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4.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pivotTables/pivotTable3.xml" ContentType="application/vnd.openxmlformats-officedocument.spreadsheetml.pivotTable+xml"/>
  <Override PartName="/xl/drawings/drawing9.xml" ContentType="application/vnd.openxmlformats-officedocument.drawing+xml"/>
  <Override PartName="/xl/charts/chart5.xml" ContentType="application/vnd.openxmlformats-officedocument.drawingml.chart+xml"/>
  <Override PartName="/xl/pivotTables/pivotTable4.xml" ContentType="application/vnd.openxmlformats-officedocument.spreadsheetml.pivotTable+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pavlicek\Desktop\"/>
    </mc:Choice>
  </mc:AlternateContent>
  <bookViews>
    <workbookView xWindow="0" yWindow="0" windowWidth="18435" windowHeight="12390" tabRatio="920" activeTab="24"/>
  </bookViews>
  <sheets>
    <sheet name="Výpočet dotace - dat. struktura" sheetId="21" r:id="rId1"/>
    <sheet name="Výpočet dotace - vrozce" sheetId="22" r:id="rId2"/>
    <sheet name="Žádost o dotaci - příloha 1" sheetId="23" r:id="rId3"/>
    <sheet name="Žádost o dotaci - 2 komentář" sheetId="24" r:id="rId4"/>
    <sheet name="Žádost o dotaci - 2 úhrady" sheetId="25" r:id="rId5"/>
    <sheet name="Žádost o dotaci - 3 úvaz.-forma" sheetId="26" r:id="rId6"/>
    <sheet name="Sběr dat - seznam proměnných" sheetId="27" r:id="rId7"/>
    <sheet name="Výstup - median přiděl. dotace" sheetId="20" r:id="rId8"/>
    <sheet name="Výstup - basic přehledy" sheetId="18" r:id="rId9"/>
    <sheet name="Výstup - basic přehledy 2" sheetId="17" r:id="rId10"/>
    <sheet name="Výstup - náklady na lůžko 2" sheetId="15" r:id="rId11"/>
    <sheet name="Výstup - náklady na lůžko" sheetId="13" r:id="rId12"/>
    <sheet name="Výstup - Celkový přehled" sheetId="12" r:id="rId13"/>
    <sheet name="Výstup - neinvest. PO na lůžko" sheetId="11" r:id="rId14"/>
    <sheet name="Výstup - Finanční vypořádání" sheetId="19" r:id="rId15"/>
    <sheet name="Výstup - komparace 2015-2017" sheetId="4" r:id="rId16"/>
    <sheet name="Výstup - Fin. podp. na lůžkodny" sheetId="2" r:id="rId17"/>
    <sheet name="Výstup - podklady pro novelu" sheetId="1" r:id="rId18"/>
    <sheet name="Výstup - spolufinancování" sheetId="8" r:id="rId19"/>
    <sheet name="Výstup - zdravotní pojištění" sheetId="9" r:id="rId20"/>
    <sheet name="Výstup - průměrné mzdy" sheetId="10" r:id="rId21"/>
    <sheet name="Výstup - lůžka-pracovníci" sheetId="3" r:id="rId22"/>
    <sheet name="Výstup - Průměrná výše úhrad" sheetId="5" r:id="rId23"/>
    <sheet name="Výstup - podpora na 1 úvazek" sheetId="6" r:id="rId24"/>
    <sheet name="Výstup - podpora na lůžko-den" sheetId="7"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xlnm._FilterDatabase" localSheetId="8" hidden="1">'Výstup - basic přehledy'!$A$22:$U$40</definedName>
    <definedName name="_xlnm._FilterDatabase" localSheetId="9" hidden="1">'Výstup - basic přehledy 2'!#REF!</definedName>
    <definedName name="_xlnm._FilterDatabase" localSheetId="15" hidden="1">'Výstup - komparace 2015-2017'!$A$6:$W$7</definedName>
    <definedName name="_xlnm._FilterDatabase" localSheetId="7" hidden="1">'Výstup - median přiděl. dotace'!#REF!</definedName>
    <definedName name="_xlnm._FilterDatabase" localSheetId="10" hidden="1">'Výstup - náklady na lůžko 2'!$A$1:$M$20</definedName>
    <definedName name="_xlnm._FilterDatabase" localSheetId="13" hidden="1">'Výstup - neinvest. PO na lůžko'!$A$5:$AC$42</definedName>
    <definedName name="a">[1]porovnání!$D$5:$D$637</definedName>
    <definedName name="AA">'[2]dat. struktura-výpočet dotace'!$L$2</definedName>
    <definedName name="b">[1]porovnání!$F$5:$F$637</definedName>
    <definedName name="druh">'[3]hodnota platby na pracovníka'!$F$52:$F$746</definedName>
    <definedName name="druhekolo2015" localSheetId="8">[4]porovnání!$E$5:$E$637</definedName>
    <definedName name="druhekolo2015" localSheetId="9">[4]porovnání!$E$5:$E$637</definedName>
    <definedName name="druhekolo2015" localSheetId="15">[5]porovnání!$E$5:$E$637</definedName>
    <definedName name="druhekolo2015" localSheetId="7">[1]porovnání!$E$5:$E$637</definedName>
    <definedName name="druhekolo2015" localSheetId="13">[6]porovnání!$E$5:$E$637</definedName>
    <definedName name="druhekolo2015">[7]porovnání!$E$5:$E$637</definedName>
    <definedName name="druhsluzby">'[3] % spolufinancování'!$F$51:$F$745</definedName>
    <definedName name="druhsluzbyexport">'[3]% spolufinancování export 2016'!$D$51:$D$707</definedName>
    <definedName name="formapravni">'[8]Výpočet real'!$I:$I</definedName>
    <definedName name="koefA" localSheetId="8">[4]reál!$N$3</definedName>
    <definedName name="koefA" localSheetId="9">[4]reál!$N$3</definedName>
    <definedName name="koefA" localSheetId="15">'Výstup - komparace 2015-2017'!#REF!</definedName>
    <definedName name="koefA" localSheetId="7">[1]reál!$N$3</definedName>
    <definedName name="koefA" localSheetId="13">[6]reál!$N$3</definedName>
    <definedName name="koefA">[7]reál!$N$3</definedName>
    <definedName name="naklad">'[3]hodnota platby na pracovníka'!$VO$52:$VO$746</definedName>
    <definedName name="naklady">'[3] % spolufinancování'!$OS$51:$OS$745</definedName>
    <definedName name="nakladyexport">'[3]% spolufinancování export 2016'!$RF$51:$RF$707</definedName>
    <definedName name="pobyt">'[3]finanční podpora na 1lůžkoden'!$F$30:$F$260</definedName>
    <definedName name="podpora">'[3]finanční podpora na 1lůžkoden'!$VV$30:$VV$260</definedName>
    <definedName name="pravniforma" localSheetId="8">'[4]zdrojová data - exportk OK'!$G$7:$G$663</definedName>
    <definedName name="pravniforma" localSheetId="9">'[4]zdrojová data - exportk OK'!$G$7:$G$663</definedName>
    <definedName name="pravniforma" localSheetId="15">'[5]zdrojová data - exportk OK'!$G$7:$G$663</definedName>
    <definedName name="pravniforma" localSheetId="13">'[6]zdrojová data - exportk OK'!$G$7:$G$663</definedName>
    <definedName name="pravniforma">'[1]zdrojová data - exportk OK'!$G$7:$G$663</definedName>
    <definedName name="prvnikolo2015" localSheetId="8">[4]porovnání!$D$5:$D$637</definedName>
    <definedName name="prvnikolo2015" localSheetId="9">[4]porovnání!$D$5:$D$637</definedName>
    <definedName name="prvnikolo2015" localSheetId="15">[5]porovnání!$D$5:$D$637</definedName>
    <definedName name="prvnikolo2015" localSheetId="7">[1]porovnání!$D$5:$D$637</definedName>
    <definedName name="prvnikolo2015" localSheetId="13">[6]porovnání!$D$5:$D$637</definedName>
    <definedName name="prvnikolo2015">[7]porovnání!$D$5:$D$637</definedName>
    <definedName name="prvnikolo2016" localSheetId="8">[4]porovnání!$F$5:$F$637</definedName>
    <definedName name="prvnikolo2016" localSheetId="9">[4]porovnání!$F$5:$F$637</definedName>
    <definedName name="prvnikolo2016" localSheetId="15">[5]porovnání!$F$5:$F$637</definedName>
    <definedName name="prvnikolo2016" localSheetId="7">[1]porovnání!$F$5:$F$637</definedName>
    <definedName name="prvnikolo2016" localSheetId="13">[6]porovnání!$F$5:$F$637</definedName>
    <definedName name="prvnikolo2016">[7]porovnání!$F$5:$F$637</definedName>
    <definedName name="real2016" localSheetId="8">'[4]zdrojová data - exportk OK'!$AU$7:$AU$663</definedName>
    <definedName name="real2016" localSheetId="9">'[4]zdrojová data - exportk OK'!$AU$7:$AU$663</definedName>
    <definedName name="real2016" localSheetId="15">'[9]zdrojová data - exportk OK'!$AT$7:$AT$663</definedName>
    <definedName name="real2016" localSheetId="13">'[6]zdrojová data - exportk OK'!$AU$7:$AU$663</definedName>
    <definedName name="real2016">'[1]zdrojová data - exportk OK'!$AU$7:$AU$663</definedName>
    <definedName name="realbezdofinanc">'[8]Výpočet real'!$VO:$VO</definedName>
    <definedName name="realsdofinanc">'[8]Výpočet real'!$VS:$VS</definedName>
    <definedName name="skupina" localSheetId="8">'[4]zdrojová data - exportk OK'!$O$7:$O$663</definedName>
    <definedName name="skupina" localSheetId="9">'[4]zdrojová data - exportk OK'!$O$7:$O$663</definedName>
    <definedName name="skupina" localSheetId="15">'[5]zdrojová data - exportk OK'!$O$7:$O$663</definedName>
    <definedName name="skupina" localSheetId="13">'[6]zdrojová data - exportk OK'!$O$7:$O$663</definedName>
    <definedName name="skupina">'[1]zdrojová data - exportk OK'!$O$7:$O$663</definedName>
    <definedName name="zdroje">'[3] % spolufinancování'!$US$51:$US$745</definedName>
    <definedName name="zdrojeexport">'[3]% spolufinancování export 2016'!$XW$51:$XW$707</definedName>
  </definedNames>
  <calcPr calcId="152511"/>
  <pivotCaches>
    <pivotCache cacheId="0" r:id="rId38"/>
    <pivotCache cacheId="1" r:id="rId39"/>
    <pivotCache cacheId="2" r:id="rId40"/>
    <pivotCache cacheId="3" r:id="rId41"/>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26" l="1"/>
  <c r="C26" i="26"/>
  <c r="D10" i="26"/>
  <c r="C10" i="26"/>
  <c r="H24" i="25"/>
  <c r="H23" i="25"/>
  <c r="H22" i="25"/>
  <c r="H21" i="25"/>
  <c r="I16" i="25"/>
  <c r="I15" i="25"/>
  <c r="I14" i="25"/>
  <c r="I13" i="25"/>
  <c r="I12" i="25"/>
  <c r="I11" i="25"/>
  <c r="I10" i="25"/>
  <c r="I9" i="25"/>
  <c r="I8" i="25"/>
  <c r="I7" i="25"/>
  <c r="I6" i="25"/>
  <c r="I5" i="25"/>
  <c r="I4" i="25"/>
  <c r="I3" i="25"/>
  <c r="D30" i="24"/>
  <c r="D28" i="24"/>
  <c r="D26" i="24"/>
  <c r="D22" i="24"/>
  <c r="D16" i="24"/>
  <c r="D14" i="24"/>
  <c r="D12" i="24"/>
  <c r="NL8" i="21" l="1"/>
  <c r="NM8" i="21" s="1"/>
  <c r="NK8" i="21"/>
  <c r="NJ8" i="21"/>
  <c r="CH8" i="21"/>
  <c r="CE8" i="21"/>
  <c r="CD8" i="21"/>
  <c r="BV8" i="21"/>
  <c r="BY8" i="21" s="1"/>
  <c r="BK8" i="21"/>
  <c r="BJ8" i="21"/>
  <c r="BI8" i="21"/>
  <c r="BH8" i="21"/>
  <c r="BG8" i="21"/>
  <c r="BD8" i="21"/>
  <c r="BE8" i="21" s="1"/>
  <c r="AZ8" i="21"/>
  <c r="AY8" i="21"/>
  <c r="AW8" i="21"/>
  <c r="AX8" i="21" s="1"/>
  <c r="AV8" i="21"/>
  <c r="AT8" i="21"/>
  <c r="X8" i="21"/>
  <c r="BO8" i="21" l="1"/>
  <c r="BT8" i="21" s="1"/>
  <c r="BN8" i="21"/>
  <c r="BS8" i="21" s="1"/>
  <c r="BM8" i="21"/>
  <c r="BR8" i="21" s="1"/>
  <c r="BL8" i="21"/>
  <c r="BQ8" i="21" s="1"/>
  <c r="BP8" i="21"/>
  <c r="BU8" i="21" s="1"/>
  <c r="J8" i="19"/>
  <c r="J7" i="19"/>
  <c r="J6" i="19"/>
  <c r="J5" i="19"/>
  <c r="J4" i="19"/>
  <c r="J3" i="19"/>
  <c r="R14" i="18"/>
  <c r="R13" i="18"/>
  <c r="R12" i="18"/>
  <c r="R9" i="18"/>
  <c r="R8" i="18"/>
  <c r="R7" i="18"/>
  <c r="K14" i="18"/>
  <c r="K13" i="18"/>
  <c r="O13" i="18" s="1"/>
  <c r="K12" i="18"/>
  <c r="K9" i="18"/>
  <c r="K8" i="18"/>
  <c r="O8" i="18" s="1"/>
  <c r="K7" i="18"/>
  <c r="O9" i="18"/>
  <c r="Q40" i="18"/>
  <c r="P40" i="18"/>
  <c r="O40" i="18"/>
  <c r="N40" i="18"/>
  <c r="M40" i="18"/>
  <c r="L40" i="18"/>
  <c r="Q39" i="18"/>
  <c r="P39" i="18"/>
  <c r="O39" i="18"/>
  <c r="N39" i="18"/>
  <c r="M39" i="18"/>
  <c r="L39" i="18"/>
  <c r="Q38" i="18"/>
  <c r="P38" i="18"/>
  <c r="O38" i="18"/>
  <c r="N38" i="18"/>
  <c r="M38" i="18"/>
  <c r="L38" i="18"/>
  <c r="Q37" i="18"/>
  <c r="P37" i="18"/>
  <c r="O37" i="18"/>
  <c r="T8" i="18" s="1"/>
  <c r="N37" i="18"/>
  <c r="M37" i="18"/>
  <c r="L37" i="18"/>
  <c r="Q36" i="18"/>
  <c r="P36" i="18"/>
  <c r="O36" i="18"/>
  <c r="N36" i="18"/>
  <c r="M36" i="18"/>
  <c r="L36" i="18"/>
  <c r="Q35" i="18"/>
  <c r="P35" i="18"/>
  <c r="O35" i="18"/>
  <c r="N35" i="18"/>
  <c r="M35" i="18"/>
  <c r="L35" i="18"/>
  <c r="Q34" i="18"/>
  <c r="P34" i="18"/>
  <c r="O34" i="18"/>
  <c r="N34" i="18"/>
  <c r="M34" i="18"/>
  <c r="L34" i="18"/>
  <c r="Q33" i="18"/>
  <c r="P33" i="18"/>
  <c r="O33" i="18"/>
  <c r="N33" i="18"/>
  <c r="M33" i="18"/>
  <c r="L33" i="18"/>
  <c r="Q32" i="18"/>
  <c r="P32" i="18"/>
  <c r="O32" i="18"/>
  <c r="N32" i="18"/>
  <c r="M32" i="18"/>
  <c r="L32" i="18"/>
  <c r="Q31" i="18"/>
  <c r="P31" i="18"/>
  <c r="O31" i="18"/>
  <c r="T9" i="18" s="1"/>
  <c r="N31" i="18"/>
  <c r="M31" i="18"/>
  <c r="L31" i="18"/>
  <c r="Q30" i="18"/>
  <c r="P30" i="18"/>
  <c r="O30" i="18"/>
  <c r="N30" i="18"/>
  <c r="M30" i="18"/>
  <c r="L30" i="18"/>
  <c r="Q29" i="18"/>
  <c r="P29" i="18"/>
  <c r="O29" i="18"/>
  <c r="N29" i="18"/>
  <c r="M29" i="18"/>
  <c r="L29" i="18"/>
  <c r="Q28" i="18"/>
  <c r="P28" i="18"/>
  <c r="O28" i="18"/>
  <c r="N28" i="18"/>
  <c r="M28" i="18"/>
  <c r="L28" i="18"/>
  <c r="Q27" i="18"/>
  <c r="P27" i="18"/>
  <c r="O27" i="18"/>
  <c r="N27" i="18"/>
  <c r="M27" i="18"/>
  <c r="L27" i="18"/>
  <c r="Q26" i="18"/>
  <c r="P26" i="18"/>
  <c r="O26" i="18"/>
  <c r="N26" i="18"/>
  <c r="M26" i="18"/>
  <c r="L26" i="18"/>
  <c r="Q25" i="18"/>
  <c r="P25" i="18"/>
  <c r="O25" i="18"/>
  <c r="N25" i="18"/>
  <c r="M25" i="18"/>
  <c r="L25" i="18"/>
  <c r="Q24" i="18"/>
  <c r="P24" i="18"/>
  <c r="O24" i="18"/>
  <c r="N24" i="18"/>
  <c r="M24" i="18"/>
  <c r="L24" i="18"/>
  <c r="Q23" i="18"/>
  <c r="P23" i="18"/>
  <c r="O23" i="18"/>
  <c r="N23" i="18"/>
  <c r="M23" i="18"/>
  <c r="L23" i="18"/>
  <c r="U13" i="18"/>
  <c r="T13" i="18"/>
  <c r="U12" i="18"/>
  <c r="T12" i="18"/>
  <c r="U9" i="18"/>
  <c r="U8" i="18"/>
  <c r="U7" i="18"/>
  <c r="T7" i="18"/>
  <c r="O14" i="18" s="1"/>
  <c r="CA8" i="21" l="1"/>
  <c r="BZ8" i="21"/>
  <c r="CB8" i="21" s="1"/>
  <c r="CF8" i="21" s="1"/>
  <c r="CG8" i="21" s="1"/>
  <c r="O7" i="18"/>
  <c r="O12" i="18"/>
  <c r="Z119" i="17" l="1"/>
  <c r="Z118" i="17"/>
  <c r="Z117" i="17"/>
  <c r="Z116" i="17"/>
  <c r="Z115" i="17"/>
  <c r="Z114" i="17"/>
  <c r="Z113" i="17"/>
  <c r="Z112" i="17"/>
  <c r="Z111" i="17"/>
  <c r="Z110" i="17"/>
  <c r="Z109" i="17"/>
  <c r="Z108" i="17"/>
  <c r="Z107" i="17"/>
  <c r="Z106" i="17"/>
  <c r="Z105" i="17"/>
  <c r="Z104" i="17"/>
  <c r="Z103" i="17"/>
  <c r="Z102" i="17"/>
  <c r="Z101" i="17"/>
  <c r="Z100" i="17"/>
  <c r="Z99" i="17"/>
  <c r="Z98" i="17"/>
  <c r="Z97" i="17"/>
  <c r="Z96" i="17"/>
  <c r="Z95" i="17"/>
  <c r="F65" i="17"/>
  <c r="D65" i="17"/>
  <c r="E65" i="17" s="1"/>
  <c r="I38" i="17"/>
  <c r="H38" i="17"/>
  <c r="I37" i="17"/>
  <c r="H37" i="17"/>
  <c r="I36" i="17"/>
  <c r="H36" i="17"/>
  <c r="D58" i="1" l="1"/>
  <c r="C57" i="1"/>
  <c r="D56" i="1"/>
  <c r="C56" i="1"/>
  <c r="D53" i="1"/>
  <c r="C53" i="1"/>
  <c r="C16" i="1"/>
  <c r="C21" i="1" s="1"/>
  <c r="C6" i="1"/>
  <c r="C9" i="1"/>
  <c r="C10" i="1"/>
  <c r="AA7" i="11"/>
  <c r="AB7" i="11"/>
  <c r="AC7" i="11"/>
  <c r="AA8" i="11"/>
  <c r="AB8" i="11"/>
  <c r="AC8" i="11"/>
  <c r="AA9" i="11"/>
  <c r="AB9" i="11"/>
  <c r="AC9" i="11"/>
  <c r="AA10" i="11"/>
  <c r="AB10" i="11"/>
  <c r="AC10" i="11"/>
  <c r="AA11" i="11"/>
  <c r="AB11" i="11"/>
  <c r="AC11" i="11"/>
  <c r="AA12" i="11"/>
  <c r="AB12" i="11"/>
  <c r="AC12" i="11"/>
  <c r="AA13" i="11"/>
  <c r="AB13" i="11"/>
  <c r="AC13" i="11"/>
  <c r="AA14" i="11"/>
  <c r="AB14" i="11"/>
  <c r="AC14" i="11"/>
  <c r="AA15" i="11"/>
  <c r="AB15" i="11"/>
  <c r="AC15" i="11"/>
  <c r="AA16" i="11"/>
  <c r="AB16" i="11"/>
  <c r="AC16" i="11"/>
  <c r="AA17" i="11"/>
  <c r="AB17" i="11"/>
  <c r="AC17" i="11"/>
  <c r="AA18" i="11"/>
  <c r="AB18" i="11"/>
  <c r="AC18" i="11"/>
  <c r="AA19" i="11"/>
  <c r="AB19" i="11"/>
  <c r="AC19" i="11"/>
  <c r="AA20" i="11"/>
  <c r="AB20" i="11"/>
  <c r="AC20" i="11"/>
  <c r="AA21" i="11"/>
  <c r="AB21" i="11"/>
  <c r="AC21" i="11"/>
  <c r="AA22" i="11"/>
  <c r="AB22" i="11"/>
  <c r="AC22" i="11"/>
  <c r="AA23" i="11"/>
  <c r="AB23" i="11"/>
  <c r="AC23" i="11"/>
  <c r="AA24" i="11"/>
  <c r="AB24" i="11"/>
  <c r="AC24" i="11"/>
  <c r="AA25" i="11"/>
  <c r="AB25" i="11"/>
  <c r="AC25" i="11"/>
  <c r="AA26" i="11"/>
  <c r="AB26" i="11"/>
  <c r="AC26" i="11"/>
  <c r="AA27" i="11"/>
  <c r="AB27" i="11"/>
  <c r="AC27" i="11"/>
  <c r="AA28" i="11"/>
  <c r="AB28" i="11"/>
  <c r="AC28" i="11"/>
  <c r="AA29" i="11"/>
  <c r="AB29" i="11"/>
  <c r="AC29" i="11"/>
  <c r="AA30" i="11"/>
  <c r="AB30" i="11"/>
  <c r="AC30" i="11"/>
  <c r="AA31" i="11"/>
  <c r="AB31" i="11"/>
  <c r="AC31" i="11"/>
  <c r="AA32" i="11"/>
  <c r="AB32" i="11"/>
  <c r="AC32" i="11"/>
  <c r="AA33" i="11"/>
  <c r="AB33" i="11"/>
  <c r="AC33" i="11"/>
  <c r="AA34" i="11"/>
  <c r="AB34" i="11"/>
  <c r="AC34" i="11"/>
  <c r="AA35" i="11"/>
  <c r="AB35" i="11"/>
  <c r="AC35" i="11"/>
  <c r="AA36" i="11"/>
  <c r="AB36" i="11"/>
  <c r="AC36" i="11"/>
  <c r="AA37" i="11"/>
  <c r="AB37" i="11"/>
  <c r="AC37" i="11"/>
  <c r="AA38" i="11"/>
  <c r="AB38" i="11"/>
  <c r="AC38" i="11"/>
  <c r="AA39" i="11"/>
  <c r="AB39" i="11"/>
  <c r="AC39" i="11"/>
  <c r="AA40" i="11"/>
  <c r="AB40" i="11"/>
  <c r="AC40" i="11"/>
  <c r="AA41" i="11"/>
  <c r="AB41" i="11"/>
  <c r="AC41" i="11"/>
  <c r="U42" i="11"/>
  <c r="T42" i="11"/>
  <c r="S42" i="11"/>
  <c r="R42" i="11"/>
  <c r="P42" i="11"/>
  <c r="O42" i="11"/>
  <c r="N42" i="11"/>
  <c r="AB6" i="11"/>
  <c r="AC6" i="11" l="1"/>
  <c r="AA6" i="11"/>
  <c r="Q42" i="11"/>
  <c r="N7" i="10" l="1"/>
  <c r="N18" i="10"/>
  <c r="N17" i="10"/>
  <c r="N16" i="10"/>
  <c r="N15" i="10"/>
  <c r="N14" i="10"/>
  <c r="N13" i="10"/>
  <c r="N12" i="10"/>
  <c r="N11" i="10"/>
  <c r="N10" i="10"/>
  <c r="N9" i="10"/>
  <c r="N8" i="10"/>
  <c r="H7" i="9"/>
  <c r="H6" i="9"/>
  <c r="H5" i="9"/>
  <c r="H4" i="9"/>
  <c r="E15" i="8"/>
  <c r="E14" i="8"/>
  <c r="E13" i="8"/>
  <c r="E12" i="8"/>
  <c r="E10" i="8"/>
  <c r="E9" i="8"/>
  <c r="E8" i="8"/>
  <c r="E6" i="8"/>
  <c r="E4" i="8"/>
  <c r="E3" i="8"/>
  <c r="I11" i="7"/>
  <c r="I10" i="7"/>
  <c r="I9" i="7"/>
  <c r="I8" i="7"/>
  <c r="I7" i="7"/>
  <c r="I12" i="7"/>
  <c r="R8" i="4" l="1"/>
  <c r="R9" i="4"/>
  <c r="R10" i="4"/>
  <c r="R11" i="4"/>
  <c r="R12" i="4"/>
  <c r="R13" i="4"/>
  <c r="R14" i="4"/>
  <c r="R15" i="4"/>
  <c r="R16" i="4"/>
  <c r="R17" i="4"/>
  <c r="R18" i="4"/>
  <c r="R19" i="4"/>
  <c r="R20" i="4"/>
  <c r="R21" i="4"/>
  <c r="R22" i="4"/>
  <c r="R23" i="4"/>
  <c r="R24" i="4"/>
  <c r="R25" i="4"/>
  <c r="R26" i="4"/>
  <c r="R27" i="4"/>
  <c r="U8" i="4"/>
  <c r="U9" i="4"/>
  <c r="U10" i="4"/>
  <c r="U11" i="4"/>
  <c r="U12" i="4"/>
  <c r="U13" i="4"/>
  <c r="U14" i="4"/>
  <c r="U15" i="4"/>
  <c r="U16" i="4"/>
  <c r="U17" i="4"/>
  <c r="U18" i="4"/>
  <c r="U19" i="4"/>
  <c r="U20" i="4"/>
  <c r="U21" i="4"/>
  <c r="U22" i="4"/>
  <c r="U23" i="4"/>
  <c r="U24" i="4"/>
  <c r="U25" i="4"/>
  <c r="U26" i="4"/>
  <c r="U27" i="4"/>
  <c r="S8" i="4"/>
  <c r="S9" i="4"/>
  <c r="S10" i="4"/>
  <c r="S11" i="4"/>
  <c r="S12" i="4"/>
  <c r="S13" i="4"/>
  <c r="S14" i="4"/>
  <c r="S15" i="4"/>
  <c r="S16" i="4"/>
  <c r="S17" i="4"/>
  <c r="S18" i="4"/>
  <c r="S19" i="4"/>
  <c r="S20" i="4"/>
  <c r="S21" i="4"/>
  <c r="S22" i="4"/>
  <c r="S23" i="4"/>
  <c r="S24" i="4"/>
  <c r="S25" i="4"/>
  <c r="S26" i="4"/>
  <c r="S27" i="4"/>
  <c r="AM106" i="4"/>
  <c r="AM105" i="4"/>
  <c r="AM104" i="4"/>
  <c r="AM103" i="4"/>
  <c r="AM102" i="4"/>
  <c r="AM101" i="4"/>
  <c r="AM100" i="4"/>
  <c r="AM99" i="4"/>
  <c r="AM98" i="4"/>
  <c r="AM97" i="4"/>
  <c r="AM96" i="4"/>
  <c r="AM95" i="4"/>
  <c r="AM94" i="4"/>
  <c r="AM93" i="4"/>
  <c r="AM92" i="4"/>
  <c r="AM91" i="4"/>
  <c r="AM90" i="4"/>
  <c r="AM89" i="4"/>
  <c r="AM88" i="4"/>
  <c r="AM87" i="4"/>
  <c r="AM86" i="4"/>
  <c r="AM85" i="4"/>
  <c r="AM84" i="4"/>
  <c r="AM83" i="4"/>
  <c r="AM82" i="4"/>
  <c r="AM81" i="4"/>
  <c r="AM80" i="4"/>
  <c r="AM79" i="4"/>
  <c r="AM78" i="4"/>
  <c r="AM77" i="4"/>
  <c r="AM76" i="4"/>
  <c r="AM75" i="4"/>
  <c r="AM74" i="4"/>
  <c r="AM73" i="4"/>
  <c r="AM72" i="4"/>
  <c r="AM71" i="4"/>
  <c r="AM70" i="4"/>
  <c r="AM69" i="4"/>
  <c r="AM68" i="4"/>
  <c r="AM67" i="4"/>
  <c r="AM66" i="4"/>
  <c r="AM65" i="4"/>
  <c r="AM64" i="4"/>
  <c r="AM63" i="4"/>
  <c r="AM62" i="4"/>
  <c r="AM61" i="4"/>
  <c r="AM60" i="4"/>
  <c r="AM59" i="4"/>
  <c r="AM58" i="4"/>
  <c r="AM57" i="4"/>
  <c r="AM56" i="4"/>
  <c r="AM55" i="4"/>
  <c r="AM54" i="4"/>
  <c r="AM53" i="4"/>
  <c r="AM52" i="4"/>
  <c r="AM51" i="4"/>
  <c r="AM50" i="4"/>
  <c r="AM49" i="4"/>
  <c r="AM48" i="4"/>
  <c r="AM47" i="4"/>
  <c r="AM46" i="4"/>
  <c r="AM45" i="4"/>
  <c r="AM44" i="4"/>
  <c r="AM43" i="4"/>
  <c r="AM42" i="4"/>
  <c r="AM41" i="4"/>
  <c r="AM40" i="4"/>
  <c r="AM39" i="4"/>
  <c r="AM38" i="4"/>
  <c r="AM37" i="4"/>
  <c r="AM36" i="4"/>
  <c r="AM35" i="4"/>
  <c r="AM34" i="4"/>
  <c r="AM33" i="4"/>
  <c r="AM32" i="4"/>
  <c r="AM31" i="4"/>
  <c r="AM30" i="4"/>
  <c r="AM29" i="4"/>
  <c r="AM28" i="4"/>
  <c r="AM27" i="4"/>
  <c r="AM26" i="4"/>
  <c r="AM25" i="4"/>
  <c r="AM24" i="4"/>
  <c r="AM23" i="4"/>
  <c r="AM22" i="4"/>
  <c r="AM21" i="4"/>
  <c r="AM20" i="4"/>
  <c r="AM19" i="4"/>
  <c r="AM18" i="4"/>
  <c r="AM17" i="4"/>
  <c r="AM16" i="4"/>
  <c r="AM15" i="4"/>
  <c r="AM14" i="4"/>
  <c r="AM13" i="4"/>
  <c r="AM12" i="4"/>
  <c r="AM11" i="4"/>
  <c r="AM10" i="4"/>
  <c r="AM9" i="4"/>
  <c r="AM8" i="4"/>
  <c r="AM7" i="4"/>
  <c r="W7" i="4"/>
  <c r="V7" i="4"/>
  <c r="R7" i="4"/>
  <c r="T7" i="4"/>
  <c r="U7" i="4" s="1"/>
  <c r="H7" i="4"/>
  <c r="G7" i="4"/>
  <c r="F7" i="4"/>
  <c r="E7" i="4"/>
  <c r="D7" i="4"/>
  <c r="A7" i="4"/>
  <c r="H19" i="3"/>
  <c r="G19" i="3"/>
  <c r="F19" i="3"/>
  <c r="E19" i="3"/>
  <c r="D19" i="3"/>
  <c r="C19" i="3"/>
  <c r="B19" i="3"/>
  <c r="H18" i="3"/>
  <c r="G18" i="3"/>
  <c r="F18" i="3"/>
  <c r="E18" i="3"/>
  <c r="D18" i="3"/>
  <c r="C18" i="3"/>
  <c r="B18" i="3"/>
  <c r="H17" i="3"/>
  <c r="G17" i="3"/>
  <c r="F17" i="3"/>
  <c r="E17" i="3"/>
  <c r="D17" i="3"/>
  <c r="C17" i="3"/>
  <c r="B17" i="3"/>
  <c r="H16" i="3"/>
  <c r="G16" i="3"/>
  <c r="F16" i="3"/>
  <c r="E16" i="3"/>
  <c r="D16" i="3"/>
  <c r="C16" i="3"/>
  <c r="B16" i="3"/>
  <c r="H9" i="3"/>
  <c r="G9" i="3"/>
  <c r="F9" i="3"/>
  <c r="E9" i="3"/>
  <c r="D9" i="3"/>
  <c r="C9" i="3"/>
  <c r="B9" i="3"/>
  <c r="H8" i="3"/>
  <c r="G8" i="3"/>
  <c r="F8" i="3"/>
  <c r="E8" i="3"/>
  <c r="D8" i="3"/>
  <c r="C8" i="3"/>
  <c r="B8" i="3"/>
  <c r="H7" i="3"/>
  <c r="G7" i="3"/>
  <c r="F7" i="3"/>
  <c r="E7" i="3"/>
  <c r="D7" i="3"/>
  <c r="C7" i="3"/>
  <c r="B7" i="3"/>
  <c r="H6" i="3"/>
  <c r="G6" i="3"/>
  <c r="F6" i="3"/>
  <c r="E6" i="3"/>
  <c r="D6" i="3"/>
  <c r="C6" i="3"/>
  <c r="B6" i="3"/>
  <c r="E50" i="1"/>
  <c r="D63" i="1" s="1"/>
  <c r="C50" i="1"/>
  <c r="C63" i="1" s="1"/>
  <c r="C37" i="1"/>
  <c r="C28" i="1"/>
  <c r="C31" i="1" s="1"/>
  <c r="C27" i="1"/>
  <c r="C5" i="1"/>
  <c r="C7" i="1" s="1"/>
  <c r="C12" i="1" s="1"/>
  <c r="C17" i="1" l="1"/>
  <c r="C15" i="1"/>
  <c r="C29" i="1"/>
  <c r="C32" i="1" s="1"/>
  <c r="C33" i="1" s="1"/>
  <c r="C36" i="1" s="1"/>
  <c r="C38" i="1" s="1"/>
  <c r="S7" i="4"/>
  <c r="C20" i="1" l="1"/>
  <c r="C22" i="1"/>
</calcChain>
</file>

<file path=xl/comments1.xml><?xml version="1.0" encoding="utf-8"?>
<comments xmlns="http://schemas.openxmlformats.org/spreadsheetml/2006/main">
  <authors>
    <author>Šlégrová Petra</author>
  </authors>
  <commentList>
    <comment ref="AP2" authorId="0" shapeId="0">
      <text>
        <r>
          <rPr>
            <b/>
            <sz val="9"/>
            <color indexed="81"/>
            <rFont val="Tahoma"/>
            <family val="2"/>
            <charset val="238"/>
          </rPr>
          <t>Šlégrová Petra:</t>
        </r>
        <r>
          <rPr>
            <sz val="9"/>
            <color indexed="81"/>
            <rFont val="Tahoma"/>
            <family val="2"/>
            <charset val="238"/>
          </rPr>
          <t xml:space="preserve">
poslední změna 3.10. s nalžovicemi + záznam změn od Markéty dokument Průběh změn Sítě mezi roky 2016-2017, které budou platné od 1.1.2017
nutno zaznamenat ručně, zejména kvůli službám, které mají odsouhlaseny změny od 1.1.2017</t>
        </r>
      </text>
    </comment>
  </commentList>
</comments>
</file>

<file path=xl/comments2.xml><?xml version="1.0" encoding="utf-8"?>
<comments xmlns="http://schemas.openxmlformats.org/spreadsheetml/2006/main">
  <authors>
    <author>Administrator</author>
    <author>Šlégrová Petra</author>
  </authors>
  <commentList>
    <comment ref="B12" authorId="0" shapeId="0">
      <text>
        <r>
          <rPr>
            <b/>
            <sz val="9"/>
            <color indexed="81"/>
            <rFont val="Tahoma"/>
            <family val="2"/>
            <charset val="238"/>
          </rPr>
          <t>Administrator:</t>
        </r>
        <r>
          <rPr>
            <sz val="9"/>
            <color indexed="81"/>
            <rFont val="Tahoma"/>
            <family val="2"/>
            <charset val="238"/>
          </rPr>
          <t xml:space="preserve">
přepočtené úvazy PP pro SK, na které služby peníze žádaly bez ohledu na to, jestli požadavek přesahoval údaj ze sítě=&gt; odráží do jisté míry skutečnou potřebu</t>
        </r>
      </text>
    </comment>
    <comment ref="B17" authorId="1" shapeId="0">
      <text>
        <r>
          <rPr>
            <b/>
            <sz val="9"/>
            <color indexed="81"/>
            <rFont val="Tahoma"/>
            <family val="2"/>
            <charset val="238"/>
          </rPr>
          <t>Šlégrová Petra:</t>
        </r>
        <r>
          <rPr>
            <sz val="9"/>
            <color indexed="81"/>
            <rFont val="Tahoma"/>
            <family val="2"/>
            <charset val="238"/>
          </rPr>
          <t xml:space="preserve">
upravi</t>
        </r>
      </text>
    </comment>
    <comment ref="C17" authorId="1" shapeId="0">
      <text>
        <r>
          <rPr>
            <b/>
            <sz val="9"/>
            <color indexed="81"/>
            <rFont val="Tahoma"/>
            <family val="2"/>
            <charset val="238"/>
          </rPr>
          <t>Šlégrová Petra:</t>
        </r>
        <r>
          <rPr>
            <sz val="9"/>
            <color indexed="81"/>
            <rFont val="Tahoma"/>
            <family val="2"/>
            <charset val="238"/>
          </rPr>
          <t xml:space="preserve">
převzato ze Sítě sociálních služeb s okresy 2017 k 19.9.2016 (schváleno ZK)
oprava s Nalžovickým 3.10.
T:\ODDĚLENÍ SOCIÁLNÍCH SLUŽEB A HUMANITÁRNÍCH ČINNOSTÍ\Společné\Síť, plánování, dotace\Síť postupné verze</t>
        </r>
      </text>
    </comment>
    <comment ref="L17" authorId="0" shapeId="0">
      <text>
        <r>
          <rPr>
            <b/>
            <sz val="9"/>
            <color indexed="81"/>
            <rFont val="Tahoma"/>
            <family val="2"/>
            <charset val="238"/>
          </rPr>
          <t>Administrator:</t>
        </r>
        <r>
          <rPr>
            <sz val="9"/>
            <color indexed="81"/>
            <rFont val="Tahoma"/>
            <family val="2"/>
            <charset val="238"/>
          </rPr>
          <t xml:space="preserve">
požadavek na dotaci/kapacita, na kterou žádali (bez ohledu na síť); porovnáváme bez ohledu na chyby to, co skutečně chtěli žádat a ana co si spočetli žádané peníze
u lůžkových služeb necháme porovnání dat se síti, tito poskytovatelé jasně vědí, na co mohou žádat ve SK, riziko chyby minimální oproti služeb s úvazky
SRA, OS, SNP
pokud pouze oibytová, přepočítáváme na lůžka, pokud kombinace, přepočet na úvazky PP</t>
        </r>
      </text>
    </comment>
    <comment ref="M17" authorId="0" shapeId="0">
      <text>
        <r>
          <rPr>
            <b/>
            <sz val="9"/>
            <color indexed="81"/>
            <rFont val="Tahoma"/>
            <family val="2"/>
            <charset val="238"/>
          </rPr>
          <t>Administrator:</t>
        </r>
        <r>
          <rPr>
            <sz val="9"/>
            <color indexed="81"/>
            <rFont val="Tahoma"/>
            <family val="2"/>
            <charset val="238"/>
          </rPr>
          <t xml:space="preserve">
př.č.2
</t>
        </r>
      </text>
    </comment>
    <comment ref="N17" authorId="0" shapeId="0">
      <text>
        <r>
          <rPr>
            <b/>
            <sz val="9"/>
            <color indexed="81"/>
            <rFont val="Tahoma"/>
            <family val="2"/>
            <charset val="238"/>
          </rPr>
          <t>Administrator:</t>
        </r>
        <r>
          <rPr>
            <sz val="9"/>
            <color indexed="81"/>
            <rFont val="Tahoma"/>
            <family val="2"/>
            <charset val="238"/>
          </rPr>
          <t xml:space="preserve">
př.č.2
</t>
        </r>
      </text>
    </comment>
  </commentList>
</comments>
</file>

<file path=xl/comments3.xml><?xml version="1.0" encoding="utf-8"?>
<comments xmlns="http://schemas.openxmlformats.org/spreadsheetml/2006/main">
  <authors>
    <author>Šlégrová Petra</author>
  </authors>
  <commentList>
    <comment ref="H302" authorId="0" shapeId="0">
      <text>
        <r>
          <rPr>
            <b/>
            <sz val="9"/>
            <color indexed="81"/>
            <rFont val="Tahoma"/>
            <family val="2"/>
            <charset val="238"/>
          </rPr>
          <t>Šlégrová Petra:</t>
        </r>
        <r>
          <rPr>
            <sz val="9"/>
            <color indexed="81"/>
            <rFont val="Tahoma"/>
            <family val="2"/>
            <charset val="238"/>
          </rPr>
          <t xml:space="preserve">
zkontrolovat, jestli zde nedošlo ke sloučení - měli dvě NZDM služby</t>
        </r>
      </text>
    </comment>
  </commentList>
</comments>
</file>

<file path=xl/comments4.xml><?xml version="1.0" encoding="utf-8"?>
<comments xmlns="http://schemas.openxmlformats.org/spreadsheetml/2006/main">
  <authors>
    <author>Administrator</author>
  </authors>
  <commentList>
    <comment ref="G6" authorId="0" shapeId="0">
      <text>
        <r>
          <rPr>
            <b/>
            <sz val="9"/>
            <color indexed="81"/>
            <rFont val="Tahoma"/>
            <family val="2"/>
            <charset val="238"/>
          </rPr>
          <t>Administrator:</t>
        </r>
        <r>
          <rPr>
            <sz val="9"/>
            <color indexed="81"/>
            <rFont val="Tahoma"/>
            <family val="2"/>
            <charset val="238"/>
          </rPr>
          <t xml:space="preserve">
Median vs reál 2015 přepočtené na jednotky 2017</t>
        </r>
      </text>
    </comment>
    <comment ref="K6" authorId="0" shapeId="0">
      <text>
        <r>
          <rPr>
            <b/>
            <sz val="9"/>
            <color indexed="81"/>
            <rFont val="Tahoma"/>
            <family val="2"/>
            <charset val="238"/>
          </rPr>
          <t>Administrator:</t>
        </r>
        <r>
          <rPr>
            <sz val="9"/>
            <color indexed="81"/>
            <rFont val="Tahoma"/>
            <family val="2"/>
            <charset val="238"/>
          </rPr>
          <t xml:space="preserve">
při použití 100 % medianu</t>
        </r>
      </text>
    </comment>
  </commentList>
</comments>
</file>

<file path=xl/sharedStrings.xml><?xml version="1.0" encoding="utf-8"?>
<sst xmlns="http://schemas.openxmlformats.org/spreadsheetml/2006/main" count="4667" uniqueCount="1927">
  <si>
    <t>Vybrané výstupy ze sběru dat v oblasti poskytování sociálních služeb na území Středočeského kraje</t>
  </si>
  <si>
    <t>Pečovatelská služba data za 2015</t>
  </si>
  <si>
    <t>Celkový počet hodin přímé 
práce s ohledem na SK,která byla hrazena z úhrad uživatelů</t>
  </si>
  <si>
    <t>Celkový počet hodin přímé práce s ohledem na SK,která nebyla hrazena z úhrad uživatelů</t>
  </si>
  <si>
    <t>Celkem</t>
  </si>
  <si>
    <t>SUMA Náklady v Kč s ohledem na působnost ve Středočeském kraji (sečtené jednotlivě)</t>
  </si>
  <si>
    <t>Provozní + osobní s ohledem na působnost v SK</t>
  </si>
  <si>
    <t>Přepočtený roční náklad na službu na hodinu přímé práce</t>
  </si>
  <si>
    <t>Podíl dotací od obcí na celkových nákladech sociálních služeb</t>
  </si>
  <si>
    <t>Dotace od obcí 2015</t>
  </si>
  <si>
    <t>Náklady všech služeb celkem 2015</t>
  </si>
  <si>
    <t>Podíl dotací od obcí na celkových nákladech 2015</t>
  </si>
  <si>
    <t>Dotace od obcí - skutečnost za rok 2014</t>
  </si>
  <si>
    <t>Celkové náklady služeb za rok 2014</t>
  </si>
  <si>
    <t>Podíl dotací od obcí na celkových nákladech 2014</t>
  </si>
  <si>
    <t>Osobní asistence data za rok 2015 (sběr dat)</t>
  </si>
  <si>
    <t>Celkový počet uživatelů, kterým byla ve Středočeském kraji v roce 2015 služba poskytnuta</t>
  </si>
  <si>
    <t>Z toho klienti ve IV. stupni</t>
  </si>
  <si>
    <t>Podíl klientů ve IV. stupni na celkovém počtu uživatelů osobní asistence v SK</t>
  </si>
  <si>
    <t>Suma požadavků služeb osobní asistence na rok 2016</t>
  </si>
  <si>
    <t>Suma přiznané dotace na služby osobní asistnce na rok 2016</t>
  </si>
  <si>
    <t>Rzdíl mezi požadavkem a reálem</t>
  </si>
  <si>
    <t>Dotace poskytnutá na službu osobní asistence v roce 2015 (dotační řízení)</t>
  </si>
  <si>
    <t>Počet hodin přímé péče ve službách osobní asistence za rok 2015 (dotační řízení, sběr dat za 2015)</t>
  </si>
  <si>
    <t>Přepočtená výše poskytnuté dotace na počet hodin přímé péče</t>
  </si>
  <si>
    <t>Skutečnost</t>
  </si>
  <si>
    <t>v Kč</t>
  </si>
  <si>
    <t>provozní</t>
  </si>
  <si>
    <t>investice</t>
  </si>
  <si>
    <t>DC Kladno</t>
  </si>
  <si>
    <t>DC Kolín</t>
  </si>
  <si>
    <t>DC Milovice</t>
  </si>
  <si>
    <t>DC Strančice</t>
  </si>
  <si>
    <t>CELKEM</t>
  </si>
  <si>
    <t>Dětské domovy</t>
  </si>
  <si>
    <t>Hospice</t>
  </si>
  <si>
    <t xml:space="preserve">Hospic  knížete Václava o.p.s. – pořízení návštěvních tašek </t>
  </si>
  <si>
    <t>x</t>
  </si>
  <si>
    <t>ČČK Mladá Boleslav - paliativní péče, obměna lůžek</t>
  </si>
  <si>
    <t>ZDVOP+DD</t>
  </si>
  <si>
    <t>ZDVOP</t>
  </si>
  <si>
    <t>Navýšení finančních nároků pro centra pro rodiny o ZDVOP a DD</t>
  </si>
  <si>
    <t>Celá služba (registrace)</t>
  </si>
  <si>
    <t>Median</t>
  </si>
  <si>
    <t>Průměr</t>
  </si>
  <si>
    <t xml:space="preserve">Počet lůžek na 1 přepočtený úvazek zdravotnického pracovníka </t>
  </si>
  <si>
    <t>Počet lůžek na 1 přepočtený úvazek pracovníka přímé péče</t>
  </si>
  <si>
    <t>Počet lůžek na 1 přepočtený úvazek sociálního pracovníka</t>
  </si>
  <si>
    <t>Počet lůžek na 1 přepočtený úvazek pracovníka v sociálních službách</t>
  </si>
  <si>
    <t>Počet klientů na 1 přepočtený úvazek sociálního pracovníka</t>
  </si>
  <si>
    <t>domovy pro seniory</t>
  </si>
  <si>
    <t>domovy se zvláštním režimem</t>
  </si>
  <si>
    <t>domovy pro osoby se zdravotním postižením</t>
  </si>
  <si>
    <t>týdenní stacionáře</t>
  </si>
  <si>
    <t>Lůžka pro SK (jen působnost SK)</t>
  </si>
  <si>
    <t>POROVNÁNÍ REÁLNÝCH NÁVRHŮ DOTACE 2015 - 2017</t>
  </si>
  <si>
    <t xml:space="preserve"> </t>
  </si>
  <si>
    <t>Zdroj:</t>
  </si>
  <si>
    <t>data z podaných žádostí o státní dotaci na poskytování základních činností sociálních služeb na rok 2017 z aplikace Okslužby poskytovatel v rámci Vyhlášení dotačního řízení Středočeského kraje</t>
  </si>
  <si>
    <t>VÝVOJ PŘIDĚLENÉ DOTACE 2015-2017</t>
  </si>
  <si>
    <t>2017 VS 2016</t>
  </si>
  <si>
    <t>OPTIMÁLNÍ NÁVRH DOTACE 2017 KČ</t>
  </si>
  <si>
    <t>Komentář</t>
  </si>
  <si>
    <t>Podpora</t>
  </si>
  <si>
    <t>Název poskytovatele</t>
  </si>
  <si>
    <t>Identifikátor</t>
  </si>
  <si>
    <t>Právní forma</t>
  </si>
  <si>
    <t>Druh služby</t>
  </si>
  <si>
    <t>Skupina</t>
  </si>
  <si>
    <t>Reálný návrh dotace 2015</t>
  </si>
  <si>
    <r>
      <t>Určení výše %</t>
    </r>
    <r>
      <rPr>
        <b/>
        <sz val="10"/>
        <color theme="1"/>
        <rFont val="Calibri"/>
        <family val="2"/>
        <charset val="238"/>
        <scheme val="minor"/>
      </rPr>
      <t xml:space="preserve"> reálného návrhu dotace</t>
    </r>
    <r>
      <rPr>
        <sz val="10"/>
        <color theme="1"/>
        <rFont val="Calibri"/>
        <family val="2"/>
        <charset val="238"/>
        <scheme val="minor"/>
      </rPr>
      <t xml:space="preserve"> 2017 </t>
    </r>
  </si>
  <si>
    <r>
      <t>REÁLNÝ NÁVRH DOTACE</t>
    </r>
    <r>
      <rPr>
        <b/>
        <sz val="12"/>
        <color theme="0"/>
        <rFont val="Calibri"/>
        <family val="2"/>
        <charset val="238"/>
        <scheme val="minor"/>
      </rPr>
      <t xml:space="preserve"> I. kolo 2015</t>
    </r>
  </si>
  <si>
    <r>
      <t>REÁLNÝ NÁVRH DOTACE</t>
    </r>
    <r>
      <rPr>
        <b/>
        <sz val="12"/>
        <color theme="0"/>
        <rFont val="Calibri"/>
        <family val="2"/>
        <charset val="238"/>
        <scheme val="minor"/>
      </rPr>
      <t xml:space="preserve"> I. kolo 2016</t>
    </r>
  </si>
  <si>
    <t>porovnání I. kolo 2015,2016,2017</t>
  </si>
  <si>
    <r>
      <t xml:space="preserve">REÁLNÝ NÁVRH DOTACE </t>
    </r>
    <r>
      <rPr>
        <b/>
        <sz val="14"/>
        <color theme="0"/>
        <rFont val="Calibri"/>
        <family val="2"/>
        <charset val="238"/>
        <scheme val="minor"/>
      </rPr>
      <t>II. kolo 2016</t>
    </r>
  </si>
  <si>
    <t>Stav oproti predikci</t>
  </si>
  <si>
    <t>Stav oproti 2016 po I. kole</t>
  </si>
  <si>
    <t>Rozdíl 2017 a 2016  (I. kolo - abs.)</t>
  </si>
  <si>
    <t>Rozdíl 2017 a 2016  (I. kolo - %) - O KOLIK % BODŮ DOŠLO  NAVÝŠENÍ ČI PONÍŽENÍ</t>
  </si>
  <si>
    <t xml:space="preserve">Optimální návrh dotace 2017 v Kč </t>
  </si>
  <si>
    <t xml:space="preserve">Optimální návrh dotace 2017 ( % podíl vzhledem ke 2015) </t>
  </si>
  <si>
    <t>predikce 1. kolo</t>
  </si>
  <si>
    <t>přidělená dotace 2016 I. Kolo</t>
  </si>
  <si>
    <t>přidělená dotace 2016 II. Kolo</t>
  </si>
  <si>
    <t>přidělená dotace 2015 I. kolo</t>
  </si>
  <si>
    <t>A DOMA o.s.</t>
  </si>
  <si>
    <t>osobní asistence</t>
  </si>
  <si>
    <t>A DOMA, z.s.</t>
  </si>
  <si>
    <t>odborné sociální poradenství</t>
  </si>
  <si>
    <t>sociální rehabilitace</t>
  </si>
  <si>
    <t>denní stacionáře</t>
  </si>
  <si>
    <t>sociálně aktivizační služby pro seniory a osoby se zdravotním postižením</t>
  </si>
  <si>
    <t>pečovatelská služba</t>
  </si>
  <si>
    <t>odlehčovací služby - pobytová</t>
  </si>
  <si>
    <t>odlehčovací služby - terénní</t>
  </si>
  <si>
    <t>azylové domy</t>
  </si>
  <si>
    <t>raná péče</t>
  </si>
  <si>
    <t>chráněné bydlení</t>
  </si>
  <si>
    <t>sociálně aktivizační služby pro rodiny s dětmi</t>
  </si>
  <si>
    <t>podpora samostatného bydlení</t>
  </si>
  <si>
    <t>tlumočnické služby</t>
  </si>
  <si>
    <t>sociálně terapeutické dílny</t>
  </si>
  <si>
    <t>odlehčovací služby - terénní,pobytová</t>
  </si>
  <si>
    <t>nízkoprahová zařízení pro děti a mládež</t>
  </si>
  <si>
    <t>terénní programy</t>
  </si>
  <si>
    <t>domy na půl cesty</t>
  </si>
  <si>
    <t>krizová pomoc</t>
  </si>
  <si>
    <t>centra denních služeb</t>
  </si>
  <si>
    <t>odlehčovací služby - ambulantní, pobytová</t>
  </si>
  <si>
    <t>noclehárny</t>
  </si>
  <si>
    <t>tísňová péče</t>
  </si>
  <si>
    <t>telefonická krizová pomoc</t>
  </si>
  <si>
    <t>kontaktní centra</t>
  </si>
  <si>
    <t>průvodcovské a předčitatelské služby</t>
  </si>
  <si>
    <t>intervenční centra</t>
  </si>
  <si>
    <t>Semiramis o.s.</t>
  </si>
  <si>
    <t>Senior Care pečovatelská služba o.p.s.</t>
  </si>
  <si>
    <t>SENIOR dům FELICITA</t>
  </si>
  <si>
    <t>Senior-komplex s.r.o.</t>
  </si>
  <si>
    <t>Sluneční domov o.p.s.</t>
  </si>
  <si>
    <t>Speciální pečovatelská služba</t>
  </si>
  <si>
    <t>Spirála pomoci, o.p.s.</t>
  </si>
  <si>
    <t>Spokojený domov, o.p.s.</t>
  </si>
  <si>
    <t>Společenství Androméda, o.s.</t>
  </si>
  <si>
    <t>Společenství Dobromysl</t>
  </si>
  <si>
    <t>Společnost E - Czech Epilepsy Association, z.s.</t>
  </si>
  <si>
    <t>Společnost pro ranou péči o.s.</t>
  </si>
  <si>
    <t>Startujeme, o.p.s.</t>
  </si>
  <si>
    <t>Stéblo</t>
  </si>
  <si>
    <t>Středisko komplexní sociální péče o.p.s. Kladno</t>
  </si>
  <si>
    <t>Středisko ROSA, z.s.</t>
  </si>
  <si>
    <t>Středisko prevence a léčby drogových závislostí DROP IN o.p.s.</t>
  </si>
  <si>
    <t>Svaz neslyšících a nedoslýchavých osob v ČR, z.s., krajská organizace Středočeského kraje, p.s.</t>
  </si>
  <si>
    <t>Svaz tělesně postižených v České republice z.s. okresní organizace Příbram</t>
  </si>
  <si>
    <t>Svaz tělesně postižených v České republice, z.s., okresní organizace Kolín</t>
  </si>
  <si>
    <t>Svaz tělesně postižených v České republice, z.s. místní organizace Milín</t>
  </si>
  <si>
    <t>Svaz tělesně postižených v České republice, z.s., okresní organizace Benešov</t>
  </si>
  <si>
    <t>Svaz tělesně postižených v České republice z. s. okresní organizace Beroun</t>
  </si>
  <si>
    <t>Svaz tělesně postižených v České republice, z.s., okresní organizace Kutná Hora</t>
  </si>
  <si>
    <t>Svaz zdravotně postižených Rakovník, zapsaný spolek</t>
  </si>
  <si>
    <t>TŘI, o.p.s.</t>
  </si>
  <si>
    <t>V.O.D.A.</t>
  </si>
  <si>
    <t>Villa Vallila, z.ú.</t>
  </si>
  <si>
    <t>Vítej...o.p.s.</t>
  </si>
  <si>
    <t>VLTAWIA s.r.o.</t>
  </si>
  <si>
    <t>VOLNO, občanské sdružení</t>
  </si>
  <si>
    <t>odlehčovací služby - ambulantní, terénní,pobytová</t>
  </si>
  <si>
    <t>Zařízení sociální intervence Kladno</t>
  </si>
  <si>
    <t>služby následné péče</t>
  </si>
  <si>
    <t>Vyšší Hrádek, poskytovatel sociálních služeb</t>
  </si>
  <si>
    <t>YMCA Praha, o.s.</t>
  </si>
  <si>
    <t>Zahrada, poskytovatel sociálních služeb</t>
  </si>
  <si>
    <t>ZAHRADA, z.s.</t>
  </si>
  <si>
    <t>terapeutické komunity</t>
  </si>
  <si>
    <t>služby následné péče - pobytová/ambulantní</t>
  </si>
  <si>
    <t>Zelená lípa Hostivice, poskytovatel sociálních služeb</t>
  </si>
  <si>
    <t>Zvoneček Bylany, poskytovatel sociálních služeb</t>
  </si>
  <si>
    <t>+/+</t>
  </si>
  <si>
    <t>Občanské sdružení</t>
  </si>
  <si>
    <t>sociální péče</t>
  </si>
  <si>
    <t xml:space="preserve">Predikce 2018 I. kolo </t>
  </si>
  <si>
    <r>
      <t xml:space="preserve">REÁLNÝ NÁVRH DOTACE </t>
    </r>
    <r>
      <rPr>
        <b/>
        <sz val="14"/>
        <color theme="0"/>
        <rFont val="Calibri"/>
        <family val="2"/>
        <charset val="238"/>
        <scheme val="minor"/>
      </rPr>
      <t>II. kolo 2017</t>
    </r>
  </si>
  <si>
    <r>
      <t xml:space="preserve">REÁLNÝ NÁVRH DOTACE </t>
    </r>
    <r>
      <rPr>
        <b/>
        <sz val="14"/>
        <color theme="0"/>
        <rFont val="Calibri"/>
        <family val="2"/>
        <charset val="238"/>
        <scheme val="minor"/>
      </rPr>
      <t>II. kolo 2015</t>
    </r>
  </si>
  <si>
    <r>
      <t xml:space="preserve">REÁLNÝ NÁVRH DOTACE </t>
    </r>
    <r>
      <rPr>
        <b/>
        <sz val="12"/>
        <color theme="0"/>
        <rFont val="Calibri"/>
        <family val="2"/>
        <charset val="238"/>
        <scheme val="minor"/>
      </rPr>
      <t>2017 I. kolo</t>
    </r>
  </si>
  <si>
    <t>porovnání II. kolo 2015,2016,2017</t>
  </si>
  <si>
    <t>Minimální průměrné výše úhrad v roce 2015</t>
  </si>
  <si>
    <t>Minimální průměrné výše úhrad v roce 2016</t>
  </si>
  <si>
    <t>odlehčovací služba ambulantní, terénní</t>
  </si>
  <si>
    <t>odlehčovací služba pobytová</t>
  </si>
  <si>
    <t>služby následné péče  pobytová forma</t>
  </si>
  <si>
    <t>Sociální rehabilitace - pobytová forma</t>
  </si>
  <si>
    <t xml:space="preserve">Průměr </t>
  </si>
  <si>
    <t xml:space="preserve">Medián </t>
  </si>
  <si>
    <t>druh služby</t>
  </si>
  <si>
    <t>hodnoty pro DŘ 2015</t>
  </si>
  <si>
    <t>hodnoty pro DŘ 2016</t>
  </si>
  <si>
    <t>stanovená hodnota platby na 1 úvazek pracovníka měsíčně</t>
  </si>
  <si>
    <t>stanovená hodnota platby na 1 úvazek pracovníka měsíčně (zaokrouhleno)</t>
  </si>
  <si>
    <t>Služby sociální péče</t>
  </si>
  <si>
    <t>MEDIAN</t>
  </si>
  <si>
    <t>PRŮMĚR</t>
  </si>
  <si>
    <t xml:space="preserve">§ 39 Osobní asistence </t>
  </si>
  <si>
    <t>§ 40 Pečovatelská služba</t>
  </si>
  <si>
    <t>§ 41 Tísňová péče</t>
  </si>
  <si>
    <t xml:space="preserve">§ 42 Průvodcovské a předčitatelské služby </t>
  </si>
  <si>
    <t>§ 43 Podpora samostatného bydlení</t>
  </si>
  <si>
    <t xml:space="preserve">§ 44 Odlehčovací služby </t>
  </si>
  <si>
    <t xml:space="preserve">§ 45 Centra denních služeb </t>
  </si>
  <si>
    <t xml:space="preserve">§ 46 Denní stacionáře </t>
  </si>
  <si>
    <t>Stanovená hodnota platby na 1 úvazek pracovníka měsíčně</t>
  </si>
  <si>
    <t xml:space="preserve">Finanční podpora na 1 lůžko/den </t>
  </si>
  <si>
    <t>Finanční podpora na 1 lůžko/den (zaokrouhleno)</t>
  </si>
  <si>
    <t>Finanční podpora na 1 lůžko/den (2015)</t>
  </si>
  <si>
    <t>Finanční podpora na 1 lůžko/den (2016)</t>
  </si>
  <si>
    <t>§ 44 Odlehčovací služby - pobytová forma</t>
  </si>
  <si>
    <t xml:space="preserve">§ 47 Týdenní stacionáře </t>
  </si>
  <si>
    <t>§ 48 Domovy pro osoby se zdravotním postižením</t>
  </si>
  <si>
    <t xml:space="preserve">§ 49 Domov pro seniory </t>
  </si>
  <si>
    <t xml:space="preserve">§ 50 Domovy se zvláštním režimem </t>
  </si>
  <si>
    <t xml:space="preserve">§ 51 Chráněné bydlení </t>
  </si>
  <si>
    <t xml:space="preserve">Stanovená hodnota finanční podpory na 1 lůžko/den </t>
  </si>
  <si>
    <t>% spolufinancování 2016</t>
  </si>
  <si>
    <t>% spolufinancování 2017</t>
  </si>
  <si>
    <t>č</t>
  </si>
  <si>
    <t>na lůžko/den v Kč</t>
  </si>
  <si>
    <t>na lůžko/měsíc v Kč</t>
  </si>
  <si>
    <t>na lůžko/den v Kč (sloupec UY)</t>
  </si>
  <si>
    <t>Pracovní pozice</t>
  </si>
  <si>
    <t>Pracovník v sociálních službách</t>
  </si>
  <si>
    <t xml:space="preserve">Sociální pracovník </t>
  </si>
  <si>
    <t>Metodik</t>
  </si>
  <si>
    <t>Supervizor</t>
  </si>
  <si>
    <t>Pedagogický pracovník</t>
  </si>
  <si>
    <t xml:space="preserve">Zdravotnický pracovník[1] </t>
  </si>
  <si>
    <t>Manželský a rodinný poradce, psycholog</t>
  </si>
  <si>
    <t xml:space="preserve">Další odborný pracovník </t>
  </si>
  <si>
    <t>Vedoucí pracovníci (např. vedoucí organizace, vedoucí služby)</t>
  </si>
  <si>
    <t>Administrativní pracovníci (např. asistentka)</t>
  </si>
  <si>
    <t>Účetní</t>
  </si>
  <si>
    <t>Obslužný personál (např. údržby, úklid)</t>
  </si>
  <si>
    <t>Hrubá mzda v Kč</t>
  </si>
  <si>
    <t>Hrubá mzda vč. Odvodů v Kč</t>
  </si>
  <si>
    <t>Hrubá mzda - odměna DPP (Kč/hod.)</t>
  </si>
  <si>
    <t>Hrubá  mzda vč. odvodů - odměny DPČ, DPP (Kč/hod.)</t>
  </si>
  <si>
    <t xml:space="preserve">Průměrné výše mzdových nákladů na pracovníky, mzdové náklady </t>
  </si>
  <si>
    <t xml:space="preserve">Minimální výše stanoveného podílu spolufinancování </t>
  </si>
  <si>
    <t>% spolufinancování 2015</t>
  </si>
  <si>
    <t xml:space="preserve">Sazba úhrady z veřejného zdravotního pojištění </t>
  </si>
  <si>
    <t xml:space="preserve">Průměrná výše úhrad od uživatelů v Kč </t>
  </si>
  <si>
    <t>hodnoty pro DŘ 2017</t>
  </si>
  <si>
    <t>Výše neinvestičních prostředků pro PO SOC na roky 2016 a 2017 v přepočtu na lůžko a rok</t>
  </si>
  <si>
    <t>PŘEPOČTY NA LŮŽKO/ROK</t>
  </si>
  <si>
    <t>NÁZEV POSKYTOVATELE</t>
  </si>
  <si>
    <t>IČ</t>
  </si>
  <si>
    <t>IDENTIFIKÁTOR SLUŽBY</t>
  </si>
  <si>
    <t>DRUH SLUŽBY</t>
  </si>
  <si>
    <t>Paragraf (odpa)</t>
  </si>
  <si>
    <t>ORG</t>
  </si>
  <si>
    <t>POBYTOVÁ</t>
  </si>
  <si>
    <t>AMBULATNÍ</t>
  </si>
  <si>
    <t>TERÉNNÍ</t>
  </si>
  <si>
    <t>ÚVAZKY PŘÍMÉ PÉČE 
V SK</t>
  </si>
  <si>
    <t>POČET LŮŽEK
V SK</t>
  </si>
  <si>
    <t>Dotace 2017</t>
  </si>
  <si>
    <t>Dotace OPZ 2017</t>
  </si>
  <si>
    <t>Příspěvek 2017</t>
  </si>
  <si>
    <r>
      <t xml:space="preserve">2017 ZDROJE OD SK </t>
    </r>
    <r>
      <rPr>
        <b/>
        <i/>
        <sz val="12"/>
        <color theme="0"/>
        <rFont val="Times New Roman"/>
        <family val="1"/>
        <charset val="238"/>
      </rPr>
      <t>(DOTACE + DOTACE OPZ + PŘÍSPĚVEK)</t>
    </r>
  </si>
  <si>
    <t>Dotace 2016</t>
  </si>
  <si>
    <t>Dotace OPZ 2016</t>
  </si>
  <si>
    <t>Příspěvek 2016</t>
  </si>
  <si>
    <r>
      <t xml:space="preserve">2016 ZDROJE OD SK </t>
    </r>
    <r>
      <rPr>
        <b/>
        <i/>
        <sz val="12"/>
        <color theme="0"/>
        <rFont val="Times New Roman"/>
        <family val="1"/>
        <charset val="238"/>
      </rPr>
      <t>(DOTACE + DOTACE OPZ + PŘÍSPĚVEK)</t>
    </r>
  </si>
  <si>
    <t>Náklady na službu za rok 2016</t>
  </si>
  <si>
    <r>
      <t xml:space="preserve">Náklady na </t>
    </r>
    <r>
      <rPr>
        <b/>
        <sz val="12"/>
        <color rgb="FFFF0000"/>
        <rFont val="Times New Roman"/>
        <family val="1"/>
        <charset val="238"/>
      </rPr>
      <t>lůžko/úvazek v PP</t>
    </r>
  </si>
  <si>
    <r>
      <t xml:space="preserve">Dotace 2017 </t>
    </r>
    <r>
      <rPr>
        <b/>
        <sz val="12"/>
        <color rgb="FFFF0000"/>
        <rFont val="Times New Roman"/>
        <family val="1"/>
        <charset val="238"/>
      </rPr>
      <t>na lůžko na rok</t>
    </r>
  </si>
  <si>
    <r>
      <t xml:space="preserve">Příspěvek 2017 </t>
    </r>
    <r>
      <rPr>
        <b/>
        <sz val="12"/>
        <color rgb="FFFF0000"/>
        <rFont val="Times New Roman"/>
        <family val="1"/>
        <charset val="238"/>
      </rPr>
      <t>na lůžko na rok</t>
    </r>
  </si>
  <si>
    <r>
      <t xml:space="preserve"> 2017 ZDROJE OD SK </t>
    </r>
    <r>
      <rPr>
        <b/>
        <sz val="12"/>
        <color rgb="FFFF0000"/>
        <rFont val="Times New Roman"/>
        <family val="1"/>
        <charset val="238"/>
      </rPr>
      <t xml:space="preserve">na lůžko na rok </t>
    </r>
    <r>
      <rPr>
        <b/>
        <i/>
        <sz val="12"/>
        <color theme="0"/>
        <rFont val="Times New Roman"/>
        <family val="1"/>
        <charset val="238"/>
      </rPr>
      <t>(dotace + příspěvek)</t>
    </r>
  </si>
  <si>
    <r>
      <t xml:space="preserve">Dotace 2016 </t>
    </r>
    <r>
      <rPr>
        <b/>
        <sz val="12"/>
        <color rgb="FFFF0000"/>
        <rFont val="Times New Roman"/>
        <family val="1"/>
        <charset val="238"/>
      </rPr>
      <t>na lůžko na rok</t>
    </r>
  </si>
  <si>
    <r>
      <t xml:space="preserve">Příspěvek 2016 </t>
    </r>
    <r>
      <rPr>
        <b/>
        <sz val="12"/>
        <color rgb="FFFF0000"/>
        <rFont val="Times New Roman"/>
        <family val="1"/>
        <charset val="238"/>
      </rPr>
      <t>na lůžko na rok</t>
    </r>
  </si>
  <si>
    <r>
      <t xml:space="preserve">2016 ZDROJE OD SK </t>
    </r>
    <r>
      <rPr>
        <b/>
        <sz val="12"/>
        <color rgb="FFFF0000"/>
        <rFont val="Times New Roman"/>
        <family val="1"/>
        <charset val="238"/>
      </rPr>
      <t xml:space="preserve">na lůžko na rok </t>
    </r>
    <r>
      <rPr>
        <b/>
        <i/>
        <sz val="12"/>
        <color theme="0"/>
        <rFont val="Times New Roman"/>
        <family val="1"/>
        <charset val="238"/>
      </rPr>
      <t>(dotace + příspěvek)</t>
    </r>
  </si>
  <si>
    <t>ano</t>
  </si>
  <si>
    <t>odlehčovací služby</t>
  </si>
  <si>
    <t>Roční náklady na lůžko (rok 2016) dle druhu služby</t>
  </si>
  <si>
    <t>Roční náklad na lůžko</t>
  </si>
  <si>
    <t>Vysvětlivka</t>
  </si>
  <si>
    <t>Jan Hendl: Přehled statistických metod zpracování dat</t>
  </si>
  <si>
    <r>
      <t xml:space="preserve">Náklady na </t>
    </r>
    <r>
      <rPr>
        <sz val="10"/>
        <color rgb="FFFF0000"/>
        <rFont val="Calibri"/>
        <family val="2"/>
        <scheme val="minor"/>
      </rPr>
      <t>lůžko za rok 2016</t>
    </r>
  </si>
  <si>
    <r>
      <t xml:space="preserve"> 2017 ZDROJE OD SK </t>
    </r>
    <r>
      <rPr>
        <sz val="10"/>
        <color rgb="FFFF0000"/>
        <rFont val="Calibri"/>
        <family val="2"/>
        <scheme val="minor"/>
      </rPr>
      <t xml:space="preserve">na lůžko na rok </t>
    </r>
    <r>
      <rPr>
        <i/>
        <sz val="10"/>
        <color theme="1"/>
        <rFont val="Calibri"/>
        <family val="2"/>
        <scheme val="minor"/>
      </rPr>
      <t>(dotace + příspěvek)</t>
    </r>
  </si>
  <si>
    <t>Náklady na lůžko za rok 2016</t>
  </si>
  <si>
    <t>Popisky řádků</t>
  </si>
  <si>
    <t>Součet z  2017 ZDROJE OD SK na lůžko na rok (dotace + příspěvek)</t>
  </si>
  <si>
    <t>Součet z Náklady na lůžko/úvazek v PP za rok 2016</t>
  </si>
  <si>
    <t>Celkový součet</t>
  </si>
  <si>
    <t>Domov A</t>
  </si>
  <si>
    <t>Domov B</t>
  </si>
  <si>
    <t>Domov C</t>
  </si>
  <si>
    <t>Domov D</t>
  </si>
  <si>
    <t>Domov E</t>
  </si>
  <si>
    <t>Domov F</t>
  </si>
  <si>
    <t>Domov G</t>
  </si>
  <si>
    <t>Domov H</t>
  </si>
  <si>
    <t>Domov I</t>
  </si>
  <si>
    <t>Domov J</t>
  </si>
  <si>
    <t>Domov K</t>
  </si>
  <si>
    <t>Domov L</t>
  </si>
  <si>
    <t>Domov M</t>
  </si>
  <si>
    <t>Domov N</t>
  </si>
  <si>
    <t>Domov O</t>
  </si>
  <si>
    <t>Domov P</t>
  </si>
  <si>
    <t>Domov Q</t>
  </si>
  <si>
    <t>Domov R</t>
  </si>
  <si>
    <t>Domov S</t>
  </si>
  <si>
    <t>Domvo R</t>
  </si>
  <si>
    <t>Domvo S</t>
  </si>
  <si>
    <t xml:space="preserve">Roční náklady na lůžko a zdroje </t>
  </si>
  <si>
    <r>
      <t xml:space="preserve"> 2017 ZDROJE OD SK na lůžko na rok</t>
    </r>
    <r>
      <rPr>
        <b/>
        <sz val="10"/>
        <rFont val="Calibri"/>
        <family val="2"/>
        <charset val="238"/>
        <scheme val="minor"/>
      </rPr>
      <t xml:space="preserve"> </t>
    </r>
    <r>
      <rPr>
        <i/>
        <sz val="10"/>
        <color theme="1"/>
        <rFont val="Calibri"/>
        <family val="2"/>
        <scheme val="minor"/>
      </rPr>
      <t>(dotace + příspěvek)</t>
    </r>
  </si>
  <si>
    <r>
      <t xml:space="preserve">z toho </t>
    </r>
    <r>
      <rPr>
        <b/>
        <sz val="11"/>
        <color theme="1"/>
        <rFont val="Calibri"/>
        <family val="2"/>
        <charset val="238"/>
        <scheme val="minor"/>
      </rPr>
      <t>příspěvek na provoz 2017</t>
    </r>
  </si>
  <si>
    <t xml:space="preserve">    Zdroje od SK (dotace + příspěvek) na lůžko za 2017</t>
  </si>
  <si>
    <t>Roční náklady na lůžko (2016) a zdroje od SK na lůžko (2016 a 2017)</t>
  </si>
  <si>
    <t>Součet z Náklady na lůžko za rok 2016</t>
  </si>
  <si>
    <t>Součet z 2016 ZDROJE OD SK na lůžko na rok (dotace + příspěvek)</t>
  </si>
  <si>
    <t>Domovo G</t>
  </si>
  <si>
    <t xml:space="preserve">Dětská centra 2014 - 2015 </t>
  </si>
  <si>
    <t xml:space="preserve">Dětské domovy 2014 - 2015 </t>
  </si>
  <si>
    <t xml:space="preserve">Hospice 2014 - 2015 </t>
  </si>
  <si>
    <t>Položka</t>
  </si>
  <si>
    <t>Náklad</t>
  </si>
  <si>
    <t xml:space="preserve">Žádaná částka </t>
  </si>
  <si>
    <t>1.1 Pracovní smlouvy</t>
  </si>
  <si>
    <t>1.2 Dohody o pracovní činnosti</t>
  </si>
  <si>
    <t>1.3 Dohody o provedení práce</t>
  </si>
  <si>
    <t>1.4 jiné osobní náklady</t>
  </si>
  <si>
    <t>2.1.1 Dlouhodobý nehmotný majetek do 60 tis. Kč</t>
  </si>
  <si>
    <t>2.1.2 Dlouhodobý hmotný majetek do 40 tis. Kč</t>
  </si>
  <si>
    <t>2.2 potraviny</t>
  </si>
  <si>
    <t>2.3 kancelářské potřeby</t>
  </si>
  <si>
    <t>2.4 pohonné hmoty</t>
  </si>
  <si>
    <t>2.5 jiné spotřebované nákupy</t>
  </si>
  <si>
    <t>2.6.1 energie</t>
  </si>
  <si>
    <t>2.6.2 telefony, internet, poštovné, ostatní spoje</t>
  </si>
  <si>
    <t>2.6.10 jiné</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</si>
  <si>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</si>
  <si>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</si>
  <si>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</si>
  <si>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</si>
  <si>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</si>
  <si>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</si>
  <si>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</si>
  <si>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2.7 odpisy</t>
  </si>
  <si>
    <t>2.8 ostatní náklady</t>
  </si>
  <si>
    <t>REÁLNÁ DOTACE 2017</t>
  </si>
  <si>
    <t>PO</t>
  </si>
  <si>
    <t>ostatní sektor</t>
  </si>
  <si>
    <r>
      <t xml:space="preserve">POČET DOTOVANÝCH </t>
    </r>
    <r>
      <rPr>
        <sz val="11"/>
        <rFont val="Calibri"/>
        <family val="2"/>
        <charset val="238"/>
        <scheme val="minor"/>
      </rPr>
      <t xml:space="preserve">LŮŽEK SK </t>
    </r>
  </si>
  <si>
    <t xml:space="preserve">Abs. počet žadatelů </t>
  </si>
  <si>
    <t>počet žadatelů</t>
  </si>
  <si>
    <t>(prázdné)</t>
  </si>
  <si>
    <t>HODNOTA</t>
  </si>
  <si>
    <t>Parametr</t>
  </si>
  <si>
    <t>Částka</t>
  </si>
  <si>
    <t xml:space="preserve">CELKEM NA 2017 SK ZAŽÁDÁNO </t>
  </si>
  <si>
    <t>OPTIMÁLNÍ NÁVRH 2017</t>
  </si>
  <si>
    <t>Zdroj dat:</t>
  </si>
  <si>
    <t>Export Okslužby poskytovatel s daty z podaných žádostí o dotaci na sociální služby 2017; přílohy č. 1,2 a 3 k podaným žádostem</t>
  </si>
  <si>
    <t>Zpracovatel:</t>
  </si>
  <si>
    <t>Odbor sociálních věcí KÚSK (oddělení sociálních služeb a humanitárních činností)</t>
  </si>
  <si>
    <t>Souhrn +/+ (včetně PO)</t>
  </si>
  <si>
    <t>Příspěvkové organizace</t>
  </si>
  <si>
    <t>Ostatní +/+</t>
  </si>
  <si>
    <t xml:space="preserve"> +/(+)</t>
  </si>
  <si>
    <r>
      <t xml:space="preserve">CELKEM NA 2017 SK </t>
    </r>
    <r>
      <rPr>
        <b/>
        <sz val="11"/>
        <color theme="0"/>
        <rFont val="Calibri"/>
        <family val="2"/>
        <charset val="238"/>
        <scheme val="minor"/>
      </rPr>
      <t xml:space="preserve">ZAŽÁDÁNO </t>
    </r>
  </si>
  <si>
    <r>
      <t xml:space="preserve">CELKEM NA 2017 SK </t>
    </r>
    <r>
      <rPr>
        <b/>
        <sz val="11"/>
        <rFont val="Calibri"/>
        <family val="2"/>
        <charset val="238"/>
        <scheme val="minor"/>
      </rPr>
      <t xml:space="preserve">ZAŽÁDÁNO </t>
    </r>
  </si>
  <si>
    <r>
      <rPr>
        <b/>
        <sz val="11"/>
        <color theme="0"/>
        <rFont val="Calibri"/>
        <family val="2"/>
        <charset val="238"/>
        <scheme val="minor"/>
      </rPr>
      <t>OPTIMÁLNÍ</t>
    </r>
    <r>
      <rPr>
        <sz val="11"/>
        <color theme="0"/>
        <rFont val="Calibri"/>
        <family val="2"/>
        <charset val="238"/>
        <scheme val="minor"/>
      </rPr>
      <t xml:space="preserve"> NÁVRH 2017</t>
    </r>
  </si>
  <si>
    <r>
      <rPr>
        <b/>
        <sz val="11"/>
        <rFont val="Calibri"/>
        <family val="2"/>
        <charset val="238"/>
        <scheme val="minor"/>
      </rPr>
      <t>OPTIMÁLNÍ</t>
    </r>
    <r>
      <rPr>
        <sz val="11"/>
        <rFont val="Calibri"/>
        <family val="2"/>
        <charset val="238"/>
        <scheme val="minor"/>
      </rPr>
      <t xml:space="preserve"> NÁVRH 2017</t>
    </r>
  </si>
  <si>
    <t>REÁL 2017</t>
  </si>
  <si>
    <t>Hodnota</t>
  </si>
  <si>
    <r>
      <t xml:space="preserve">PLÁNOVANÉ ÚVAZKY </t>
    </r>
    <r>
      <rPr>
        <b/>
        <sz val="11"/>
        <color theme="0"/>
        <rFont val="Calibri"/>
        <family val="2"/>
        <charset val="238"/>
        <scheme val="minor"/>
      </rPr>
      <t>PRACOVNÍKŮ PP</t>
    </r>
    <r>
      <rPr>
        <sz val="11"/>
        <color theme="0"/>
        <rFont val="Calibri"/>
        <family val="2"/>
        <charset val="238"/>
        <scheme val="minor"/>
      </rPr>
      <t xml:space="preserve"> PRO SK </t>
    </r>
  </si>
  <si>
    <r>
      <t xml:space="preserve">PLÁNOVANÉ ÚVAZKY </t>
    </r>
    <r>
      <rPr>
        <b/>
        <sz val="11"/>
        <rFont val="Calibri"/>
        <family val="2"/>
        <charset val="238"/>
        <scheme val="minor"/>
      </rPr>
      <t>PRACOVNÍKŮ PP</t>
    </r>
    <r>
      <rPr>
        <sz val="11"/>
        <rFont val="Calibri"/>
        <family val="2"/>
        <charset val="238"/>
        <scheme val="minor"/>
      </rPr>
      <t xml:space="preserve"> PRO SK </t>
    </r>
  </si>
  <si>
    <r>
      <t xml:space="preserve">POČET DOTOVANÝCH </t>
    </r>
    <r>
      <rPr>
        <b/>
        <sz val="11"/>
        <color theme="0"/>
        <rFont val="Calibri"/>
        <family val="2"/>
        <charset val="238"/>
        <scheme val="minor"/>
      </rPr>
      <t>LŮŽEK</t>
    </r>
    <r>
      <rPr>
        <sz val="11"/>
        <color theme="0"/>
        <rFont val="Calibri"/>
        <family val="2"/>
        <charset val="238"/>
        <scheme val="minor"/>
      </rPr>
      <t xml:space="preserve"> SK </t>
    </r>
  </si>
  <si>
    <r>
      <t xml:space="preserve">POČET DOTOVANÝCH </t>
    </r>
    <r>
      <rPr>
        <b/>
        <sz val="11"/>
        <rFont val="Calibri"/>
        <family val="2"/>
        <charset val="238"/>
        <scheme val="minor"/>
      </rPr>
      <t>LŮŽEK</t>
    </r>
    <r>
      <rPr>
        <sz val="11"/>
        <rFont val="Calibri"/>
        <family val="2"/>
        <charset val="238"/>
        <scheme val="minor"/>
      </rPr>
      <t xml:space="preserve"> SK </t>
    </r>
  </si>
  <si>
    <r>
      <t xml:space="preserve">POČET DOTOVANÝCH </t>
    </r>
    <r>
      <rPr>
        <b/>
        <sz val="11"/>
        <color theme="0"/>
        <rFont val="Calibri"/>
        <family val="2"/>
        <charset val="238"/>
        <scheme val="minor"/>
      </rPr>
      <t>LŮŽEK</t>
    </r>
    <r>
      <rPr>
        <sz val="11"/>
        <color theme="0"/>
        <rFont val="Calibri"/>
        <family val="2"/>
        <charset val="238"/>
        <scheme val="minor"/>
      </rPr>
      <t xml:space="preserve"> (jen DS, DZR, DOZP, TS a CHB)</t>
    </r>
  </si>
  <si>
    <r>
      <t xml:space="preserve">POČET DOTOVANÝCH </t>
    </r>
    <r>
      <rPr>
        <b/>
        <sz val="11"/>
        <rFont val="Calibri"/>
        <family val="2"/>
        <charset val="238"/>
        <scheme val="minor"/>
      </rPr>
      <t>LŮŽEK</t>
    </r>
    <r>
      <rPr>
        <sz val="11"/>
        <rFont val="Calibri"/>
        <family val="2"/>
        <charset val="238"/>
        <scheme val="minor"/>
      </rPr>
      <t xml:space="preserve"> (jen DS, DZR, DOZP, TS a CHB)</t>
    </r>
  </si>
  <si>
    <t>Dotační kolo</t>
  </si>
  <si>
    <t>Znaménko v Síti</t>
  </si>
  <si>
    <t>Forma</t>
  </si>
  <si>
    <t>Název</t>
  </si>
  <si>
    <t>Adresa</t>
  </si>
  <si>
    <t>Identifikátor služby</t>
  </si>
  <si>
    <t>POŽADAVEK PŘEPOČTENÝ NA KAPACITU 2017</t>
  </si>
  <si>
    <t>Upp -Plánované přepočetné úvazky pracovníků v přímé péči</t>
  </si>
  <si>
    <t>U - Celkové plánované přepočtené úvazky pracovníků</t>
  </si>
  <si>
    <t>Lůžka - Komparace požadovaných lůžek a Sítě</t>
  </si>
  <si>
    <t>Požadavek</t>
  </si>
  <si>
    <t>Optimal 2017</t>
  </si>
  <si>
    <t>Reál 2017</t>
  </si>
  <si>
    <t>P</t>
  </si>
  <si>
    <t>A</t>
  </si>
  <si>
    <t>T</t>
  </si>
  <si>
    <t>DR_KOLO</t>
  </si>
  <si>
    <t>POSKYT_NAZEV</t>
  </si>
  <si>
    <t>IC</t>
  </si>
  <si>
    <t>ADRESA</t>
  </si>
  <si>
    <t>PRAVNI_FORMA</t>
  </si>
  <si>
    <t>IDENTIFIKATOR_SLUZBY</t>
  </si>
  <si>
    <t>DRUH</t>
  </si>
  <si>
    <t>dr_kolo</t>
  </si>
  <si>
    <t>poskyt_nazev</t>
  </si>
  <si>
    <t>ic</t>
  </si>
  <si>
    <t>adresa</t>
  </si>
  <si>
    <t>pravni_forma</t>
  </si>
  <si>
    <t>identifikator_sluzby</t>
  </si>
  <si>
    <t>druh</t>
  </si>
  <si>
    <t>+/(+)</t>
  </si>
  <si>
    <t xml:space="preserve">DOTAČNÍ ŘÍZENÍ v oblasti sociálních služeb </t>
  </si>
  <si>
    <t>abfghs</t>
  </si>
  <si>
    <t>Kraj</t>
  </si>
  <si>
    <t>Poskytnuto k 31.12.2016</t>
  </si>
  <si>
    <t>Čerpáno k 31.12.2016</t>
  </si>
  <si>
    <t>Vráceno v průběhu roku</t>
  </si>
  <si>
    <t>Skutečně použito k 31.12.2016</t>
  </si>
  <si>
    <t>Vratka</t>
  </si>
  <si>
    <t>Datum odevzdání FV</t>
  </si>
  <si>
    <t>Datum  přijetí FV na podatelnu</t>
  </si>
  <si>
    <t>Poznámky</t>
  </si>
  <si>
    <t xml:space="preserve">Středočeský </t>
  </si>
  <si>
    <t xml:space="preserve">vráceno k přepracování + N a V </t>
  </si>
  <si>
    <t>Finanční vypořádání dotací na sociální služby</t>
  </si>
  <si>
    <t>DATUM</t>
  </si>
  <si>
    <t>MEDIAN přepočtené reálné výše dotace na kapacitu služby (jednotku)</t>
  </si>
  <si>
    <t>Dotační řízení na poskytování sociáních služeb na území Středočeského kraje</t>
  </si>
  <si>
    <t>2015</t>
  </si>
  <si>
    <t>2016</t>
  </si>
  <si>
    <t>2017</t>
  </si>
  <si>
    <t>Jednotka</t>
  </si>
  <si>
    <t>lůžko</t>
  </si>
  <si>
    <t>průměrný přepočtený úvazek PP</t>
  </si>
  <si>
    <t>nízkoprahová denní centra</t>
  </si>
  <si>
    <r>
      <t xml:space="preserve">Zpracovatel: </t>
    </r>
    <r>
      <rPr>
        <i/>
        <sz val="10"/>
        <color theme="1"/>
        <rFont val="Calibri"/>
        <family val="2"/>
        <charset val="238"/>
        <scheme val="minor"/>
      </rPr>
      <t>Odbor sociálních věcí KÚSK (oddělení sociálních služeb a humanitárních činností)</t>
    </r>
  </si>
  <si>
    <r>
      <rPr>
        <b/>
        <i/>
        <sz val="10"/>
        <color theme="1"/>
        <rFont val="Calibri"/>
        <family val="2"/>
        <charset val="238"/>
        <scheme val="minor"/>
      </rPr>
      <t xml:space="preserve">Zdroj dat: </t>
    </r>
    <r>
      <rPr>
        <i/>
        <sz val="10"/>
        <color theme="1"/>
        <rFont val="Calibri"/>
        <family val="2"/>
        <charset val="238"/>
        <scheme val="minor"/>
      </rPr>
      <t>Export Okslužby poskytovatel s daty z podaných žádostí o dotaci na sociální služby 2017; přílohy č. 1,2 a 3 k podaným žádostem</t>
    </r>
  </si>
  <si>
    <t>Informace o poskytovateli</t>
  </si>
  <si>
    <t>Identifikace služby</t>
  </si>
  <si>
    <t>Dluh</t>
  </si>
  <si>
    <t>Kapacita</t>
  </si>
  <si>
    <t>Cílové skupiny</t>
  </si>
  <si>
    <t>Převažující cílová skupina</t>
  </si>
  <si>
    <t xml:space="preserve">Věkové kategorie </t>
  </si>
  <si>
    <t>Struktura uživatelů služby ke dni podání žádosti (ambulantní a terénní formy poskytování)</t>
  </si>
  <si>
    <t>Odhad struktura uživatelů služby v roce, na který se žádá o dotaci (ambulantní a terénní formy poskytování)</t>
  </si>
  <si>
    <t>Struktura uživatelů služby k lůžkové kapacitě</t>
  </si>
  <si>
    <t>Odhad struktury uživatelů k lůžkové kapacitě</t>
  </si>
  <si>
    <t>Personální zajištění</t>
  </si>
  <si>
    <t>Rozpočet</t>
  </si>
  <si>
    <t>Podíl působnosti kraje (%)</t>
  </si>
  <si>
    <t>Počet ostatních krajů, na které se žádá</t>
  </si>
  <si>
    <t>Obvyklé náklady</t>
  </si>
  <si>
    <t>Minimální výše úhrad</t>
  </si>
  <si>
    <t>Zdroje financování</t>
  </si>
  <si>
    <t>PS (A,T,A+T)</t>
  </si>
  <si>
    <t>PS (P)</t>
  </si>
  <si>
    <t>Celková PS</t>
  </si>
  <si>
    <t>Upravená celková PS</t>
  </si>
  <si>
    <t>Soulad s SPRSS</t>
  </si>
  <si>
    <t>Podpora služby</t>
  </si>
  <si>
    <t>Chybný program</t>
  </si>
  <si>
    <t>Maximální návrh podpory</t>
  </si>
  <si>
    <t>Optimální návrh podpory</t>
  </si>
  <si>
    <t>Reálný návrh podpory</t>
  </si>
  <si>
    <t>Změna reálného návrhu podpory</t>
  </si>
  <si>
    <t>Návrh pro  dotační komisi</t>
  </si>
  <si>
    <t>Návrh dotační komise</t>
  </si>
  <si>
    <t>Přiznaná výše dotace</t>
  </si>
  <si>
    <t>Název služby</t>
  </si>
  <si>
    <t>Zahájení poskytování služby</t>
  </si>
  <si>
    <t>Ukončení poskytování služby</t>
  </si>
  <si>
    <t>Parametry DŘ z Vyhlášení</t>
  </si>
  <si>
    <t>Př.č. 2 Komentář</t>
  </si>
  <si>
    <t>Příloha č. 3 žádosti</t>
  </si>
  <si>
    <t>SÍŤ SOCIÁLNÍCH SLUŽEB 2017</t>
  </si>
  <si>
    <t>Lůžka</t>
  </si>
  <si>
    <t>Reál 2015</t>
  </si>
  <si>
    <t xml:space="preserve">Podíl medianu reálu 2015 </t>
  </si>
  <si>
    <t>Reál vs Median</t>
  </si>
  <si>
    <t>Reál vs median přepočtený na kapacitu 2017</t>
  </si>
  <si>
    <t>OND dle vzorců</t>
  </si>
  <si>
    <t>OND z hodnocení (OK)</t>
  </si>
  <si>
    <t>POŽADAVEK 2017</t>
  </si>
  <si>
    <t>OPTIMÁLNÍ NÁVRH DOTACE 2017</t>
  </si>
  <si>
    <t>% OPTIMÁLNÍ NÁVRH DOTACE 2017</t>
  </si>
  <si>
    <t>REÁLNÝ NÁVRH DOTACE 2017</t>
  </si>
  <si>
    <t>pobytová</t>
  </si>
  <si>
    <t>ambulantní</t>
  </si>
  <si>
    <t>Terénní</t>
  </si>
  <si>
    <t>Do 18 let</t>
  </si>
  <si>
    <t>Nad 18 let</t>
  </si>
  <si>
    <t>Pracovní smlouvy</t>
  </si>
  <si>
    <t>Dohody o pracovní činnosti</t>
  </si>
  <si>
    <t>Dohody o provedení práce</t>
  </si>
  <si>
    <t>Nákup služeb</t>
  </si>
  <si>
    <t>Dobrovolníci</t>
  </si>
  <si>
    <t>Součty úvazků prac. v přímé péči</t>
  </si>
  <si>
    <t>1 Osobní náklady</t>
  </si>
  <si>
    <t>2 Provozní náklady</t>
  </si>
  <si>
    <t>2.6 Služby</t>
  </si>
  <si>
    <t>Dotace krajů ze zdrojů MPSV/ dotace MPSV</t>
  </si>
  <si>
    <t>Příspěvky od úřadů práce</t>
  </si>
  <si>
    <t>Příspěvek od zřiz. - obce</t>
  </si>
  <si>
    <t>Příspěvek do zřiz. - kraje</t>
  </si>
  <si>
    <t>Úhrady od uživatelů služby</t>
  </si>
  <si>
    <t>Fondy zdravotních pojišťoven</t>
  </si>
  <si>
    <t>Pěstounská péče</t>
  </si>
  <si>
    <t>Resorty státní správy celkem</t>
  </si>
  <si>
    <t>Jiné dotace od krajů celkem</t>
  </si>
  <si>
    <t>Jiné dotace od obcí celkem</t>
  </si>
  <si>
    <t>Strukturální fondy celkem</t>
  </si>
  <si>
    <t>Jiné zdroje</t>
  </si>
  <si>
    <t>Příloha č. 1</t>
  </si>
  <si>
    <t xml:space="preserve">Počet lůžek obsazených nezaopatřenými dětmi </t>
  </si>
  <si>
    <t>Počet lůžek obsazených uživateli s poruchami autistického spektra:</t>
  </si>
  <si>
    <t>Celkový počet neobsazených lůžkodnů v roce 2017</t>
  </si>
  <si>
    <t>nevybere úhrady od uživatelů služby</t>
  </si>
  <si>
    <t>nevybere ZP</t>
  </si>
  <si>
    <t xml:space="preserve"> poměr 70/30:</t>
  </si>
  <si>
    <t>Jiné</t>
  </si>
  <si>
    <r>
      <rPr>
        <b/>
        <sz val="11"/>
        <color theme="1"/>
        <rFont val="Calibri"/>
        <family val="2"/>
        <charset val="238"/>
        <scheme val="minor"/>
      </rPr>
      <t xml:space="preserve">FP </t>
    </r>
    <r>
      <rPr>
        <sz val="11"/>
        <color rgb="FF000000"/>
        <rFont val="Calibri"/>
      </rPr>
      <t>na úvazek pracovníka</t>
    </r>
  </si>
  <si>
    <r>
      <rPr>
        <b/>
        <sz val="11"/>
        <color theme="1"/>
        <rFont val="Calibri"/>
        <family val="2"/>
        <charset val="238"/>
        <scheme val="minor"/>
      </rPr>
      <t xml:space="preserve">FP </t>
    </r>
    <r>
      <rPr>
        <sz val="11"/>
        <color rgb="FF000000"/>
        <rFont val="Calibri"/>
      </rPr>
      <t>na lůžko-den</t>
    </r>
  </si>
  <si>
    <r>
      <rPr>
        <b/>
        <sz val="11"/>
        <color theme="1"/>
        <rFont val="Calibri"/>
        <family val="2"/>
        <charset val="238"/>
        <scheme val="minor"/>
      </rPr>
      <t xml:space="preserve">a </t>
    </r>
    <r>
      <rPr>
        <sz val="11"/>
        <color rgb="FF000000"/>
        <rFont val="Calibri"/>
      </rPr>
      <t>- spolufinancování</t>
    </r>
  </si>
  <si>
    <r>
      <rPr>
        <b/>
        <sz val="11"/>
        <color theme="1"/>
        <rFont val="Calibri"/>
        <family val="2"/>
        <charset val="238"/>
        <scheme val="minor"/>
      </rPr>
      <t xml:space="preserve">S </t>
    </r>
    <r>
      <rPr>
        <sz val="11"/>
        <color rgb="FF000000"/>
        <rFont val="Calibri"/>
      </rPr>
      <t>- hodinová  sazba /klient</t>
    </r>
  </si>
  <si>
    <r>
      <rPr>
        <b/>
        <sz val="11"/>
        <color theme="1"/>
        <rFont val="Calibri"/>
        <family val="2"/>
        <charset val="238"/>
        <scheme val="minor"/>
      </rPr>
      <t xml:space="preserve">S </t>
    </r>
    <r>
      <rPr>
        <sz val="11"/>
        <color rgb="FF000000"/>
        <rFont val="Calibri"/>
      </rPr>
      <t>-  sazba klient/měsíc</t>
    </r>
  </si>
  <si>
    <r>
      <rPr>
        <b/>
        <sz val="11"/>
        <color theme="1"/>
        <rFont val="Calibri"/>
        <family val="2"/>
        <charset val="238"/>
        <scheme val="minor"/>
      </rPr>
      <t xml:space="preserve">Su </t>
    </r>
    <r>
      <rPr>
        <sz val="11"/>
        <color rgb="FF000000"/>
        <rFont val="Calibri"/>
      </rPr>
      <t>-  sazba lůžko/den</t>
    </r>
  </si>
  <si>
    <r>
      <rPr>
        <b/>
        <sz val="11"/>
        <color theme="1"/>
        <rFont val="Calibri"/>
        <family val="2"/>
        <charset val="238"/>
        <scheme val="minor"/>
      </rPr>
      <t xml:space="preserve">Sz </t>
    </r>
    <r>
      <rPr>
        <sz val="11"/>
        <color rgb="FF000000"/>
        <rFont val="Calibri"/>
      </rPr>
      <t>-   pojišťovna lůžko/den</t>
    </r>
  </si>
  <si>
    <r>
      <rPr>
        <b/>
        <sz val="11"/>
        <color theme="1"/>
        <rFont val="Calibri"/>
        <family val="2"/>
        <charset val="238"/>
        <scheme val="minor"/>
      </rPr>
      <t>Upp</t>
    </r>
    <r>
      <rPr>
        <sz val="11"/>
        <color rgb="FF000000"/>
        <rFont val="Calibri"/>
      </rPr>
      <t xml:space="preserve"> - přepočtené úvazky pracovníků přímé péče</t>
    </r>
  </si>
  <si>
    <r>
      <rPr>
        <b/>
        <sz val="11"/>
        <color theme="1"/>
        <rFont val="Calibri"/>
        <family val="2"/>
        <charset val="238"/>
        <scheme val="minor"/>
      </rPr>
      <t>Upp</t>
    </r>
    <r>
      <rPr>
        <sz val="11"/>
        <color rgb="FF000000"/>
        <rFont val="Calibri"/>
      </rPr>
      <t xml:space="preserve"> - přepočtené úvazky pracovníků přímé péče - OA a PS</t>
    </r>
  </si>
  <si>
    <r>
      <rPr>
        <b/>
        <sz val="11"/>
        <color theme="1"/>
        <rFont val="Calibri"/>
        <family val="2"/>
        <charset val="238"/>
        <scheme val="minor"/>
      </rPr>
      <t>U</t>
    </r>
    <r>
      <rPr>
        <sz val="11"/>
        <color rgb="FF000000"/>
        <rFont val="Calibri"/>
      </rPr>
      <t xml:space="preserve"> - přepočtené úvazky pracovníků celkem</t>
    </r>
  </si>
  <si>
    <r>
      <rPr>
        <b/>
        <sz val="11"/>
        <color theme="1"/>
        <rFont val="Calibri"/>
        <family val="2"/>
        <charset val="238"/>
        <scheme val="minor"/>
      </rPr>
      <t>M</t>
    </r>
    <r>
      <rPr>
        <sz val="11"/>
        <color rgb="FF000000"/>
        <rFont val="Calibri"/>
      </rPr>
      <t xml:space="preserve"> - Počet měsíců poskytování služby</t>
    </r>
  </si>
  <si>
    <t xml:space="preserve"> Počet dnů poskytování služby</t>
  </si>
  <si>
    <r>
      <rPr>
        <b/>
        <sz val="11"/>
        <color theme="1"/>
        <rFont val="Calibri"/>
        <family val="2"/>
        <charset val="238"/>
        <scheme val="minor"/>
      </rPr>
      <t xml:space="preserve">H </t>
    </r>
    <r>
      <rPr>
        <sz val="11"/>
        <color rgb="FF000000"/>
        <rFont val="Calibri"/>
      </rPr>
      <t>- Celkový plánovaný počet hodin výkonu služby na 1 úvazek pracovníka v přímé péči</t>
    </r>
  </si>
  <si>
    <r>
      <rPr>
        <b/>
        <sz val="11"/>
        <color theme="1"/>
        <rFont val="Calibri"/>
        <family val="2"/>
        <charset val="238"/>
        <scheme val="minor"/>
      </rPr>
      <t>U - Celkové</t>
    </r>
    <r>
      <rPr>
        <sz val="11"/>
        <color rgb="FF000000"/>
        <rFont val="Calibri"/>
      </rPr>
      <t xml:space="preserve"> plánované </t>
    </r>
    <r>
      <rPr>
        <b/>
        <sz val="11"/>
        <color theme="1"/>
        <rFont val="Calibri"/>
        <family val="2"/>
        <charset val="238"/>
        <scheme val="minor"/>
      </rPr>
      <t>přepočtené úvazky pracovníků</t>
    </r>
  </si>
  <si>
    <t>Plánované přepočetné úvazky pracovníků v přímé péči</t>
  </si>
  <si>
    <t>Působnost</t>
  </si>
  <si>
    <t>Celkové úvazky ambulantní</t>
  </si>
  <si>
    <t>Plánované úvazky pracovníků v přímé péči ambulantní</t>
  </si>
  <si>
    <t>Celkové úvazky terénní</t>
  </si>
  <si>
    <t>Plánované úvazky pracovníků v přímé péči terénní</t>
  </si>
  <si>
    <t>Celkové úvazky pobytové</t>
  </si>
  <si>
    <t>Plánované úvazky pracovníků v přímé péči pobytové</t>
  </si>
  <si>
    <t>Celkem PP</t>
  </si>
  <si>
    <t>Lůžka Síť 2017</t>
  </si>
  <si>
    <t>Úvazky Síť 2017</t>
  </si>
  <si>
    <t>Počet lůžek v dotovaném roce přepočtený působností</t>
  </si>
  <si>
    <t>L - lůžkodny dospělí</t>
  </si>
  <si>
    <t>L- lůžkodny děti</t>
  </si>
  <si>
    <t>Lu - celkový plánovaný počet lůžkodnů obsazených uživateli ve III. A IV stupni</t>
  </si>
  <si>
    <t>Lu - celkový plánovaný počet lůžkodnů obsazených uživateli ve III. A IV stupni - dospělí</t>
  </si>
  <si>
    <t>Lu - celkový plánovaný počet lůžkodnů obsazených uživateli ve III. A IV stupni - děti</t>
  </si>
  <si>
    <t>Počet lůžek obsazených uživateli ve III. a IV. Stupni</t>
  </si>
  <si>
    <t>Počet lůžek 2015</t>
  </si>
  <si>
    <t>Suma přepočtených úvazků v PP 2015</t>
  </si>
  <si>
    <t>Reál 2015 přepočtený na kapacitu</t>
  </si>
  <si>
    <t xml:space="preserve">Median </t>
  </si>
  <si>
    <t>Median 90 %</t>
  </si>
  <si>
    <t>Median 80 %</t>
  </si>
  <si>
    <t>Median70 %</t>
  </si>
  <si>
    <t>Median 60 %</t>
  </si>
  <si>
    <t>Podíl medianu (100 %)</t>
  </si>
  <si>
    <t>Reál 2015 přepočtený na jednotku 2015 vs. 100% podíl medianu</t>
  </si>
  <si>
    <t>Reál 2015 přepočtený na jednotku 2015 vs. 90% podíl medianu</t>
  </si>
  <si>
    <t>Reál 2015 přepočtený na jednotku 2015 vs. 80% podíl medianu</t>
  </si>
  <si>
    <t>Reál 2015 přepočtený na jednotku 2015 vs. 70% podíl medianu</t>
  </si>
  <si>
    <t>Reál 2015 přepočtený na jednotku 2015 vs. 60% podíl medianu</t>
  </si>
  <si>
    <t>100 %Median vs reál 2015 přepočtené na jednotky 2017</t>
  </si>
  <si>
    <t>90 %Median vs reál 2015 přepočtené na jednotky 2017</t>
  </si>
  <si>
    <t>80 %Median vs reál 2015 přepočtené na jednotky 2017</t>
  </si>
  <si>
    <t>70 %Median vs reál 2015 přepočtené na jednotky 2017</t>
  </si>
  <si>
    <t>60 %Median vs reál 2015 přepočtené na jednotky 2017</t>
  </si>
  <si>
    <t>OND ambulantní</t>
  </si>
  <si>
    <t>OND terénní</t>
  </si>
  <si>
    <t>OND pobytová</t>
  </si>
  <si>
    <t>OND  A+T+P</t>
  </si>
  <si>
    <t>75 % reálu 2015</t>
  </si>
  <si>
    <t>160 % reálu 2015</t>
  </si>
  <si>
    <t>OND dle vzorců s redukčními mechanismy</t>
  </si>
  <si>
    <t>Maximální kapacita dle registru</t>
  </si>
  <si>
    <t>Počet lůžek v dotovaném roce</t>
  </si>
  <si>
    <t>Maximální okamžitá kapacita počtu uživatelů služby</t>
  </si>
  <si>
    <t>Celkový počet uživatelů za předminulý rok k dotovanému roku</t>
  </si>
  <si>
    <t>Předpoklad počtu uživatelů za minulý rok k dotovanému roku</t>
  </si>
  <si>
    <t>Plánovaný počet uživatelů v dotovaném roce</t>
  </si>
  <si>
    <t>Kapacita počtu intervencí</t>
  </si>
  <si>
    <t>Celkový počet intervencí za předminulý rok k dotovanému roku</t>
  </si>
  <si>
    <t>Předpoklad počtu intervencí za minulý rok k dotovanému roku</t>
  </si>
  <si>
    <t>Plánovaný počet intervencí v dotovaném roce</t>
  </si>
  <si>
    <t>Poznámka</t>
  </si>
  <si>
    <t>Maximální denní kapacita počtu uživatelů služby</t>
  </si>
  <si>
    <t>Kapacita počtu kontaktů</t>
  </si>
  <si>
    <t>Celkový Počet kontaktů za předminulý rok k dotovanému roku</t>
  </si>
  <si>
    <t>Předpoklad počtu kontaktů za minulý rok k dotovanému roku</t>
  </si>
  <si>
    <t>Plánovaný počet kontaktů v dotovaném roce</t>
  </si>
  <si>
    <t>Maximální denní kapacita intervencí</t>
  </si>
  <si>
    <t>Plánovaný počet hodin k zajištění základních činností služby</t>
  </si>
  <si>
    <t>Maximální kapacita</t>
  </si>
  <si>
    <t>Celkový počet uživatelůza předminulý rok k dotovanému roku</t>
  </si>
  <si>
    <t>Kapacita počtu hovorů</t>
  </si>
  <si>
    <t>Maximální denní kapacita hovorů</t>
  </si>
  <si>
    <t>Celkový počet hovorů za předminulý rok k dotovanému roku</t>
  </si>
  <si>
    <t>Předpoklad počtu hovorů za minulý rok k dotovanému roku</t>
  </si>
  <si>
    <t>Plánovaný počet hovorů v dotovaném roce</t>
  </si>
  <si>
    <t>Celkový počet kontaktů za předminulý rok k dotovanému roku</t>
  </si>
  <si>
    <t>I. stupeň</t>
  </si>
  <si>
    <t>II. stupeň</t>
  </si>
  <si>
    <t>III. stupeň</t>
  </si>
  <si>
    <t>IV. stupeň</t>
  </si>
  <si>
    <t>Ostatní</t>
  </si>
  <si>
    <t>Celkem do 18 let</t>
  </si>
  <si>
    <t>Celkem nad 18 let</t>
  </si>
  <si>
    <t>Z toho bez úhrady</t>
  </si>
  <si>
    <t>1.1 sociální pracovníci</t>
  </si>
  <si>
    <t>1.2 pracovníci v sociálních službách</t>
  </si>
  <si>
    <t>1.3 Zdravotničtí pracovníci</t>
  </si>
  <si>
    <t>1.4 Pedagogičtí pracovníci</t>
  </si>
  <si>
    <t>1.5 Manželští a rodinní poradci</t>
  </si>
  <si>
    <t>1.6 Další odborní pracovníci, kteří přímo poskytují soc.služby</t>
  </si>
  <si>
    <t>2 ostatní pracovníci</t>
  </si>
  <si>
    <t>Přímá péče</t>
  </si>
  <si>
    <t>Počet dobrovilníků</t>
  </si>
  <si>
    <t>Opracované hodiny</t>
  </si>
  <si>
    <t>Součet za PS</t>
  </si>
  <si>
    <t>Součet za DPČ</t>
  </si>
  <si>
    <t>Součet za DPP</t>
  </si>
  <si>
    <t>Součet za nákup služeb</t>
  </si>
  <si>
    <t>Úvazky nepřímá péče</t>
  </si>
  <si>
    <t>Úvazky celkem</t>
  </si>
  <si>
    <t>Úvazky nepřímá péče přepočtené působností</t>
  </si>
  <si>
    <t>Úvazky nepřímá péče přepočtené působností + přímá péče ze sítě</t>
  </si>
  <si>
    <t>2.1 Dlouhodobý majetek</t>
  </si>
  <si>
    <t xml:space="preserve">Skutečnost v předminulém roce </t>
  </si>
  <si>
    <t>Předpoklad na rok minulý</t>
  </si>
  <si>
    <t>Plán na rok dotace</t>
  </si>
  <si>
    <t>Min. výše úhrady od uživatelů</t>
  </si>
  <si>
    <t>a) beze změny (oproti roku 2016)</t>
  </si>
  <si>
    <t>b) celá služba je sloučena s jinou službou (uveďte s jakou službou)</t>
  </si>
  <si>
    <t>c) celá služba je převedena na jiného poskytovatele (uveďte na jakého poskytovatele)</t>
  </si>
  <si>
    <t>d) část kapacity služby je převedena na jinou službu (uveďte na jakou službu a jaká kapacita)</t>
  </si>
  <si>
    <t xml:space="preserve">e) část kapacity služby je převedena na jiného poskytovatele (uveďte na jakého poskytovatele a jaká kapacita) </t>
  </si>
  <si>
    <t>f) celá služba je převedena na jinou službu stejného poskytovatele (uveďte na jakou)</t>
  </si>
  <si>
    <t>g) sloučení poskytovatelů sociálních služeb (uveďte názvy poskytovatelů, kdo se slučuje s kým a kdo zaniká)</t>
  </si>
  <si>
    <t>h) změna právní formy poskytovatele (uveďte novou právní formu)</t>
  </si>
  <si>
    <t>i) změna názvu poskytovatele (uveďte nový název)</t>
  </si>
  <si>
    <t>j)  jiné (doplňte jiný typ změn, dostatečně vyspecifikujte)</t>
  </si>
  <si>
    <t>a) % působnost pro Středočeský kraj se snížila, ale objem služby na území Středočeského kraje zůstává shodný</t>
  </si>
  <si>
    <t>b) % působnost pro Středočeský kraj se zvýšila, ale objem služby na území Středočeského kraje zůstává shodný</t>
  </si>
  <si>
    <t>c)  % působnost pro Středočeský kraj se snížila a zároveň se snížil objem služby na území Středočeského kraje</t>
  </si>
  <si>
    <t>d) % působnost pro Středočeský kraj se zvýšila a zároveň se zvýšil objem služby na území Středočeského kraje v tomto případě uveďte číslo jednací, kterým Odbor sociálních věcí toto navýšení schválil - č.j.:…………………...</t>
  </si>
  <si>
    <t>Datum změny:</t>
  </si>
  <si>
    <t>doplňte počet lůžek</t>
  </si>
  <si>
    <t>doplňte počet neobsazených lůžkodnů</t>
  </si>
  <si>
    <r>
      <t xml:space="preserve">služba je realizována 5x v roce v  třítýdenních cyklech - tomu dle tabulky "úhrady" odpovídý výběr ve výši cca 1/3 požadované částky tj. cca 210000, </t>
    </r>
    <r>
      <rPr>
        <i/>
        <sz val="8"/>
        <color rgb="FFFF0000"/>
        <rFont val="Calibri"/>
        <family val="2"/>
        <charset val="238"/>
        <scheme val="minor"/>
      </rPr>
      <t>výběr úhrad tudíž převyšuje požadovaný limit</t>
    </r>
  </si>
  <si>
    <t>zdůvodnění</t>
  </si>
  <si>
    <t>Počet</t>
  </si>
  <si>
    <t>Úvazky</t>
  </si>
  <si>
    <t>Přepočtené úvazky za minulý rok</t>
  </si>
  <si>
    <t>Náklady</t>
  </si>
  <si>
    <t>Požadovaná dotace</t>
  </si>
  <si>
    <t>Sociální pracovník</t>
  </si>
  <si>
    <t>Pracovník v sociálních službách - přímá obslužná péče</t>
  </si>
  <si>
    <t>pracovník v sociálních službách - základní výchovná nepedagogická činnost</t>
  </si>
  <si>
    <t>pracovník v sociálních službách - pečovatelská činnost</t>
  </si>
  <si>
    <t>pracovník v sociálních službách - činnosti pod dohledem sociálního pracovníka</t>
  </si>
  <si>
    <t>zdravotnický pracovník - lékař</t>
  </si>
  <si>
    <t>zdravotnický pracovník - zdravotní sestra</t>
  </si>
  <si>
    <t>pedagogický pracovník</t>
  </si>
  <si>
    <t>manželský a rodinný poradce</t>
  </si>
  <si>
    <t>jiný odborný pracovník, který přímo poskytuje sociální službu</t>
  </si>
  <si>
    <t>jiné zařazení v přímé péči</t>
  </si>
  <si>
    <t>PC Počet</t>
  </si>
  <si>
    <t>PC Úvazky</t>
  </si>
  <si>
    <t>Počet měsíců</t>
  </si>
  <si>
    <t>Přepočet na celé úvazky</t>
  </si>
  <si>
    <t>PC Náklady</t>
  </si>
  <si>
    <t>PC Požadovaná dotace</t>
  </si>
  <si>
    <t>Rozsah (hod.)</t>
  </si>
  <si>
    <t>Odměna</t>
  </si>
  <si>
    <t>Požadovaná dotace celkem</t>
  </si>
  <si>
    <t>Požadovaná dotace na kraj</t>
  </si>
  <si>
    <t>Nadhodnocená částka</t>
  </si>
  <si>
    <t>Neuznaná částka</t>
  </si>
  <si>
    <t>Částečně neuznaná částka</t>
  </si>
  <si>
    <t>Podíl dotace na kraj</t>
  </si>
  <si>
    <t>SKUPINA</t>
  </si>
  <si>
    <t>NAZEV</t>
  </si>
  <si>
    <t>DATUM_OD</t>
  </si>
  <si>
    <t>DATUM_DO</t>
  </si>
  <si>
    <t>DLUH</t>
  </si>
  <si>
    <t>FP_uvazek</t>
  </si>
  <si>
    <t>FP_luzko</t>
  </si>
  <si>
    <t>spolufinancovani</t>
  </si>
  <si>
    <t>uhrady_klient</t>
  </si>
  <si>
    <t>uhrady_mesic</t>
  </si>
  <si>
    <t>uhrady_luzkoden</t>
  </si>
  <si>
    <t>pojistovny</t>
  </si>
  <si>
    <t>PODPORA_OPTIMALNI</t>
  </si>
  <si>
    <t>P_MAX_KAPACITA</t>
  </si>
  <si>
    <t>P_POCET_LUZEK</t>
  </si>
  <si>
    <t>P_KAP_POC_UZIVATELU</t>
  </si>
  <si>
    <t>P_CELK_POC_UZIVATELU_PREDM</t>
  </si>
  <si>
    <t>P_PREDP_POC_UZIVATELU_MIN</t>
  </si>
  <si>
    <t>P_PLAN_POC_UZIVATELU</t>
  </si>
  <si>
    <t>P_KAP_POC_INTERVENCE</t>
  </si>
  <si>
    <t>P_CELK_POC_INTERVENCE_PREDM</t>
  </si>
  <si>
    <t>P_PREDP_POC_INTERVENCE_MIN</t>
  </si>
  <si>
    <t>P_PLAN_POC_INTERVENCE</t>
  </si>
  <si>
    <t>P_POZNAMKA</t>
  </si>
  <si>
    <t>A_MAX_KAPACITA</t>
  </si>
  <si>
    <t>A_POCET_LUZEK</t>
  </si>
  <si>
    <t>A_KAP_POC_UZIVATELU</t>
  </si>
  <si>
    <t>A_MAX_DEN_KAP_UZIVATELU</t>
  </si>
  <si>
    <t>A_CELK_POC_UZIVATELU_PREDM</t>
  </si>
  <si>
    <t>A_PREDP_POC_UZIVATELU_MIN</t>
  </si>
  <si>
    <t>A_PLAN_POC_UZIVATELU</t>
  </si>
  <si>
    <t>A_KAP_POC_KONTAKTU</t>
  </si>
  <si>
    <t>A_CELK_POC_KONTAKTU_PREDM</t>
  </si>
  <si>
    <t>A_PREDP_POC_KONTAKTU_MIN</t>
  </si>
  <si>
    <t>A_PLAN_POC_KONTAKTU</t>
  </si>
  <si>
    <t>A_KAP_POC_INTERVENCE</t>
  </si>
  <si>
    <t>A_MAX_DEN_KAP_INTERVENCE</t>
  </si>
  <si>
    <t>A_CELK_POC_INTERVENCE_PREDM</t>
  </si>
  <si>
    <t>A_PREDP_POC_INTERVENCE_MIN</t>
  </si>
  <si>
    <t>A_PLAN_POC_INTERVENCE</t>
  </si>
  <si>
    <t>A_PLAN_POC_ZAJISTENI_CINNOSTI</t>
  </si>
  <si>
    <t>A_POZNAMKA</t>
  </si>
  <si>
    <t>T_MAX_KAPACITA</t>
  </si>
  <si>
    <t>T_KAP_POC_UZIVATELU</t>
  </si>
  <si>
    <t>T_MAX_DEN_KAP_UZIVATELU</t>
  </si>
  <si>
    <t>T_CELK_POC_UZIVATELU_PREDM</t>
  </si>
  <si>
    <t>T_PREDP_POC_UZIVATELU_MIN</t>
  </si>
  <si>
    <t>T_PLAN_POC_UZIVATELU</t>
  </si>
  <si>
    <t>T_KAP_POC_HOVORU</t>
  </si>
  <si>
    <t>T_MAX_DEN_KAP_HOVORU</t>
  </si>
  <si>
    <t>T_CELK_POC_HOVORU_PREDM</t>
  </si>
  <si>
    <t>T_PREDP_POC_HOVORU_MIN</t>
  </si>
  <si>
    <t>T_PLAN_POC_HOVORU</t>
  </si>
  <si>
    <t>T_KAP_POC_KONTAKTU</t>
  </si>
  <si>
    <t>T_CELK_POC_KONTAKTU_PREDM</t>
  </si>
  <si>
    <t>T_PREDP_POC_KONTAKTU_MIN</t>
  </si>
  <si>
    <t>T_PLAN_POC_KONTAKTU</t>
  </si>
  <si>
    <t>T_KAP_POC_INTERVENCE</t>
  </si>
  <si>
    <t>T_MAX_DEN_KAP_INTERVENCE</t>
  </si>
  <si>
    <t>T_CELK_POC_INTERVENCE_PREDM</t>
  </si>
  <si>
    <t>T_PREDP_POC_INTERVENCE_MIN</t>
  </si>
  <si>
    <t>T_PLAN_POC_INTERVENCE</t>
  </si>
  <si>
    <t>T_PLAN_POC_ZAJISTENI_CINNOSTI</t>
  </si>
  <si>
    <t>T_POZNAMKA</t>
  </si>
  <si>
    <t>CILOVE_SKUPINY</t>
  </si>
  <si>
    <t>PREVAZUJICI_SKUPINA</t>
  </si>
  <si>
    <t>VEKOVE_KATEGORIE</t>
  </si>
  <si>
    <t>STRUKT_AT_A_1_DO_18</t>
  </si>
  <si>
    <t>STRUKT_AT_A_2_DO_18</t>
  </si>
  <si>
    <t>STRUKT_AT_A_3_DO_18</t>
  </si>
  <si>
    <t>STRUKT_AT_A_4_DO_18</t>
  </si>
  <si>
    <t>STRUKT_AT_A_OST_DO_18</t>
  </si>
  <si>
    <t>STRUKT_AT_A_1_NAD_18</t>
  </si>
  <si>
    <t>STRUKT_AT_A_2_NAD_18</t>
  </si>
  <si>
    <t>STRUKT_AT_A_3_NAD_18</t>
  </si>
  <si>
    <t>STRUKT_AT_A_4_NAD_18</t>
  </si>
  <si>
    <t>STRUKT_AT_A_OST_NAD_18</t>
  </si>
  <si>
    <t>STRUKT_AT_A_1_CELK</t>
  </si>
  <si>
    <t>STRUKT_AT_A_2_CELK</t>
  </si>
  <si>
    <t>STRUKT_AT_A_3_CELK</t>
  </si>
  <si>
    <t>STRUKT_AT_A_4_CELK</t>
  </si>
  <si>
    <t>STRUKT_AT_A_OST_CELK</t>
  </si>
  <si>
    <t>STRUKT_AT_A_DO_18_CELK</t>
  </si>
  <si>
    <t>STRUKT_AT_A_NAD_18_CELK</t>
  </si>
  <si>
    <t>STRUKT_AT_A_CELK</t>
  </si>
  <si>
    <t>STRUKT_AT_A_BEZ_UHRADY</t>
  </si>
  <si>
    <t>STRUKT_AT_O_1_DO_18</t>
  </si>
  <si>
    <t>STRUKT_AT_O_2_DO_18</t>
  </si>
  <si>
    <t>STRUKT_AT_O_3_DO_18</t>
  </si>
  <si>
    <t>STRUKT_AT_O_4_DO_18</t>
  </si>
  <si>
    <t>STRUKT_AT_O_OST_DO_18</t>
  </si>
  <si>
    <t>STRUKT_AT_O_1_NAD_18</t>
  </si>
  <si>
    <t>STRUKT_AT_O_2_NAD_18</t>
  </si>
  <si>
    <t>STRUKT_AT_O_3_NAD_18</t>
  </si>
  <si>
    <t>STRUKT_AT_O_4_NAD_18</t>
  </si>
  <si>
    <t>STRUKT_AT_O_OST_NAD_18</t>
  </si>
  <si>
    <t>STRUKT_AT_O_1_CELK</t>
  </si>
  <si>
    <t>STRUKT_AT_O_2_CELK</t>
  </si>
  <si>
    <t>STRUKT_AT_O_3_CELK</t>
  </si>
  <si>
    <t>STRUKT_AT_O_4_CELK</t>
  </si>
  <si>
    <t>STRUKT_AT_O_OST_CELK</t>
  </si>
  <si>
    <t>STRUKT_AT_O_DO_18_CELK</t>
  </si>
  <si>
    <t>STRUKT_AT_O_NAD_18_CELK</t>
  </si>
  <si>
    <t>STRUKT_AT_O_CELK</t>
  </si>
  <si>
    <t>STRUKT_AT_O_BEZ_UHRADY</t>
  </si>
  <si>
    <t>STRUKT_P_A_1_DO_18</t>
  </si>
  <si>
    <t>STRUKT_P_A_2_DO_18</t>
  </si>
  <si>
    <t>STRUKT_P_A_3_DO_18</t>
  </si>
  <si>
    <t>STRUKT_P_A_4_DO_18</t>
  </si>
  <si>
    <t>STRUKT_P_A_OST_DO_18</t>
  </si>
  <si>
    <t>STRUKT_P_A_1_NAD_18</t>
  </si>
  <si>
    <t>STRUKT_P_A_2_NAD_18</t>
  </si>
  <si>
    <t>STRUKT_P_A_3_NAD_18</t>
  </si>
  <si>
    <t>STRUKT_P_A_4_NAD_18</t>
  </si>
  <si>
    <t>STRUKT_P_A_OST_NAD_18</t>
  </si>
  <si>
    <t>STRUKT_P_A_1_CELK</t>
  </si>
  <si>
    <t>STRUKT_P_A_2_CELK</t>
  </si>
  <si>
    <t>STRUKT_P_A_3_CELK</t>
  </si>
  <si>
    <t>STRUKT_P_A_4_CELK</t>
  </si>
  <si>
    <t>STRUKT_P_A_OST_CELK</t>
  </si>
  <si>
    <t>STRUKT_P_A_DO_18_CELK</t>
  </si>
  <si>
    <t>STRUKT_P_A_NAD_18_CELK</t>
  </si>
  <si>
    <t>STRUKT_P_A_CELK</t>
  </si>
  <si>
    <t>STRUKT_P_O_1_DO_18</t>
  </si>
  <si>
    <t>STRUKT_P_O_2_DO_18</t>
  </si>
  <si>
    <t>STRUKT_P_O_3_DO_18</t>
  </si>
  <si>
    <t>STRUKT_P_O_4_DO_18</t>
  </si>
  <si>
    <t>STRUKT_P_O_OST_DO_18</t>
  </si>
  <si>
    <t>STRUKT_P_O_1_NAD_18</t>
  </si>
  <si>
    <t>STRUKT_P_O_2_NAD_18</t>
  </si>
  <si>
    <t>STRUKT_P_O_3_NAD_18</t>
  </si>
  <si>
    <t>STRUKT_P_O_4_NAD_18</t>
  </si>
  <si>
    <t>STRUKT_P_O_OST_NAD_18</t>
  </si>
  <si>
    <t>STRUKT_P_O_1_CELK</t>
  </si>
  <si>
    <t>STRUKT_P_O_2_CELK</t>
  </si>
  <si>
    <t>STRUKT_P_O_3_CELK</t>
  </si>
  <si>
    <t>STRUKT_P_O_4_CELK</t>
  </si>
  <si>
    <t>STRUKT_P_O_OST_CELK</t>
  </si>
  <si>
    <t>STRUKT_P_O_DO_18_CELK</t>
  </si>
  <si>
    <t>STRUKT_P_O_NAD_18_CELK</t>
  </si>
  <si>
    <t>STRUKT_P_O_CELK</t>
  </si>
  <si>
    <t>SML_POCET_1_1</t>
  </si>
  <si>
    <t>SML_UVAZKU_1_1</t>
  </si>
  <si>
    <t>SML_UVAZKU_PREP_MIN_1_1</t>
  </si>
  <si>
    <t>SML_NAKLADY_1_1</t>
  </si>
  <si>
    <t>SML_POZAD_DOTACE_1_1</t>
  </si>
  <si>
    <t>SML_POCET_1_2</t>
  </si>
  <si>
    <t>SML_UVAZKU_1_2</t>
  </si>
  <si>
    <t>SML_UVAZKU_PREP_MIN_1_2</t>
  </si>
  <si>
    <t>SML_NAKLADY_1_2</t>
  </si>
  <si>
    <t>SML_POZAD_DOTACE_1_2</t>
  </si>
  <si>
    <t>SML_POCET_1_3</t>
  </si>
  <si>
    <t>SML_UVAZKU_1_3</t>
  </si>
  <si>
    <t>SML_UVAZKU_PREP_MIN_1_3</t>
  </si>
  <si>
    <t>SML_NAKLADY_1_3</t>
  </si>
  <si>
    <t>SML_POZAD_DOTACE_1_3</t>
  </si>
  <si>
    <t>SML_POCET_1_4</t>
  </si>
  <si>
    <t>SML_UVAZKU_1_4</t>
  </si>
  <si>
    <t>SML_UVAZKU_PREP_MIN_1_4</t>
  </si>
  <si>
    <t>SML_NAKLADY_1_4</t>
  </si>
  <si>
    <t>SML_POZAD_DOTACE_1_4</t>
  </si>
  <si>
    <t>SML_POCET_1_5</t>
  </si>
  <si>
    <t>SML_UVAZKU_1_5</t>
  </si>
  <si>
    <t>SML_UVAZKU_PREP_MIN_1_5</t>
  </si>
  <si>
    <t>SML_NAKLADY_1_5</t>
  </si>
  <si>
    <t>SML_POZAD_DOTACE_1_5</t>
  </si>
  <si>
    <t>SML_POCET_1_6</t>
  </si>
  <si>
    <t>SML_UVAZKU_1_6</t>
  </si>
  <si>
    <t>SML_UVAZKU_PREP_MIN_1_6</t>
  </si>
  <si>
    <t>SML_NAKLADY_1_6</t>
  </si>
  <si>
    <t>SML_POZAD_DOTACE_1_6</t>
  </si>
  <si>
    <t>SML_POCET_2</t>
  </si>
  <si>
    <t>SML_UVAZKU_2</t>
  </si>
  <si>
    <t>SML_UVAZKU_PREP_MIN_2</t>
  </si>
  <si>
    <t>SML_NAKLADY_2</t>
  </si>
  <si>
    <t>SML_POZAD_DOTACE_2</t>
  </si>
  <si>
    <t>DPC_POCET_1</t>
  </si>
  <si>
    <t>DPC_UVAZKY_1</t>
  </si>
  <si>
    <t>DPC_MESICU_1</t>
  </si>
  <si>
    <t>DPC_UVAZKY_PREP_1</t>
  </si>
  <si>
    <t>DPC_NAKLADY_1</t>
  </si>
  <si>
    <t>DPC_DOTACE_1</t>
  </si>
  <si>
    <t>DPC_POCET_2</t>
  </si>
  <si>
    <t>DPC_UVAZKY_2</t>
  </si>
  <si>
    <t>DPC_MESICU_2</t>
  </si>
  <si>
    <t>DPC_UVAZKY_PREP_2</t>
  </si>
  <si>
    <t>DPC_NAKLADY_2</t>
  </si>
  <si>
    <t>DPC_DOTACE_2</t>
  </si>
  <si>
    <t>DPC_POCET_3</t>
  </si>
  <si>
    <t>DPC_UVAZKY_3</t>
  </si>
  <si>
    <t>DPC_MESICU_3</t>
  </si>
  <si>
    <t>DPC_UVAZKY_PREP_3</t>
  </si>
  <si>
    <t>DPC_NAKLADY_3</t>
  </si>
  <si>
    <t>DPC_DOTACE_3</t>
  </si>
  <si>
    <t>DPC_POCET_4</t>
  </si>
  <si>
    <t>DPC_UVAZKY_4</t>
  </si>
  <si>
    <t>DPC_MESICU_4</t>
  </si>
  <si>
    <t>DPC_UVAZKY_PREP_4</t>
  </si>
  <si>
    <t>DPC_NAKLADY_4</t>
  </si>
  <si>
    <t>DPC_DOTACE_4</t>
  </si>
  <si>
    <t>DPC_POCET_5</t>
  </si>
  <si>
    <t>DPC_UVAZKY_5</t>
  </si>
  <si>
    <t>DPC_MESICU_5</t>
  </si>
  <si>
    <t>DPC_UVAZKY_PREP_5</t>
  </si>
  <si>
    <t>DPC_NAKLADY_5</t>
  </si>
  <si>
    <t>DPC_DOTACE_5</t>
  </si>
  <si>
    <t>DPC_POCET_6</t>
  </si>
  <si>
    <t>DPC_UVAZKY_6</t>
  </si>
  <si>
    <t>DPC_MESICU_6</t>
  </si>
  <si>
    <t>DPC_UVAZKY_PREP_6</t>
  </si>
  <si>
    <t>DPC_NAKLADY_6</t>
  </si>
  <si>
    <t>DPC_DOTACE_6</t>
  </si>
  <si>
    <t>DPC_POCET_7</t>
  </si>
  <si>
    <t>DPC_UVAZKY_7</t>
  </si>
  <si>
    <t>DPC_MESICU_7</t>
  </si>
  <si>
    <t>DPC_UVAZKY_PREP_7</t>
  </si>
  <si>
    <t>DPC_NAKLADY_7</t>
  </si>
  <si>
    <t>DPC_DOTACE_7</t>
  </si>
  <si>
    <t>DPC_POCET_8</t>
  </si>
  <si>
    <t>DPC_UVAZKY_8</t>
  </si>
  <si>
    <t>DPC_MESICU_8</t>
  </si>
  <si>
    <t>DPC_UVAZKY_PREP_8</t>
  </si>
  <si>
    <t>DPC_NAKLADY_8</t>
  </si>
  <si>
    <t>DPC_DOTACE_8</t>
  </si>
  <si>
    <t>DPC_POCET_9</t>
  </si>
  <si>
    <t>DPC_UVAZKY_9</t>
  </si>
  <si>
    <t>DPC_MESICU_9</t>
  </si>
  <si>
    <t>DPC_UVAZKY_PREP_9</t>
  </si>
  <si>
    <t>DPC_NAKLADY_9</t>
  </si>
  <si>
    <t>DPC_DOTACE_9</t>
  </si>
  <si>
    <t>DPC_POCET_10</t>
  </si>
  <si>
    <t>DPC_UVAZKY_10</t>
  </si>
  <si>
    <t>DPC_MESICU_10</t>
  </si>
  <si>
    <t>DPC_UVAZKY_PREP_10</t>
  </si>
  <si>
    <t>DPC_NAKLADY_10</t>
  </si>
  <si>
    <t>DPC_DOTACE_10</t>
  </si>
  <si>
    <t>DPC_POCET_98</t>
  </si>
  <si>
    <t>DPC_UVAZKY_98</t>
  </si>
  <si>
    <t>DPC_MESICU_98</t>
  </si>
  <si>
    <t>DPC_UVAZKY_PREP_98</t>
  </si>
  <si>
    <t>DPC_NAKLADY_98</t>
  </si>
  <si>
    <t>DPC_DOTACE_98</t>
  </si>
  <si>
    <t>DPC_POCET_OST</t>
  </si>
  <si>
    <t>DPC_UVAZKY_OST</t>
  </si>
  <si>
    <t>DPC_MESICU_OST</t>
  </si>
  <si>
    <t>DPC_UVAZKY_PREP_OST</t>
  </si>
  <si>
    <t>DPC_NAKLADY_OST</t>
  </si>
  <si>
    <t>DPC_DOTACE_OST</t>
  </si>
  <si>
    <t>DPP_POCET_PP</t>
  </si>
  <si>
    <t>DPP_ROZSAH_PP</t>
  </si>
  <si>
    <t>DPP_UVAZKY_PREP_PP</t>
  </si>
  <si>
    <t>DPP_ODMENA_PP</t>
  </si>
  <si>
    <t>DPP_DOTACE_PP</t>
  </si>
  <si>
    <t>DPP_POCET_OST</t>
  </si>
  <si>
    <t>DPP_ROZSAH_OST</t>
  </si>
  <si>
    <t>DPP_UVAZKY_PREP_OST</t>
  </si>
  <si>
    <t>DPP_ODMENA_OST</t>
  </si>
  <si>
    <t>DPP_DOTACE_OST</t>
  </si>
  <si>
    <t>NSL_POCET_1_1</t>
  </si>
  <si>
    <t>NSL_UVAZKU_1_1</t>
  </si>
  <si>
    <t>NSL_UVAZKU_PREP_MIN_1_1</t>
  </si>
  <si>
    <t>NSL_NAKLADY_1_1</t>
  </si>
  <si>
    <t>NSL_POZAD_DOTACE_1_1</t>
  </si>
  <si>
    <t>NSL_POCET_1_2</t>
  </si>
  <si>
    <t>NSL_UVAZKU_1_2</t>
  </si>
  <si>
    <t>NSL_UVAZKU_PREP_MIN_1_2</t>
  </si>
  <si>
    <t>NSL_NAKLADY_1_2</t>
  </si>
  <si>
    <t>NSL_POZAD_DOTACE_1_2</t>
  </si>
  <si>
    <t>NSL_POCET_1_3</t>
  </si>
  <si>
    <t>NSL_UVAZKU_1_3</t>
  </si>
  <si>
    <t>NSL_UVAZKU_PREP_MIN_1_3</t>
  </si>
  <si>
    <t>NSL_NAKLADY_1_3</t>
  </si>
  <si>
    <t>NSL_POZAD_DOTACE_1_3</t>
  </si>
  <si>
    <t>NSL_POCET_1_4</t>
  </si>
  <si>
    <t>NSL_UVAZKU_1_4</t>
  </si>
  <si>
    <t>NSL_UVAZKU_PREP_MIN_1_4</t>
  </si>
  <si>
    <t>NSL_NAKLADY_1_4</t>
  </si>
  <si>
    <t>NSL_POZAD_DOTACE_1_4</t>
  </si>
  <si>
    <t>NSL_POCET_1_5</t>
  </si>
  <si>
    <t>NSL_UVAZKU_1_5</t>
  </si>
  <si>
    <t>NSL_UVAZKU_PREP_MIN_1_5</t>
  </si>
  <si>
    <t>NSL_NAKLADY_1_5</t>
  </si>
  <si>
    <t>NSL_POZAD_DOTACE_1_5</t>
  </si>
  <si>
    <t>NSL_POCET_1_6</t>
  </si>
  <si>
    <t>NSL_UVAZKU_1_6</t>
  </si>
  <si>
    <t>NSL_UVAZKU_PREP_MIN_1_6</t>
  </si>
  <si>
    <t>NSL_NAKLADY_1_6</t>
  </si>
  <si>
    <t>NSL_POZAD_DOTACE_1_6</t>
  </si>
  <si>
    <t>NSL_POCET_2</t>
  </si>
  <si>
    <t>NSL_UVAZKU_2</t>
  </si>
  <si>
    <t>NSL_UVAZKU_PREP_MIN_2</t>
  </si>
  <si>
    <t>NSL_NAKLADY_2</t>
  </si>
  <si>
    <t>NSL_POZAD_DOTACE_2</t>
  </si>
  <si>
    <t>DOBROVOLNICI_POCET</t>
  </si>
  <si>
    <t>DOBROVOLNICI_HODIN</t>
  </si>
  <si>
    <t>uvazky_pp_za_ps</t>
  </si>
  <si>
    <t>uvazky_pp_za_dpc</t>
  </si>
  <si>
    <t>uvazky_pp_za_dpp</t>
  </si>
  <si>
    <t>uvazky_pp_za_ns</t>
  </si>
  <si>
    <t>uvazky_pp_celkem</t>
  </si>
  <si>
    <t>NAKLADY_1_1</t>
  </si>
  <si>
    <t>POZAD_DOTACE_1_1</t>
  </si>
  <si>
    <t>POZAD_DOTACE_KRAJ_1_1</t>
  </si>
  <si>
    <t>NADHODNOCENO_1_1</t>
  </si>
  <si>
    <t>NEUZNANO_1_1</t>
  </si>
  <si>
    <t>CAST_NEUZNANO_1_1</t>
  </si>
  <si>
    <t>NAKLADY_1_2</t>
  </si>
  <si>
    <t>POZAD_DOTACE_1_2</t>
  </si>
  <si>
    <t>POZAD_DOTACE_KRAJ_1_2</t>
  </si>
  <si>
    <t>NADHODNOCENO_1_2</t>
  </si>
  <si>
    <t>NEUZNANO_1_2</t>
  </si>
  <si>
    <t>CAST_NEUZNANO_1_2</t>
  </si>
  <si>
    <t>NAKLADY_1_3</t>
  </si>
  <si>
    <t>POZAD_DOTACE_1_3</t>
  </si>
  <si>
    <t>POZAD_DOTACE_KRAJ_1_3</t>
  </si>
  <si>
    <t>NADHODNOCENO_1_3</t>
  </si>
  <si>
    <t>NEUZNANO_1_3</t>
  </si>
  <si>
    <t>CAST_NEUZNANO_1_3</t>
  </si>
  <si>
    <t>NAKLADY_1_4</t>
  </si>
  <si>
    <t>POZAD_DOTACE_1_4</t>
  </si>
  <si>
    <t>POZAD_DOTACE_KRAJ_1_4</t>
  </si>
  <si>
    <t>NADHODNOCENO_1_4</t>
  </si>
  <si>
    <t>NEUZNANO_1_4</t>
  </si>
  <si>
    <t>CAST_NEUZNANO_1_4</t>
  </si>
  <si>
    <t>NAKLADY_2_1_1</t>
  </si>
  <si>
    <t>POZAD_DOTACE_2_1_1</t>
  </si>
  <si>
    <t>POZAD_DOTACE_KRAJ_2_1_1</t>
  </si>
  <si>
    <t>NADHODNOCENO_2_1_1</t>
  </si>
  <si>
    <t>NEUZNANO_2_1_1</t>
  </si>
  <si>
    <t>CAST_NEUZNANO_2_1_1</t>
  </si>
  <si>
    <t>NAKLADY_2_1_2</t>
  </si>
  <si>
    <t>POZAD_DOTACE_2_1_2</t>
  </si>
  <si>
    <t>POZAD_DOTACE_KRAJ_2_1_2</t>
  </si>
  <si>
    <t>NADHODNOCENO_2_1_2</t>
  </si>
  <si>
    <t>NEUZNANO_2_1_2</t>
  </si>
  <si>
    <t>CAST_NEUZNANO_2_1_2</t>
  </si>
  <si>
    <t>NAKLADY_2_2</t>
  </si>
  <si>
    <t>POZAD_DOTACE_2_2</t>
  </si>
  <si>
    <t>POZAD_DOTACE_KRAJ_2_2</t>
  </si>
  <si>
    <t>NADHODNOCENO_2_2</t>
  </si>
  <si>
    <t>NEUZNANO_2_2</t>
  </si>
  <si>
    <t>CAST_NEUZNANO_2_2</t>
  </si>
  <si>
    <t>NAKLADY_2_3</t>
  </si>
  <si>
    <t>POZAD_DOTACE_2_3</t>
  </si>
  <si>
    <t>POZAD_DOTACE_KRAJ_2_3</t>
  </si>
  <si>
    <t>NADHODNOCENO_2_3</t>
  </si>
  <si>
    <t>NEUZNANO_2_3</t>
  </si>
  <si>
    <t>CAST_NEUZNANO_2_3</t>
  </si>
  <si>
    <t>NAKLADY_2_4</t>
  </si>
  <si>
    <t>POZAD_DOTACE_2_4</t>
  </si>
  <si>
    <t>POZAD_DOTACE_KRAJ_2_4</t>
  </si>
  <si>
    <t>NADHODNOCENO_2_4</t>
  </si>
  <si>
    <t>NEUZNANO_2_4</t>
  </si>
  <si>
    <t>CAST_NEUZNANO_2_4</t>
  </si>
  <si>
    <t>NAKLADY_2_5</t>
  </si>
  <si>
    <t>POZAD_DOTACE_2_5</t>
  </si>
  <si>
    <t>POZAD_DOTACE_KRAJ_2_5</t>
  </si>
  <si>
    <t>NADHODNOCENO_2_5</t>
  </si>
  <si>
    <t>NEUZNANO_2_5</t>
  </si>
  <si>
    <t>CAST_NEUZNANO_2_5</t>
  </si>
  <si>
    <t>NAKLADY_2_6_1</t>
  </si>
  <si>
    <t>POZAD_DOTACE_2_6_1</t>
  </si>
  <si>
    <t>POZAD_DOTACE_KRAJ_2_6_1</t>
  </si>
  <si>
    <t>NADHODNOCENO_2_6_1</t>
  </si>
  <si>
    <t>NEUZNANO_2_6_1</t>
  </si>
  <si>
    <t>CAST_NEUZNANO_2_6_1</t>
  </si>
  <si>
    <t>NAKLADY_2_6_2</t>
  </si>
  <si>
    <t>POZAD_DOTACE_2_6_2</t>
  </si>
  <si>
    <t>POZAD_DOTACE_KRAJ_2_6_2</t>
  </si>
  <si>
    <t>NADHODNOCENO_2_6_2</t>
  </si>
  <si>
    <t>NEUZNANO_2_6_2</t>
  </si>
  <si>
    <t>CAST_NEUZNANO_2_6_2</t>
  </si>
  <si>
    <t>NAKLADY_2_6_3</t>
  </si>
  <si>
    <t>POZAD_DOTACE_2_6_3</t>
  </si>
  <si>
    <t>POZAD_DOTACE_KRAJ_2_6_3</t>
  </si>
  <si>
    <t>NADHODNOCENO_2_6_3</t>
  </si>
  <si>
    <t>NEUZNANO_2_6_3</t>
  </si>
  <si>
    <t>CAST_NEUZNANO_2_6_3</t>
  </si>
  <si>
    <t>NAKLADY_2_6_4</t>
  </si>
  <si>
    <t>POZAD_DOTACE_2_6_4</t>
  </si>
  <si>
    <t>POZAD_DOTACE_KRAJ_2_6_4</t>
  </si>
  <si>
    <t>NADHODNOCENO_2_6_4</t>
  </si>
  <si>
    <t>NEUZNANO_2_6_4</t>
  </si>
  <si>
    <t>CAST_NEUZNANO_2_6_4</t>
  </si>
  <si>
    <t>NAKLADY_2_6_5</t>
  </si>
  <si>
    <t>POZAD_DOTACE_2_6_5</t>
  </si>
  <si>
    <t>POZAD_DOTACE_KRAJ_2_6_5</t>
  </si>
  <si>
    <t>NADHODNOCENO_2_6_5</t>
  </si>
  <si>
    <t>NEUZNANO_2_6_5</t>
  </si>
  <si>
    <t>CAST_NEUZNANO_2_6_5</t>
  </si>
  <si>
    <t>NAKLADY_2_6_6</t>
  </si>
  <si>
    <t>POZAD_DOTACE_2_6_6</t>
  </si>
  <si>
    <t>POZAD_DOTACE_KRAJ_2_6_6</t>
  </si>
  <si>
    <t>NADHODNOCENO_2_6_6</t>
  </si>
  <si>
    <t>NEUZNANO_2_6_6</t>
  </si>
  <si>
    <t>CAST_NEUZNANO_2_6_6</t>
  </si>
  <si>
    <t>NAKLADY_2_6_7</t>
  </si>
  <si>
    <t>POZAD_DOTACE_2_6_7</t>
  </si>
  <si>
    <t>POZAD_DOTACE_KRAJ_2_6_7</t>
  </si>
  <si>
    <t>NADHODNOCENO_2_6_7</t>
  </si>
  <si>
    <t>NEUZNANO_2_6_7</t>
  </si>
  <si>
    <t>CAST_NEUZNANO_2_6_7</t>
  </si>
  <si>
    <t>NAKLADY_2_6_8</t>
  </si>
  <si>
    <t>POZAD_DOTACE_2_6_8</t>
  </si>
  <si>
    <t>POZAD_DOTACE_KRAJ_2_6_8</t>
  </si>
  <si>
    <t>NADHODNOCENO_2_6_8</t>
  </si>
  <si>
    <t>NEUZNANO_2_6_8</t>
  </si>
  <si>
    <t>CAST_NEUZNANO_2_6_8</t>
  </si>
  <si>
    <t>NAKLADY_2_6_9</t>
  </si>
  <si>
    <t>POZAD_DOTACE_2_6_9</t>
  </si>
  <si>
    <t>POZAD_DOTACE_KRAJ_2_6_9</t>
  </si>
  <si>
    <t>NADHODNOCENO_2_6_9</t>
  </si>
  <si>
    <t>NEUZNANO_2_6_9</t>
  </si>
  <si>
    <t>CAST_NEUZNANO_2_6_9</t>
  </si>
  <si>
    <t>NAKLADY_2_6_10</t>
  </si>
  <si>
    <t>POZAD_DOTACE_2_6_10</t>
  </si>
  <si>
    <t>POZAD_DOTACE_KRAJ_2_6_10</t>
  </si>
  <si>
    <t>NADHODNOCENO_2_6_10</t>
  </si>
  <si>
    <t>NEUZNANO_2_6_10</t>
  </si>
  <si>
    <t>CAST_NEUZNANO_2_6_10</t>
  </si>
  <si>
    <t>NAKLADY_2_7</t>
  </si>
  <si>
    <t>POZAD_DOTACE_2_7</t>
  </si>
  <si>
    <t>POZAD_DOTACE_KRAJ_2_7</t>
  </si>
  <si>
    <t>NADHODNOCENO_2_7</t>
  </si>
  <si>
    <t>NEUZNANO_2_7</t>
  </si>
  <si>
    <t>CAST_NEUZNANO_2_7</t>
  </si>
  <si>
    <t>NAKLADY_2_8</t>
  </si>
  <si>
    <t>POZAD_DOTACE_2_8</t>
  </si>
  <si>
    <t>POZAD_DOTACE_KRAJ_2_8</t>
  </si>
  <si>
    <t>NADHODNOCENO_2_8</t>
  </si>
  <si>
    <t>NEUZNANO_2_8</t>
  </si>
  <si>
    <t>CAST_NEUZNANO_2_8</t>
  </si>
  <si>
    <t>CELKEM_NAKLADY</t>
  </si>
  <si>
    <t>CELKEM_POZAD_DOTACE</t>
  </si>
  <si>
    <t>CELKEM_POZAD_DOTACE_KRAJ</t>
  </si>
  <si>
    <t>PODIL_DOTACE_KRAJ</t>
  </si>
  <si>
    <t>PODIL_PUSOBNOSTI_KRAJ</t>
  </si>
  <si>
    <t>POCET_OST_KRAJU</t>
  </si>
  <si>
    <t>OBVYKLE_NAKLADY</t>
  </si>
  <si>
    <t>MINIMALNI_VYSE_UHRAD</t>
  </si>
  <si>
    <t>FIN_1_1_N2</t>
  </si>
  <si>
    <t>FIN_1_1_N1</t>
  </si>
  <si>
    <t>FIN_1_1_N0</t>
  </si>
  <si>
    <t>FIN_1_2_N2</t>
  </si>
  <si>
    <t>FIN_1_2_N1</t>
  </si>
  <si>
    <t>FIN_1_2_N0</t>
  </si>
  <si>
    <t>FIN_1_4_N2</t>
  </si>
  <si>
    <t>FIN_1_4_N1</t>
  </si>
  <si>
    <t>FIN_1_4_N0</t>
  </si>
  <si>
    <t>FIN_1_5_N2</t>
  </si>
  <si>
    <t>FIN_1_5_N1</t>
  </si>
  <si>
    <t>FIN_1_5_N0</t>
  </si>
  <si>
    <t>FIN_1_6_N2</t>
  </si>
  <si>
    <t>FIN_1_6_N1</t>
  </si>
  <si>
    <t>FIN_1_6_N0</t>
  </si>
  <si>
    <t>UHRADA_MIN</t>
  </si>
  <si>
    <t>FIN_1_7_N2</t>
  </si>
  <si>
    <t>FIN_1_7_N1</t>
  </si>
  <si>
    <t>FIN_1_7_N0</t>
  </si>
  <si>
    <t>MIN_VYSE_UHRAD_VZP</t>
  </si>
  <si>
    <t>FIN_1_8_N2</t>
  </si>
  <si>
    <t>FIN_1_8_N1</t>
  </si>
  <si>
    <t>FIN_1_8_N0</t>
  </si>
  <si>
    <t>FIN_2_N2</t>
  </si>
  <si>
    <t>FIN_2_N1</t>
  </si>
  <si>
    <t>FIN_2_N0</t>
  </si>
  <si>
    <t>FIN_3_N2</t>
  </si>
  <si>
    <t>FIN_3_N1</t>
  </si>
  <si>
    <t>FIN_3_N0</t>
  </si>
  <si>
    <t>FIN_6_N2</t>
  </si>
  <si>
    <t>FIN_6_N1</t>
  </si>
  <si>
    <t>FIN_6_N0</t>
  </si>
  <si>
    <t>FIN_4_N2</t>
  </si>
  <si>
    <t>FIN_4_N1</t>
  </si>
  <si>
    <t>FIN_4_N0</t>
  </si>
  <si>
    <t>FIN_5_N2</t>
  </si>
  <si>
    <t>FIN_5_N1</t>
  </si>
  <si>
    <t>FIN_5_N0</t>
  </si>
  <si>
    <t>fps_at</t>
  </si>
  <si>
    <t>fps_p</t>
  </si>
  <si>
    <t>fps_celkova</t>
  </si>
  <si>
    <t>fps_upravena</t>
  </si>
  <si>
    <t>SOULAD_S_SPRSS</t>
  </si>
  <si>
    <t>PODPORA</t>
  </si>
  <si>
    <t>CHYBNY_PROGRAM</t>
  </si>
  <si>
    <t>MAX_NAVRH_PODPORY</t>
  </si>
  <si>
    <t>PODPORA_REALNA</t>
  </si>
  <si>
    <t>ZMENA_PODPORY</t>
  </si>
  <si>
    <t>NAVRH_PRO_DK</t>
  </si>
  <si>
    <t>NAVRH_Z_DK</t>
  </si>
  <si>
    <t>PRIZNANA_DOTACE</t>
  </si>
  <si>
    <t>skupina</t>
  </si>
  <si>
    <t>nazev</t>
  </si>
  <si>
    <t>datum_od</t>
  </si>
  <si>
    <t>datum_do</t>
  </si>
  <si>
    <t>dluh</t>
  </si>
  <si>
    <t>podpora_optimalni</t>
  </si>
  <si>
    <t>p_max_kapacita</t>
  </si>
  <si>
    <t>p_POCET_LUZEK</t>
  </si>
  <si>
    <t>p_KAP_POC_UZIVATELU</t>
  </si>
  <si>
    <t>p_CELK_POC_UZIVATELU_PREDM</t>
  </si>
  <si>
    <t>p_PREDP_POC_UZIVATELU_MIN</t>
  </si>
  <si>
    <t>p_PLAN_POC_UZIVATELU</t>
  </si>
  <si>
    <t>p_KAP_POC_INTERVENCE</t>
  </si>
  <si>
    <t>p_CELK_POC_INTERVENCE_PREDM</t>
  </si>
  <si>
    <t>p_PREDP_POC_INTERVENCE_MIN</t>
  </si>
  <si>
    <t>p_PLAN_POC_INTERVENCE</t>
  </si>
  <si>
    <t>p_poznamka</t>
  </si>
  <si>
    <t>a_max_kapacita</t>
  </si>
  <si>
    <t>a_POCET_LUZEK</t>
  </si>
  <si>
    <t>a_KAP_POC_UZIVATELU</t>
  </si>
  <si>
    <t>a_MAX_DEN_KAP_UZIVATELU</t>
  </si>
  <si>
    <t>a_CELK_POC_UZIVATELU_PREDM</t>
  </si>
  <si>
    <t>a_PREDP_POC_UZIVATELU_MIN</t>
  </si>
  <si>
    <t>a_PLAN_POC_UZIVATELU</t>
  </si>
  <si>
    <t>a_KAP_POC_KONTAKTU</t>
  </si>
  <si>
    <t>a_CELK_POC_KONTAKTU_PREDM</t>
  </si>
  <si>
    <t>a_PREDP_POC_KONTAKTU_MIN</t>
  </si>
  <si>
    <t>a_PLAN_POC_KONTAKTU</t>
  </si>
  <si>
    <t>a_KAP_POC_INTERVENCE</t>
  </si>
  <si>
    <t>a_MAX_DEN_KAP_INTERVENCE</t>
  </si>
  <si>
    <t>a_CELK_POC_INTERVENCE_PREDM</t>
  </si>
  <si>
    <t>a_PREDP_POC_INTERVENCE_MIN</t>
  </si>
  <si>
    <t>a_PLAN_POC_INTERVENCE</t>
  </si>
  <si>
    <t>a_PLAN_POC_ZAJISTENI_CINNOSTI</t>
  </si>
  <si>
    <t>a_poznamka</t>
  </si>
  <si>
    <t>t_max_kapacita</t>
  </si>
  <si>
    <t>t_KAP_POC_UZIVATELU</t>
  </si>
  <si>
    <t>t_MAX_DEN_KAP_UZIVATELU</t>
  </si>
  <si>
    <t>t_CELK_POC_UZIVATELU_PREDM</t>
  </si>
  <si>
    <t>t_PREDP_POC_UZIVATELU_MIN</t>
  </si>
  <si>
    <t>t_PLAN_POC_UZIVATELU</t>
  </si>
  <si>
    <t>t_KAP_POC_HOVORU</t>
  </si>
  <si>
    <t>t_MAX_DEN_KAP_HOVORU</t>
  </si>
  <si>
    <t>t_CELK_POC_HOVORU_PREDM</t>
  </si>
  <si>
    <t>t_PREDP_POC_HOVORU_MIN</t>
  </si>
  <si>
    <t>t_PLAN_POC_HOVORU</t>
  </si>
  <si>
    <t>t_KAP_POC_KONTAKTU</t>
  </si>
  <si>
    <t>t_CELK_POC_KONTAKTU_PREDM</t>
  </si>
  <si>
    <t>t_PREDP_POC_KONTAKTU_MIN</t>
  </si>
  <si>
    <t>t_PLAN_POC_KONTAKTU</t>
  </si>
  <si>
    <t>t_KAP_POC_INTERVENCE</t>
  </si>
  <si>
    <t>t_MAX_DEN_KAP_INTERVENCE</t>
  </si>
  <si>
    <t>t_CELK_POC_INTERVENCE_PREDM</t>
  </si>
  <si>
    <t>t_PREDP_POC_INTERVENCE_MIN</t>
  </si>
  <si>
    <t>t_PLAN_POC_INTERVENCE</t>
  </si>
  <si>
    <t>t_PLAN_POC_ZAJISTENI_CINNOSTI</t>
  </si>
  <si>
    <t>t_poznamka</t>
  </si>
  <si>
    <t>cilove_skupiny</t>
  </si>
  <si>
    <t>prevazujici_skupina</t>
  </si>
  <si>
    <t>vekove_kategorie</t>
  </si>
  <si>
    <t>strukt_at_a_1_do_18</t>
  </si>
  <si>
    <t>strukt_at_a_2_do_18</t>
  </si>
  <si>
    <t>strukt_at_a_3_do_18</t>
  </si>
  <si>
    <t>strukt_at_a_4_do_18</t>
  </si>
  <si>
    <t>strukt_at_a_ost_do_18</t>
  </si>
  <si>
    <t>strukt_at_a_1_nad_18</t>
  </si>
  <si>
    <t>strukt_at_a_2_nad_18</t>
  </si>
  <si>
    <t>strukt_at_a_3_nad_18</t>
  </si>
  <si>
    <t>strukt_at_a_4_nad_18</t>
  </si>
  <si>
    <t>strukt_at_a_ost_nad_18</t>
  </si>
  <si>
    <t>strukt_at_a_1_celk</t>
  </si>
  <si>
    <t>strukt_at_a_2_celk</t>
  </si>
  <si>
    <t>strukt_at_a_3_celk</t>
  </si>
  <si>
    <t>strukt_at_a_4_celk</t>
  </si>
  <si>
    <t>strukt_at_a_ost_celk</t>
  </si>
  <si>
    <t>strukt_at_a_do_18_celk</t>
  </si>
  <si>
    <t>strukt_at_a_nad_18_celk</t>
  </si>
  <si>
    <t>strukt_at_a_celk</t>
  </si>
  <si>
    <t>strukt_at_a_bez_uhrady</t>
  </si>
  <si>
    <t>strukt_at_o_1_do_18</t>
  </si>
  <si>
    <t>strukt_at_o_2_do_18</t>
  </si>
  <si>
    <t>strukt_at_o_3_do_18</t>
  </si>
  <si>
    <t>strukt_at_o_4_do_18</t>
  </si>
  <si>
    <t>strukt_at_o_ost_do_18</t>
  </si>
  <si>
    <t>strukt_at_o_1_nad_18</t>
  </si>
  <si>
    <t>strukt_at_o_2_nad_18</t>
  </si>
  <si>
    <t>strukt_at_o_3_nad_18</t>
  </si>
  <si>
    <t>strukt_at_o_4_nad_18</t>
  </si>
  <si>
    <t>strukt_at_o_ost_nad_18</t>
  </si>
  <si>
    <t>strukt_at_o_1_celk</t>
  </si>
  <si>
    <t>strukt_at_o_2_celk</t>
  </si>
  <si>
    <t>strukt_at_o_3_celk</t>
  </si>
  <si>
    <t>strukt_at_o_4_celk</t>
  </si>
  <si>
    <t>strukt_at_o_ost_celk</t>
  </si>
  <si>
    <t>strukt_at_o_do_18_celk</t>
  </si>
  <si>
    <t>strukt_at_o_nad_18_celk</t>
  </si>
  <si>
    <t>strukt_at_o_celk</t>
  </si>
  <si>
    <t>strukt_at_o_bez_uhrady</t>
  </si>
  <si>
    <t>strukt_p_a_1_do_18</t>
  </si>
  <si>
    <t>strukt_p_a_2_do_18</t>
  </si>
  <si>
    <t>strukt_p_a_3_do_18</t>
  </si>
  <si>
    <t>strukt_p_a_4_do_18</t>
  </si>
  <si>
    <t>strukt_p_a_ost_do_18</t>
  </si>
  <si>
    <t>strukt_p_a_1_nad_18</t>
  </si>
  <si>
    <t>strukt_p_a_2_nad_18</t>
  </si>
  <si>
    <t>strukt_p_a_3_nad_18</t>
  </si>
  <si>
    <t>strukt_p_a_4_nad_18</t>
  </si>
  <si>
    <t>strukt_p_a_ost_nad_18</t>
  </si>
  <si>
    <t>strukt_p_a_1_celk</t>
  </si>
  <si>
    <t>strukt_p_a_2_celk</t>
  </si>
  <si>
    <t>strukt_p_a_3_celk</t>
  </si>
  <si>
    <t>strukt_p_a_4_celk</t>
  </si>
  <si>
    <t>strukt_p_a_ost_celk</t>
  </si>
  <si>
    <t>strukt_p_a_do_18_celk</t>
  </si>
  <si>
    <t>strukt_p_a_nad_18_celk</t>
  </si>
  <si>
    <t>strukt_p_a_celk</t>
  </si>
  <si>
    <t>strukt_p_o_1_do_18</t>
  </si>
  <si>
    <t>strukt_p_o_2_do_18</t>
  </si>
  <si>
    <t>strukt_p_o_3_do_18</t>
  </si>
  <si>
    <t>strukt_p_o_4_do_18</t>
  </si>
  <si>
    <t>strukt_p_o_ost_do_18</t>
  </si>
  <si>
    <t>strukt_p_o_1_nad_18</t>
  </si>
  <si>
    <t>strukt_p_o_2_nad_18</t>
  </si>
  <si>
    <t>strukt_p_o_3_nad_18</t>
  </si>
  <si>
    <t>strukt_p_o_4_nad_18</t>
  </si>
  <si>
    <t>strukt_p_o_ost_nad_18</t>
  </si>
  <si>
    <t>strukt_p_o_1_celk</t>
  </si>
  <si>
    <t>strukt_p_o_2_celk</t>
  </si>
  <si>
    <t>strukt_p_o_3_celk</t>
  </si>
  <si>
    <t>strukt_p_o_4_celk</t>
  </si>
  <si>
    <t>strukt_p_o_ost_celk</t>
  </si>
  <si>
    <t>strukt_p_o_do_18_celk</t>
  </si>
  <si>
    <t>strukt_p_o_nad_18_celk</t>
  </si>
  <si>
    <t>strukt_p_o_celk</t>
  </si>
  <si>
    <t>sml_pocet_1_1</t>
  </si>
  <si>
    <t>naklady_1_1</t>
  </si>
  <si>
    <t>pozad_dotace_1_1</t>
  </si>
  <si>
    <t>pozad_dotace_kraj_1_1</t>
  </si>
  <si>
    <t>nadhodnoceno_1_1</t>
  </si>
  <si>
    <t>neuznano_1_1</t>
  </si>
  <si>
    <t>cast_neuznano_1_1</t>
  </si>
  <si>
    <t>naklady_1_2</t>
  </si>
  <si>
    <t>pozad_dotace_1_2</t>
  </si>
  <si>
    <t>pozad_dotace_kraj_1_2</t>
  </si>
  <si>
    <t>nadhodnoceno_1_2</t>
  </si>
  <si>
    <t>neuznano_1_2</t>
  </si>
  <si>
    <t>cast_neuznano_1_2</t>
  </si>
  <si>
    <t>naklady_1_3</t>
  </si>
  <si>
    <t>pozad_dotace_1_3</t>
  </si>
  <si>
    <t>pozad_dotace_kraj_1_3</t>
  </si>
  <si>
    <t>nadhodnoceno_1_3</t>
  </si>
  <si>
    <t>neuznano_1_3</t>
  </si>
  <si>
    <t>cast_neuznano_1_3</t>
  </si>
  <si>
    <t>naklady_1_4</t>
  </si>
  <si>
    <t>pozad_dotace_1_4</t>
  </si>
  <si>
    <t>pozad_dotace_kraj_1_4</t>
  </si>
  <si>
    <t>nadhodnoceno_1_4</t>
  </si>
  <si>
    <t>neuznano_1_4</t>
  </si>
  <si>
    <t>cast_neuznano_1_4</t>
  </si>
  <si>
    <t>naklady_2_1_1</t>
  </si>
  <si>
    <t>pozad_dotace_2_1_1</t>
  </si>
  <si>
    <t>pozad_dotace_kraj_2_1_1</t>
  </si>
  <si>
    <t>nadhodnoceno_2_1_1</t>
  </si>
  <si>
    <t>neuznano_2_1_1</t>
  </si>
  <si>
    <t>cast_neuznano_2_1_1</t>
  </si>
  <si>
    <t>naklady_2_1_2</t>
  </si>
  <si>
    <t>pozad_dotace_2_1_2</t>
  </si>
  <si>
    <t>pozad_dotace_kraj_2_1_2</t>
  </si>
  <si>
    <t>nadhodnoceno_2_1_2</t>
  </si>
  <si>
    <t>neuznano_2_1_2</t>
  </si>
  <si>
    <t>cast_neuznano_2_1_2</t>
  </si>
  <si>
    <t>naklady_2_2</t>
  </si>
  <si>
    <t>pozad_dotace_2_2</t>
  </si>
  <si>
    <t>pozad_dotace_kraj_2_2</t>
  </si>
  <si>
    <t>nadhodnoceno_2_2</t>
  </si>
  <si>
    <t>neuznano_2_2</t>
  </si>
  <si>
    <t>cast_neuznano_2_2</t>
  </si>
  <si>
    <t>naklady_2_3</t>
  </si>
  <si>
    <t>pozad_dotace_2_3</t>
  </si>
  <si>
    <t>pozad_dotace_kraj_2_3</t>
  </si>
  <si>
    <t>nadhodnoceno_2_3</t>
  </si>
  <si>
    <t>neuznano_2_3</t>
  </si>
  <si>
    <t>cast_neuznano_2_3</t>
  </si>
  <si>
    <t>naklady_2_4</t>
  </si>
  <si>
    <t>pozad_dotace_2_4</t>
  </si>
  <si>
    <t>pozad_dotace_kraj_2_4</t>
  </si>
  <si>
    <t>nadhodnoceno_2_4</t>
  </si>
  <si>
    <t>neuznano_2_4</t>
  </si>
  <si>
    <t>cast_neuznano_2_4</t>
  </si>
  <si>
    <t>naklady_2_5</t>
  </si>
  <si>
    <t>pozad_dotace_2_5</t>
  </si>
  <si>
    <t>pozad_dotace_kraj_2_5</t>
  </si>
  <si>
    <t>nadhodnoceno_2_5</t>
  </si>
  <si>
    <t>neuznano_2_5</t>
  </si>
  <si>
    <t>cast_neuznano_2_5</t>
  </si>
  <si>
    <t>naklady_2_6_1</t>
  </si>
  <si>
    <t>pozad_dotace_2_6_1</t>
  </si>
  <si>
    <t>pozad_dotace_kraj_2_6_1</t>
  </si>
  <si>
    <t>nadhodnoceno_2_6_1</t>
  </si>
  <si>
    <t>neuznano_2_6_1</t>
  </si>
  <si>
    <t>cast_neuznano_2_6_1</t>
  </si>
  <si>
    <t>naklady_2_6_2</t>
  </si>
  <si>
    <t>pozad_dotace_2_6_2</t>
  </si>
  <si>
    <t>pozad_dotace_kraj_2_6_2</t>
  </si>
  <si>
    <t>nadhodnoceno_2_6_2</t>
  </si>
  <si>
    <t>neuznano_2_6_2</t>
  </si>
  <si>
    <t>cast_neuznano_2_6_2</t>
  </si>
  <si>
    <t>naklady_2_6_3</t>
  </si>
  <si>
    <t>pozad_dotace_2_6_3</t>
  </si>
  <si>
    <t>pozad_dotace_kraj_2_6_3</t>
  </si>
  <si>
    <t>nadhodnoceno_2_6_3</t>
  </si>
  <si>
    <t>neuznano_2_6_3</t>
  </si>
  <si>
    <t>cast_neuznano_2_6_3</t>
  </si>
  <si>
    <t>naklady_2_6_4</t>
  </si>
  <si>
    <t>pozad_dotace_2_6_4</t>
  </si>
  <si>
    <t>pozad_dotace_kraj_2_6_4</t>
  </si>
  <si>
    <t>nadhodnoceno_2_6_4</t>
  </si>
  <si>
    <t>neuznano_2_6_4</t>
  </si>
  <si>
    <t>cast_neuznano_2_6_4</t>
  </si>
  <si>
    <t>naklady_2_6_5</t>
  </si>
  <si>
    <t>pozad_dotace_2_6_5</t>
  </si>
  <si>
    <t>pozad_dotace_kraj_2_6_5</t>
  </si>
  <si>
    <t>nadhodnoceno_2_6_5</t>
  </si>
  <si>
    <t>neuznano_2_6_5</t>
  </si>
  <si>
    <t>cast_neuznano_2_6_5</t>
  </si>
  <si>
    <t>naklady_2_6_6</t>
  </si>
  <si>
    <t>pozad_dotace_2_6_6</t>
  </si>
  <si>
    <t>pozad_dotace_kraj_2_6_6</t>
  </si>
  <si>
    <t>nadhodnoceno_2_6_6</t>
  </si>
  <si>
    <t>neuznano_2_6_6</t>
  </si>
  <si>
    <t>cast_neuznano_2_6_6</t>
  </si>
  <si>
    <t>naklady_2_6_7</t>
  </si>
  <si>
    <t>pozad_dotace_2_6_7</t>
  </si>
  <si>
    <t>pozad_dotace_kraj_2_6_7</t>
  </si>
  <si>
    <t>nadhodnoceno_2_6_7</t>
  </si>
  <si>
    <t>neuznano_2_6_7</t>
  </si>
  <si>
    <t>cast_neuznano_2_6_7</t>
  </si>
  <si>
    <t>naklady_2_6_8</t>
  </si>
  <si>
    <t>pozad_dotace_2_6_8</t>
  </si>
  <si>
    <t>pozad_dotace_kraj_2_6_8</t>
  </si>
  <si>
    <t>nadhodnoceno_2_6_8</t>
  </si>
  <si>
    <t>neuznano_2_6_8</t>
  </si>
  <si>
    <t>cast_neuznano_2_6_8</t>
  </si>
  <si>
    <t>naklady_2_6_9</t>
  </si>
  <si>
    <t>pozad_dotace_2_6_9</t>
  </si>
  <si>
    <t>pozad_dotace_kraj_2_6_9</t>
  </si>
  <si>
    <t>nadhodnoceno_2_6_9</t>
  </si>
  <si>
    <t>neuznano_2_6_9</t>
  </si>
  <si>
    <t>cast_neuznano_2_6_9</t>
  </si>
  <si>
    <t>naklady_2_6_10</t>
  </si>
  <si>
    <t>pozad_dotace_2_6_10</t>
  </si>
  <si>
    <t>pozad_dotace_kraj_2_6_10</t>
  </si>
  <si>
    <t>nadhodnoceno_2_6_10</t>
  </si>
  <si>
    <t>neuznano_2_6_10</t>
  </si>
  <si>
    <t>cast_neuznano_2_6_10</t>
  </si>
  <si>
    <t>naklady_2_7</t>
  </si>
  <si>
    <t>pozad_dotace_2_7</t>
  </si>
  <si>
    <t>pozad_dotace_kraj_2_7</t>
  </si>
  <si>
    <t>nadhodnoceno_2_7</t>
  </si>
  <si>
    <t>neuznano_2_7</t>
  </si>
  <si>
    <t>cast_neuznano_2_7</t>
  </si>
  <si>
    <t>naklady_2_8</t>
  </si>
  <si>
    <t>pozad_dotace_2_8</t>
  </si>
  <si>
    <t>pozad_dotace_kraj_2_8</t>
  </si>
  <si>
    <t>nadhodnoceno_2_8</t>
  </si>
  <si>
    <t>neuznano_2_8</t>
  </si>
  <si>
    <t>cast_neuznano_2_8</t>
  </si>
  <si>
    <t>celkem_naklady</t>
  </si>
  <si>
    <t>celkem_pozad_dotace</t>
  </si>
  <si>
    <t>celkem_pozad_dotace_kraj</t>
  </si>
  <si>
    <t>podil_dotace_kraj</t>
  </si>
  <si>
    <t>podil_pusobnosti_kraj</t>
  </si>
  <si>
    <t>pocet_ost_kraju</t>
  </si>
  <si>
    <t>obvykle_naklady</t>
  </si>
  <si>
    <t>minimalni_vyse_uhrad</t>
  </si>
  <si>
    <t>fin_1_1_n2</t>
  </si>
  <si>
    <t>fin_1_1_n1</t>
  </si>
  <si>
    <t>fin_1_1_n0</t>
  </si>
  <si>
    <t>fin_1_2_n2</t>
  </si>
  <si>
    <t>fin_1_2_n1</t>
  </si>
  <si>
    <t>fin_1_2_n0</t>
  </si>
  <si>
    <t>fin_1_4_n2</t>
  </si>
  <si>
    <t>fin_1_4_n1</t>
  </si>
  <si>
    <t>fin_1_4_n0</t>
  </si>
  <si>
    <t>fin_1_5_n2</t>
  </si>
  <si>
    <t>fin_1_5_n1</t>
  </si>
  <si>
    <t>fin_1_5_n0</t>
  </si>
  <si>
    <t>fin_1_6_n2</t>
  </si>
  <si>
    <t>fin_1_6_n1</t>
  </si>
  <si>
    <t>fin_1_6_n0</t>
  </si>
  <si>
    <t>uhrada_min</t>
  </si>
  <si>
    <t>fin_1_7_n2</t>
  </si>
  <si>
    <t>fin_1_7_n1</t>
  </si>
  <si>
    <t>fin_1_7_n0</t>
  </si>
  <si>
    <t>min_vyse_uhrad_vzp</t>
  </si>
  <si>
    <t>fin_2_n2</t>
  </si>
  <si>
    <t>fin_2_n1</t>
  </si>
  <si>
    <t>fin_2_n0</t>
  </si>
  <si>
    <t>fin_3_n2</t>
  </si>
  <si>
    <t>fin_3_n1</t>
  </si>
  <si>
    <t>fin_3_n0</t>
  </si>
  <si>
    <t>fin_6_n2</t>
  </si>
  <si>
    <t>fin_6_n1</t>
  </si>
  <si>
    <t>fin_6_n0</t>
  </si>
  <si>
    <t>fin_4_n2</t>
  </si>
  <si>
    <t>fin_4_n1</t>
  </si>
  <si>
    <t>fin_4_n0</t>
  </si>
  <si>
    <t>fin_5_n2</t>
  </si>
  <si>
    <t>fin_5_n1</t>
  </si>
  <si>
    <t>fin_5_n0</t>
  </si>
  <si>
    <t>soulad_s_sprss</t>
  </si>
  <si>
    <t>podpora</t>
  </si>
  <si>
    <t>chybny_program</t>
  </si>
  <si>
    <t>max_navrh_podpory</t>
  </si>
  <si>
    <t>podpora_realna</t>
  </si>
  <si>
    <t>zmena_podpory</t>
  </si>
  <si>
    <t>navrh_pro_dk</t>
  </si>
  <si>
    <t>navrh_z_dk</t>
  </si>
  <si>
    <t>priznana_dotace</t>
  </si>
  <si>
    <t>služba A</t>
  </si>
  <si>
    <t>Ulice ve Městě</t>
  </si>
  <si>
    <t>služba</t>
  </si>
  <si>
    <t>N</t>
  </si>
  <si>
    <t>• počet klientů: 60</t>
  </si>
  <si>
    <t>V současné době je kapacita služby 60 uživatelů. Je pojímána jako maximální možnost poskytnout podporu a pomoc danému počtu uživatelů v rámci časového úseku (jednoho měsíce). 
Kapacita je naplněna, ale ne překročena, neboť službu nevyužívají všichni zároveň. Odvíjí se také od konkrétních potřeb a schopností uživatelů sociální služby.
Uživatelé objednávají často služby v krátkém časovém rozsahu (vícekrát denně) v různých částech dne (ráno, dopoledne či během večera). Zvyšuje se poptávka po víkendových a nočních službách. Jedná se o osoby s vysokou mírou podpory, kteří chtějí zůstat v domácím prostředí, k čemuž jim služba dopomáhá. To ale klade i zvýšené finanční nároky za příplatky o víkendech, svátcích či nočních službách. 
V době podání žádosti bylo od 1. 1. 2016 do 31. 10. 2016 bylo uzavřeno celkem 103 smluv. "Maximální denní kapacita počtu uživatelů služby" vychází opět z časového rozsahu poskytování služby u konkrétních uživatelů, tento údaj byl vyplněn na základě přehledu čerpání služeb uživatelů za výše sledované období.</t>
  </si>
  <si>
    <t>• 10. osoby s chronickým duševním onemocněním
• 17. osoby se zdravotním postižením
• 24. senioři</t>
  </si>
  <si>
    <t>osoby s chronickým duševním onemocněním</t>
  </si>
  <si>
    <t>• bez omezení věku</t>
  </si>
  <si>
    <t>služby sociální prevence a odborné sociální poradenství - ambulantní a terénní forma služby</t>
  </si>
  <si>
    <t>Þ                Druhy služeb:</t>
  </si>
  <si>
    <r>
      <t>Þ</t>
    </r>
    <r>
      <rPr>
        <sz val="7"/>
        <color rgb="FF000000"/>
        <rFont val="Times New Roman"/>
        <family val="1"/>
        <charset val="238"/>
      </rPr>
      <t xml:space="preserve">                </t>
    </r>
    <r>
      <rPr>
        <u/>
        <sz val="11"/>
        <color rgb="FF000000"/>
        <rFont val="Calibri"/>
        <family val="2"/>
        <charset val="238"/>
        <scheme val="minor"/>
      </rPr>
      <t>Druhy služeb:</t>
    </r>
  </si>
  <si>
    <r>
      <t>ü</t>
    </r>
    <r>
      <rPr>
        <sz val="7"/>
        <color theme="1"/>
        <rFont val="Times New Roman"/>
        <family val="1"/>
        <charset val="238"/>
      </rPr>
      <t xml:space="preserve">  </t>
    </r>
    <r>
      <rPr>
        <sz val="11"/>
        <color rgb="FF000000"/>
        <rFont val="Calibri"/>
      </rPr>
      <t>nízkoprahová denní centra</t>
    </r>
  </si>
  <si>
    <r>
      <t>FP</t>
    </r>
    <r>
      <rPr>
        <b/>
        <i/>
        <vertAlign val="subscript"/>
        <sz val="11"/>
        <color rgb="FF000000"/>
        <rFont val="Arial"/>
        <family val="2"/>
        <charset val="238"/>
      </rPr>
      <t>S</t>
    </r>
    <r>
      <rPr>
        <b/>
        <i/>
        <sz val="11"/>
        <color rgb="FF000000"/>
        <rFont val="Arial"/>
        <family val="2"/>
        <charset val="238"/>
      </rPr>
      <t xml:space="preserve"> = </t>
    </r>
    <r>
      <rPr>
        <b/>
        <i/>
        <sz val="11"/>
        <color rgb="FFFF0000"/>
        <rFont val="Arial"/>
        <family val="2"/>
        <charset val="238"/>
      </rPr>
      <t xml:space="preserve">(FP * U * M) </t>
    </r>
    <r>
      <rPr>
        <b/>
        <i/>
        <sz val="11"/>
        <color rgb="FF000000"/>
        <rFont val="Arial"/>
        <family val="2"/>
        <charset val="238"/>
      </rPr>
      <t xml:space="preserve">– </t>
    </r>
    <r>
      <rPr>
        <b/>
        <i/>
        <sz val="11"/>
        <color rgb="FF984806"/>
        <rFont val="Arial"/>
        <family val="2"/>
        <charset val="238"/>
      </rPr>
      <t>(a * FP * U * M)</t>
    </r>
  </si>
  <si>
    <r>
      <t>ü</t>
    </r>
    <r>
      <rPr>
        <sz val="7"/>
        <color theme="1"/>
        <rFont val="Times New Roman"/>
        <family val="1"/>
        <charset val="238"/>
      </rPr>
      <t xml:space="preserve">  </t>
    </r>
    <r>
      <rPr>
        <sz val="11"/>
        <color rgb="FF000000"/>
        <rFont val="Calibri"/>
      </rPr>
      <t>odborné sociální poradenství,</t>
    </r>
  </si>
  <si>
    <r>
      <t>ü</t>
    </r>
    <r>
      <rPr>
        <sz val="7"/>
        <color theme="1"/>
        <rFont val="Times New Roman"/>
        <family val="1"/>
        <charset val="238"/>
      </rPr>
      <t xml:space="preserve">  </t>
    </r>
    <r>
      <rPr>
        <sz val="11"/>
        <color rgb="FF000000"/>
        <rFont val="Calibri"/>
      </rPr>
      <t>nízkoprahová zařízení pro děti a mládež,</t>
    </r>
  </si>
  <si>
    <r>
      <t>FP</t>
    </r>
    <r>
      <rPr>
        <b/>
        <i/>
        <vertAlign val="subscript"/>
        <sz val="11"/>
        <color rgb="FF000000"/>
        <rFont val="Arial"/>
        <family val="2"/>
        <charset val="238"/>
      </rPr>
      <t>S</t>
    </r>
    <r>
      <rPr>
        <b/>
        <i/>
        <sz val="11"/>
        <color rgb="FF000000"/>
        <rFont val="Arial"/>
        <family val="2"/>
        <charset val="238"/>
      </rPr>
      <t xml:space="preserve"> = </t>
    </r>
    <r>
      <rPr>
        <b/>
        <i/>
        <sz val="11"/>
        <color rgb="FFFF0000"/>
        <rFont val="Arial"/>
        <family val="2"/>
        <charset val="238"/>
      </rPr>
      <t>finanční podpora na 1 úvazek pracovníka</t>
    </r>
    <r>
      <rPr>
        <i/>
        <sz val="11"/>
        <color rgb="FF000000"/>
        <rFont val="Arial"/>
        <family val="2"/>
        <charset val="238"/>
      </rPr>
      <t xml:space="preserve"> </t>
    </r>
    <r>
      <rPr>
        <b/>
        <i/>
        <sz val="11"/>
        <color rgb="FF000000"/>
        <rFont val="Arial"/>
        <family val="2"/>
        <charset val="238"/>
      </rPr>
      <t xml:space="preserve">– </t>
    </r>
    <r>
      <rPr>
        <b/>
        <i/>
        <sz val="11"/>
        <color rgb="FF984806"/>
        <rFont val="Arial"/>
        <family val="2"/>
        <charset val="238"/>
      </rPr>
      <t xml:space="preserve">povinný podíl spolufinancování služby </t>
    </r>
  </si>
  <si>
    <r>
      <t>ü</t>
    </r>
    <r>
      <rPr>
        <sz val="7"/>
        <color theme="1"/>
        <rFont val="Times New Roman"/>
        <family val="1"/>
        <charset val="238"/>
      </rPr>
      <t xml:space="preserve">  </t>
    </r>
    <r>
      <rPr>
        <sz val="11"/>
        <color rgb="FF000000"/>
        <rFont val="Calibri"/>
      </rPr>
      <t>raná péče,</t>
    </r>
  </si>
  <si>
    <r>
      <t>ü</t>
    </r>
    <r>
      <rPr>
        <sz val="7"/>
        <color theme="1"/>
        <rFont val="Times New Roman"/>
        <family val="1"/>
        <charset val="238"/>
      </rPr>
      <t xml:space="preserve">  </t>
    </r>
    <r>
      <rPr>
        <sz val="11"/>
        <color rgb="FF000000"/>
        <rFont val="Calibri"/>
      </rPr>
      <t>intervenční centra,</t>
    </r>
  </si>
  <si>
    <r>
      <t>ü</t>
    </r>
    <r>
      <rPr>
        <sz val="7"/>
        <color theme="1"/>
        <rFont val="Times New Roman"/>
        <family val="1"/>
        <charset val="238"/>
      </rPr>
      <t xml:space="preserve">  </t>
    </r>
    <r>
      <rPr>
        <sz val="11"/>
        <color rgb="FF000000"/>
        <rFont val="Calibri"/>
      </rPr>
      <t>telefonická krizová pomoc,</t>
    </r>
  </si>
  <si>
    <r>
      <t>ü</t>
    </r>
    <r>
      <rPr>
        <sz val="7"/>
        <color theme="1"/>
        <rFont val="Times New Roman"/>
        <family val="1"/>
        <charset val="238"/>
      </rPr>
      <t xml:space="preserve">  </t>
    </r>
    <r>
      <rPr>
        <sz val="11"/>
        <color rgb="FF000000"/>
        <rFont val="Calibri"/>
      </rPr>
      <t>služby následné péče – pouze v případě ambulantní formy služby,</t>
    </r>
  </si>
  <si>
    <r>
      <t>FP</t>
    </r>
    <r>
      <rPr>
        <i/>
        <vertAlign val="subscript"/>
        <sz val="11"/>
        <color rgb="FF000000"/>
        <rFont val="Arial"/>
        <family val="2"/>
        <charset val="238"/>
      </rPr>
      <t>S</t>
    </r>
    <r>
      <rPr>
        <i/>
        <sz val="11"/>
        <color rgb="FF000000"/>
        <rFont val="Arial"/>
        <family val="2"/>
        <charset val="238"/>
      </rPr>
      <t xml:space="preserve"> – finanční podpora na příslušný druh sociální služby,</t>
    </r>
  </si>
  <si>
    <r>
      <t>ü</t>
    </r>
    <r>
      <rPr>
        <sz val="7"/>
        <color theme="1"/>
        <rFont val="Times New Roman"/>
        <family val="1"/>
        <charset val="238"/>
      </rPr>
      <t xml:space="preserve">  </t>
    </r>
    <r>
      <rPr>
        <sz val="11"/>
        <color rgb="FF000000"/>
        <rFont val="Calibri"/>
      </rPr>
      <t>tlumočnické služby,</t>
    </r>
  </si>
  <si>
    <r>
      <t>ü</t>
    </r>
    <r>
      <rPr>
        <sz val="7"/>
        <color theme="1"/>
        <rFont val="Times New Roman"/>
        <family val="1"/>
        <charset val="238"/>
      </rPr>
      <t xml:space="preserve">  </t>
    </r>
    <r>
      <rPr>
        <sz val="11"/>
        <color rgb="FF000000"/>
        <rFont val="Calibri"/>
      </rPr>
      <t>sociálně terapeutické dílny,</t>
    </r>
  </si>
  <si>
    <t xml:space="preserve">U – celkové plánované úvazky pracovníků uvedené v žádosti o finanční podporu na příslušný rok (zaměstnanci pracující na pracovní smlouvy, dohody o pracovní činnosti, dohody o provedení práce a na obchodní smlouvy), </t>
  </si>
  <si>
    <r>
      <t>ü</t>
    </r>
    <r>
      <rPr>
        <sz val="7"/>
        <color theme="1"/>
        <rFont val="Times New Roman"/>
        <family val="1"/>
        <charset val="238"/>
      </rPr>
      <t xml:space="preserve">  </t>
    </r>
    <r>
      <rPr>
        <sz val="11"/>
        <color rgb="FF000000"/>
        <rFont val="Calibri"/>
      </rPr>
      <t>krizová pomoc,</t>
    </r>
  </si>
  <si>
    <r>
      <t>ü</t>
    </r>
    <r>
      <rPr>
        <sz val="7"/>
        <color theme="1"/>
        <rFont val="Times New Roman"/>
        <family val="1"/>
        <charset val="238"/>
      </rPr>
      <t xml:space="preserve">  </t>
    </r>
    <r>
      <rPr>
        <sz val="11"/>
        <color rgb="FF000000"/>
        <rFont val="Calibri"/>
      </rPr>
      <t>sociální rehabilitace – pouze v případě terénní a ambulantní formy služby.</t>
    </r>
  </si>
  <si>
    <t>FP – stanovená hodnota platby na 1 úvazek pracovníka měsíčně pro jednotlivé druhy služeb, která odpovídá celkovým obvyklým (průměrným) měsíčním nákladům na jednotlivé druhy služeb (hodnota bude pro příslušný rok upravována - upřesňována s ohledem na výstupy analýz nákladovosti jednotlivých druhů služeb),</t>
  </si>
  <si>
    <r>
      <t>ü</t>
    </r>
    <r>
      <rPr>
        <sz val="7"/>
        <color theme="1"/>
        <rFont val="Times New Roman"/>
        <family val="1"/>
        <charset val="238"/>
      </rPr>
      <t xml:space="preserve">  </t>
    </r>
    <r>
      <rPr>
        <sz val="11"/>
        <color rgb="FF000000"/>
        <rFont val="Calibri"/>
      </rPr>
      <t>sociálně aktivizační služby pro rodiny s dětmi,</t>
    </r>
  </si>
  <si>
    <r>
      <t>Þ</t>
    </r>
    <r>
      <rPr>
        <sz val="7"/>
        <color rgb="FF000000"/>
        <rFont val="Times New Roman"/>
        <family val="1"/>
        <charset val="238"/>
      </rPr>
      <t xml:space="preserve">                </t>
    </r>
    <r>
      <rPr>
        <sz val="11"/>
        <color rgb="FF000000"/>
        <rFont val="Calibri"/>
        <family val="2"/>
        <charset val="238"/>
        <scheme val="minor"/>
      </rPr>
      <t xml:space="preserve">Výpočet finanční podpory u této skupiny služeb se použije i v případě, kdy je součástí krizové pomoci a intervenčního centra pobytová forma služby. </t>
    </r>
  </si>
  <si>
    <t>M – počet měsíců poskytování sociální služby v roce, je-li služba v příslušném kalendářním roce poskytována od ledna do prosince, pak hodnota je 12,</t>
  </si>
  <si>
    <r>
      <t>ü</t>
    </r>
    <r>
      <rPr>
        <sz val="7"/>
        <color theme="1"/>
        <rFont val="Times New Roman"/>
        <family val="1"/>
        <charset val="238"/>
      </rPr>
      <t xml:space="preserve">  </t>
    </r>
    <r>
      <rPr>
        <sz val="11"/>
        <color rgb="FF000000"/>
        <rFont val="Calibri"/>
      </rPr>
      <t>sociálně aktivizační služby pro seniory a osoby se zdravotním postižením,</t>
    </r>
  </si>
  <si>
    <r>
      <t>Þ</t>
    </r>
    <r>
      <rPr>
        <sz val="7"/>
        <color rgb="FF000000"/>
        <rFont val="Times New Roman"/>
        <family val="1"/>
        <charset val="238"/>
      </rPr>
      <t xml:space="preserve">     </t>
    </r>
    <r>
      <rPr>
        <sz val="11"/>
        <color rgb="FF000000"/>
        <rFont val="Calibri"/>
        <family val="2"/>
        <charset val="238"/>
        <scheme val="minor"/>
      </rPr>
      <t xml:space="preserve">V případě nízkoprahových denních center a sociálně terapeutických dílen není předmětem finanční podpory poskytnutí stravy (úhrada za poskytnutí stravy není zohledňována do předpokládaných výnosů služby a na uhrazení nákladů služby související s poskytnutím stravy nelze dotaci použít). </t>
    </r>
  </si>
  <si>
    <r>
      <t xml:space="preserve">a – stanovený podíl spolufinancování služby z jiných zdrojů, kde koeficient </t>
    </r>
    <r>
      <rPr>
        <i/>
        <u/>
        <sz val="11"/>
        <color rgb="FF000000"/>
        <rFont val="Arial"/>
        <family val="2"/>
        <charset val="238"/>
      </rPr>
      <t>a</t>
    </r>
    <r>
      <rPr>
        <i/>
        <sz val="11"/>
        <color rgb="FF000000"/>
        <rFont val="Arial"/>
        <family val="2"/>
        <charset val="238"/>
      </rPr>
      <t xml:space="preserve"> nabývá hodnot v intervalu &lt;0; 1).</t>
    </r>
  </si>
  <si>
    <r>
      <t>ü</t>
    </r>
    <r>
      <rPr>
        <sz val="7"/>
        <color theme="1"/>
        <rFont val="Times New Roman"/>
        <family val="1"/>
        <charset val="238"/>
      </rPr>
      <t xml:space="preserve">  </t>
    </r>
    <r>
      <rPr>
        <sz val="11"/>
        <color rgb="FF000000"/>
        <rFont val="Calibri"/>
      </rPr>
      <t>terénní programy,</t>
    </r>
  </si>
  <si>
    <r>
      <t>ü</t>
    </r>
    <r>
      <rPr>
        <sz val="7"/>
        <color theme="1"/>
        <rFont val="Times New Roman"/>
        <family val="1"/>
        <charset val="238"/>
      </rPr>
      <t xml:space="preserve">  </t>
    </r>
    <r>
      <rPr>
        <sz val="11"/>
        <color rgb="FF000000"/>
        <rFont val="Calibri"/>
      </rPr>
      <t>kontaktní centra,</t>
    </r>
  </si>
  <si>
    <t>2.1</t>
  </si>
  <si>
    <t>služby sociální péče - ambulantní a terénní forma služby</t>
  </si>
  <si>
    <r>
      <t>FP</t>
    </r>
    <r>
      <rPr>
        <b/>
        <i/>
        <vertAlign val="subscript"/>
        <sz val="11"/>
        <color rgb="FF000000"/>
        <rFont val="Arial"/>
        <family val="2"/>
        <charset val="238"/>
      </rPr>
      <t>S</t>
    </r>
    <r>
      <rPr>
        <b/>
        <i/>
        <sz val="11"/>
        <color rgb="FF000000"/>
        <rFont val="Arial"/>
        <family val="2"/>
        <charset val="238"/>
      </rPr>
      <t xml:space="preserve"> = </t>
    </r>
    <r>
      <rPr>
        <b/>
        <i/>
        <sz val="11"/>
        <color rgb="FFFF0000"/>
        <rFont val="Arial"/>
        <family val="2"/>
        <charset val="238"/>
      </rPr>
      <t xml:space="preserve">(FP * U * M) </t>
    </r>
    <r>
      <rPr>
        <b/>
        <i/>
        <sz val="11"/>
        <color rgb="FF000000"/>
        <rFont val="Arial"/>
        <family val="2"/>
        <charset val="238"/>
      </rPr>
      <t xml:space="preserve">– </t>
    </r>
    <r>
      <rPr>
        <b/>
        <i/>
        <sz val="11"/>
        <color rgb="FF00B050"/>
        <rFont val="Arial"/>
        <family val="2"/>
        <charset val="238"/>
      </rPr>
      <t>(U</t>
    </r>
    <r>
      <rPr>
        <i/>
        <vertAlign val="subscript"/>
        <sz val="11"/>
        <color rgb="FF00B050"/>
        <rFont val="Arial"/>
        <family val="2"/>
        <charset val="238"/>
      </rPr>
      <t>PPP</t>
    </r>
    <r>
      <rPr>
        <b/>
        <i/>
        <sz val="11"/>
        <color rgb="FF00B050"/>
        <rFont val="Arial"/>
        <family val="2"/>
        <charset val="238"/>
      </rPr>
      <t xml:space="preserve"> * S * H) </t>
    </r>
    <r>
      <rPr>
        <b/>
        <i/>
        <sz val="11"/>
        <color rgb="FF000000"/>
        <rFont val="Arial"/>
        <family val="2"/>
        <charset val="238"/>
      </rPr>
      <t xml:space="preserve">– </t>
    </r>
    <r>
      <rPr>
        <b/>
        <i/>
        <sz val="11"/>
        <color rgb="FF984806"/>
        <rFont val="Arial"/>
        <family val="2"/>
        <charset val="238"/>
      </rPr>
      <t>(a * FP * U * M )</t>
    </r>
  </si>
  <si>
    <t>Druhy služeb:</t>
  </si>
  <si>
    <r>
      <t>FP</t>
    </r>
    <r>
      <rPr>
        <b/>
        <i/>
        <vertAlign val="subscript"/>
        <sz val="11"/>
        <color rgb="FF000000"/>
        <rFont val="Arial"/>
        <family val="2"/>
        <charset val="238"/>
      </rPr>
      <t>S</t>
    </r>
    <r>
      <rPr>
        <b/>
        <i/>
        <sz val="11"/>
        <color rgb="FF000000"/>
        <rFont val="Arial"/>
        <family val="2"/>
        <charset val="238"/>
      </rPr>
      <t xml:space="preserve"> = </t>
    </r>
    <r>
      <rPr>
        <b/>
        <i/>
        <sz val="11"/>
        <color rgb="FFFF0000"/>
        <rFont val="Arial"/>
        <family val="2"/>
        <charset val="238"/>
      </rPr>
      <t>finanční podpora na 1 úvazek pracovníka</t>
    </r>
    <r>
      <rPr>
        <i/>
        <sz val="11"/>
        <color rgb="FF000000"/>
        <rFont val="Arial"/>
        <family val="2"/>
        <charset val="238"/>
      </rPr>
      <t xml:space="preserve"> </t>
    </r>
    <r>
      <rPr>
        <b/>
        <i/>
        <sz val="11"/>
        <color rgb="FF000000"/>
        <rFont val="Arial"/>
        <family val="2"/>
        <charset val="238"/>
      </rPr>
      <t xml:space="preserve">– </t>
    </r>
    <r>
      <rPr>
        <b/>
        <i/>
        <sz val="11"/>
        <color rgb="FF00B050"/>
        <rFont val="Arial"/>
        <family val="2"/>
        <charset val="238"/>
      </rPr>
      <t xml:space="preserve">úhrada od uživatelů služby </t>
    </r>
    <r>
      <rPr>
        <b/>
        <i/>
        <sz val="11"/>
        <color rgb="FF000000"/>
        <rFont val="Arial"/>
        <family val="2"/>
        <charset val="238"/>
      </rPr>
      <t xml:space="preserve">– </t>
    </r>
    <r>
      <rPr>
        <b/>
        <i/>
        <sz val="11"/>
        <color rgb="FF984806"/>
        <rFont val="Arial"/>
        <family val="2"/>
        <charset val="238"/>
      </rPr>
      <t xml:space="preserve">povinný podíl spolufinancování služby </t>
    </r>
  </si>
  <si>
    <r>
      <t>ü</t>
    </r>
    <r>
      <rPr>
        <sz val="7"/>
        <color theme="1"/>
        <rFont val="Times New Roman"/>
        <family val="1"/>
        <charset val="238"/>
      </rPr>
      <t xml:space="preserve">  </t>
    </r>
    <r>
      <rPr>
        <sz val="11"/>
        <color rgb="FF000000"/>
        <rFont val="Calibri"/>
      </rPr>
      <t>osobní asistence,</t>
    </r>
  </si>
  <si>
    <r>
      <t>ü</t>
    </r>
    <r>
      <rPr>
        <sz val="7"/>
        <color theme="1"/>
        <rFont val="Times New Roman"/>
        <family val="1"/>
        <charset val="238"/>
      </rPr>
      <t xml:space="preserve">  </t>
    </r>
    <r>
      <rPr>
        <sz val="11"/>
        <color rgb="FF000000"/>
        <rFont val="Calibri"/>
      </rPr>
      <t>pečovatelská služba,</t>
    </r>
  </si>
  <si>
    <r>
      <t>FP</t>
    </r>
    <r>
      <rPr>
        <i/>
        <vertAlign val="subscript"/>
        <sz val="11"/>
        <color rgb="FF000000"/>
        <rFont val="Arial"/>
        <family val="2"/>
        <charset val="238"/>
      </rPr>
      <t>S</t>
    </r>
    <r>
      <rPr>
        <i/>
        <sz val="11"/>
        <color rgb="FF000000"/>
        <rFont val="Arial"/>
        <family val="2"/>
        <charset val="238"/>
      </rPr>
      <t xml:space="preserve"> – finanční podpora na příslušný druh sociální služby</t>
    </r>
  </si>
  <si>
    <r>
      <t>ü</t>
    </r>
    <r>
      <rPr>
        <sz val="7"/>
        <color theme="1"/>
        <rFont val="Times New Roman"/>
        <family val="1"/>
        <charset val="238"/>
      </rPr>
      <t xml:space="preserve">  </t>
    </r>
    <r>
      <rPr>
        <sz val="11"/>
        <color rgb="FF000000"/>
        <rFont val="Calibri"/>
      </rPr>
      <t>průvodcovské a předčitatelské služby,</t>
    </r>
  </si>
  <si>
    <r>
      <t>ü</t>
    </r>
    <r>
      <rPr>
        <sz val="7"/>
        <color theme="1"/>
        <rFont val="Times New Roman"/>
        <family val="1"/>
        <charset val="238"/>
      </rPr>
      <t xml:space="preserve">  </t>
    </r>
    <r>
      <rPr>
        <sz val="11"/>
        <color rgb="FF000000"/>
        <rFont val="Calibri"/>
      </rPr>
      <t>podpora samostatného bydlení,</t>
    </r>
  </si>
  <si>
    <r>
      <t>U</t>
    </r>
    <r>
      <rPr>
        <i/>
        <vertAlign val="subscript"/>
        <sz val="11"/>
        <color rgb="FF000000"/>
        <rFont val="Arial"/>
        <family val="2"/>
        <charset val="238"/>
      </rPr>
      <t xml:space="preserve">PPP – </t>
    </r>
    <r>
      <rPr>
        <i/>
        <sz val="11"/>
        <color rgb="FF000000"/>
        <rFont val="Arial"/>
        <family val="2"/>
        <charset val="238"/>
      </rPr>
      <t>plánované úvazky pracovníků v přímé péči ze žádosti o finanční podporu pro příslušný rok (v případě pečovatelské služby a osobní asistence pouze pracovníci v sociálních službách)</t>
    </r>
  </si>
  <si>
    <r>
      <t>ü</t>
    </r>
    <r>
      <rPr>
        <sz val="7"/>
        <color theme="1"/>
        <rFont val="Times New Roman"/>
        <family val="1"/>
        <charset val="238"/>
      </rPr>
      <t xml:space="preserve">  </t>
    </r>
    <r>
      <rPr>
        <sz val="11"/>
        <color rgb="FF000000"/>
        <rFont val="Calibri"/>
      </rPr>
      <t>odlehčovací služby – pouze ambulantní a terénní forma,</t>
    </r>
  </si>
  <si>
    <t xml:space="preserve">FP – stanovená hodnota finanční podpory na 1 úvazek pracovníka měsíčně pro jednotlivé druhy služeb, která odpovídá celkovým obvyklým (průměrným) měsíčním nákladům na jednotlivé druhy služeb (hodnota bude pro příslušný rok upravována - upřesňována s ohledem na výstupy analýz nákladovosti jednotlivých druhů služeb) </t>
  </si>
  <si>
    <r>
      <t>ü</t>
    </r>
    <r>
      <rPr>
        <sz val="7"/>
        <color theme="1"/>
        <rFont val="Times New Roman"/>
        <family val="1"/>
        <charset val="238"/>
      </rPr>
      <t xml:space="preserve">  </t>
    </r>
    <r>
      <rPr>
        <sz val="11"/>
        <color rgb="FF000000"/>
        <rFont val="Calibri"/>
      </rPr>
      <t>centra denních služeb,</t>
    </r>
  </si>
  <si>
    <t>M – počet měsíců poskytování sociální služby v roce, je-li služba v příslušném kalendářním roce poskytována od ledna do prosince, pak hodnota je 12</t>
  </si>
  <si>
    <r>
      <t>ü</t>
    </r>
    <r>
      <rPr>
        <sz val="7"/>
        <color theme="1"/>
        <rFont val="Times New Roman"/>
        <family val="1"/>
        <charset val="238"/>
      </rPr>
      <t xml:space="preserve">  </t>
    </r>
    <r>
      <rPr>
        <sz val="11"/>
        <color rgb="FF000000"/>
        <rFont val="Calibri"/>
      </rPr>
      <t>denní stacionáře.</t>
    </r>
  </si>
  <si>
    <t>S – maximální hodinová sazba v Kč za zajištění základních činnosti služby stanovená prováděcí vyhláškou k zákonu o sociálních službách pro jednotlivé druhy služeb – dle aktuální platné vyhlášky je 130,-Kč/hodina (v případě služeb odlehčovací služby, denní stacionáře, centra denních služeb, pečovatelská služba – není předmětem finanční podpory poskytnutí stravy)</t>
  </si>
  <si>
    <r>
      <t>Varianta</t>
    </r>
    <r>
      <rPr>
        <i/>
        <sz val="11"/>
        <color rgb="FF000000"/>
        <rFont val="Arial"/>
        <family val="2"/>
        <charset val="238"/>
      </rPr>
      <t xml:space="preserve"> </t>
    </r>
    <r>
      <rPr>
        <b/>
        <i/>
        <sz val="11"/>
        <color rgb="FF000000"/>
        <rFont val="Arial"/>
        <family val="2"/>
        <charset val="238"/>
      </rPr>
      <t xml:space="preserve">stanovení sazby </t>
    </r>
    <r>
      <rPr>
        <b/>
        <i/>
        <u/>
        <sz val="11"/>
        <color rgb="FF000000"/>
        <rFont val="Arial"/>
        <family val="2"/>
        <charset val="238"/>
      </rPr>
      <t>S</t>
    </r>
    <r>
      <rPr>
        <i/>
        <sz val="11"/>
        <color rgb="FF000000"/>
        <rFont val="Arial"/>
        <family val="2"/>
        <charset val="238"/>
      </rPr>
      <t xml:space="preserve"> </t>
    </r>
    <r>
      <rPr>
        <b/>
        <i/>
        <sz val="11"/>
        <color rgb="FF000000"/>
        <rFont val="Arial"/>
        <family val="2"/>
        <charset val="238"/>
      </rPr>
      <t>pro přechodné období</t>
    </r>
    <r>
      <rPr>
        <i/>
        <sz val="11"/>
        <color rgb="FF000000"/>
        <rFont val="Arial"/>
        <family val="2"/>
        <charset val="238"/>
      </rPr>
      <t xml:space="preserve"> - první 2 až 3 roky stanovit (minimální) hodinovou sazbu v Kč do výše maximální sazby, tj. v intervalu 80,- až 130,-Kč. </t>
    </r>
  </si>
  <si>
    <t>H – celkový stanovený/plánovaný počet hodin výkonu služby na 1 úvazek pracovníka v přímé péči za dané období (rok, na který je FP poskytována, stanoveno vzhledem k provozní době služby a fondu pracovní doby)</t>
  </si>
  <si>
    <t>Příklad stanovení vzhledem k fondu pracovní doby:</t>
  </si>
  <si>
    <t>Rok 2016 má 2088 pracovních hodin (fond pracovní doby – 8 hodinová pracovní doba, 5 dní v týdnu).</t>
  </si>
  <si>
    <t>Předpokládaný podíl výkonu přímé práce pracovníka na celkovém fondu pracovní doby doporučujeme stanovit pro první roky podpory služeb ve výši 60% (následně tento podíl zvyšovat).</t>
  </si>
  <si>
    <t xml:space="preserve">Celkový stanovený počet hodin výkonu služby na 1 úvazek pracovníka v přímé péči za dané období = 0,6 * 2088 = 1 252 (zaokrouhlíme na 1 250 hodin ročně, tj. 104 hodin měsíčně). </t>
  </si>
  <si>
    <t>2.2.</t>
  </si>
  <si>
    <r>
      <t>FP</t>
    </r>
    <r>
      <rPr>
        <b/>
        <i/>
        <vertAlign val="subscript"/>
        <sz val="11"/>
        <color rgb="FF000000"/>
        <rFont val="Arial"/>
        <family val="2"/>
        <charset val="238"/>
      </rPr>
      <t>S</t>
    </r>
    <r>
      <rPr>
        <b/>
        <i/>
        <sz val="11"/>
        <color rgb="FF000000"/>
        <rFont val="Arial"/>
        <family val="2"/>
        <charset val="238"/>
      </rPr>
      <t xml:space="preserve"> = </t>
    </r>
    <r>
      <rPr>
        <b/>
        <i/>
        <sz val="11"/>
        <color rgb="FFFF0000"/>
        <rFont val="Arial"/>
        <family val="2"/>
        <charset val="238"/>
      </rPr>
      <t xml:space="preserve">(FP * U * M ) </t>
    </r>
    <r>
      <rPr>
        <b/>
        <i/>
        <sz val="11"/>
        <color rgb="FF000000"/>
        <rFont val="Arial"/>
        <family val="2"/>
        <charset val="238"/>
      </rPr>
      <t xml:space="preserve">– </t>
    </r>
    <r>
      <rPr>
        <b/>
        <i/>
        <sz val="11"/>
        <color rgb="FF00B050"/>
        <rFont val="Arial"/>
        <family val="2"/>
        <charset val="238"/>
      </rPr>
      <t xml:space="preserve">(S * K * M) </t>
    </r>
    <r>
      <rPr>
        <b/>
        <i/>
        <sz val="11"/>
        <color rgb="FF000000"/>
        <rFont val="Arial"/>
        <family val="2"/>
        <charset val="238"/>
      </rPr>
      <t xml:space="preserve">– </t>
    </r>
    <r>
      <rPr>
        <b/>
        <i/>
        <sz val="11"/>
        <color rgb="FF984806"/>
        <rFont val="Arial"/>
        <family val="2"/>
        <charset val="238"/>
      </rPr>
      <t>(a * FP * U * M)</t>
    </r>
  </si>
  <si>
    <r>
      <t>ü</t>
    </r>
    <r>
      <rPr>
        <sz val="12"/>
        <color theme="1"/>
        <rFont val="Times New Roman"/>
        <family val="1"/>
        <charset val="238"/>
      </rPr>
      <t>  tísňová péče</t>
    </r>
  </si>
  <si>
    <r>
      <t>FP</t>
    </r>
    <r>
      <rPr>
        <i/>
        <vertAlign val="subscript"/>
        <sz val="11"/>
        <color rgb="FF000000"/>
        <rFont val="Arial"/>
        <family val="2"/>
        <charset val="238"/>
      </rPr>
      <t>S</t>
    </r>
    <r>
      <rPr>
        <i/>
        <sz val="11"/>
        <color rgb="FF000000"/>
        <rFont val="Arial"/>
        <family val="2"/>
        <charset val="238"/>
      </rPr>
      <t xml:space="preserve"> – finanční podpora pro službu tísňové péče</t>
    </r>
  </si>
  <si>
    <t xml:space="preserve">FP – stanovená hodnota finanční podpory na 1 úvazek pracovníka měsíčně, která odpovídá celkovým obvyklým (průměrným) měsíčním nákladům na tísňovou péči (hodnota bude pro příslušný rok upravována - upřesňována s ohledem na výstupy analýz nákladovosti služeb) </t>
  </si>
  <si>
    <t>S – je stanovená měsíční sazba úhrady v Kč na 1 klienta (uživatele) za základní činnosti služby =celkové náklady/počet klientů ?(pozn. Petra)</t>
  </si>
  <si>
    <t>§ 7 (2) Maximální výše úhrady za poskytování tísňové péše se rovná skutečným nákladům na provoz technických komunikačních prostř.</t>
  </si>
  <si>
    <t>K – celkový počet klientů (uživatelů) služby, plánovaný pro příslušný rok poskytovatelem služby v rámci žádosti o finanční podporu</t>
  </si>
  <si>
    <t>služby sociální prevence - pobytová a ambulantní forma služby s lůžkovou kapacitou</t>
  </si>
  <si>
    <r>
      <t>FP</t>
    </r>
    <r>
      <rPr>
        <b/>
        <i/>
        <vertAlign val="subscript"/>
        <sz val="11"/>
        <color rgb="FF000000"/>
        <rFont val="Arial"/>
        <family val="2"/>
        <charset val="238"/>
      </rPr>
      <t>S</t>
    </r>
    <r>
      <rPr>
        <b/>
        <i/>
        <sz val="11"/>
        <color rgb="FF000000"/>
        <rFont val="Arial"/>
        <family val="2"/>
        <charset val="238"/>
      </rPr>
      <t xml:space="preserve"> = </t>
    </r>
    <r>
      <rPr>
        <b/>
        <i/>
        <sz val="11"/>
        <color rgb="FFFF0000"/>
        <rFont val="Arial"/>
        <family val="2"/>
        <charset val="238"/>
      </rPr>
      <t xml:space="preserve">(FP * L) </t>
    </r>
    <r>
      <rPr>
        <b/>
        <i/>
        <sz val="11"/>
        <color rgb="FF000000"/>
        <rFont val="Arial"/>
        <family val="2"/>
        <charset val="238"/>
      </rPr>
      <t xml:space="preserve">– </t>
    </r>
    <r>
      <rPr>
        <b/>
        <i/>
        <sz val="11"/>
        <color rgb="FF00B050"/>
        <rFont val="Arial"/>
        <family val="2"/>
        <charset val="238"/>
      </rPr>
      <t>(S</t>
    </r>
    <r>
      <rPr>
        <b/>
        <i/>
        <vertAlign val="subscript"/>
        <sz val="11"/>
        <color rgb="FF00B050"/>
        <rFont val="Arial"/>
        <family val="2"/>
        <charset val="238"/>
      </rPr>
      <t>U</t>
    </r>
    <r>
      <rPr>
        <b/>
        <i/>
        <sz val="11"/>
        <color rgb="FF00B050"/>
        <rFont val="Arial"/>
        <family val="2"/>
        <charset val="238"/>
      </rPr>
      <t xml:space="preserve">* L) </t>
    </r>
    <r>
      <rPr>
        <b/>
        <i/>
        <sz val="11"/>
        <color rgb="FF000000"/>
        <rFont val="Arial"/>
        <family val="2"/>
        <charset val="238"/>
      </rPr>
      <t xml:space="preserve">– </t>
    </r>
    <r>
      <rPr>
        <b/>
        <i/>
        <sz val="11"/>
        <color rgb="FF984806"/>
        <rFont val="Arial"/>
        <family val="2"/>
        <charset val="238"/>
      </rPr>
      <t>a * (FP * L)</t>
    </r>
  </si>
  <si>
    <t xml:space="preserve"> Pobytové formy služby:</t>
  </si>
  <si>
    <r>
      <t>FP</t>
    </r>
    <r>
      <rPr>
        <b/>
        <i/>
        <vertAlign val="subscript"/>
        <sz val="11"/>
        <color rgb="FF000000"/>
        <rFont val="Arial"/>
        <family val="2"/>
        <charset val="238"/>
      </rPr>
      <t>S</t>
    </r>
    <r>
      <rPr>
        <b/>
        <i/>
        <sz val="11"/>
        <color rgb="FF000000"/>
        <rFont val="Arial"/>
        <family val="2"/>
        <charset val="238"/>
      </rPr>
      <t xml:space="preserve"> = </t>
    </r>
    <r>
      <rPr>
        <b/>
        <i/>
        <sz val="11"/>
        <color rgb="FFFF0000"/>
        <rFont val="Arial"/>
        <family val="2"/>
        <charset val="238"/>
      </rPr>
      <t xml:space="preserve">finanční podpora na lůžko </t>
    </r>
    <r>
      <rPr>
        <b/>
        <i/>
        <sz val="11"/>
        <color rgb="FF000000"/>
        <rFont val="Arial"/>
        <family val="2"/>
        <charset val="238"/>
      </rPr>
      <t xml:space="preserve">– </t>
    </r>
    <r>
      <rPr>
        <b/>
        <i/>
        <sz val="11"/>
        <color rgb="FF00B050"/>
        <rFont val="Arial"/>
        <family val="2"/>
        <charset val="238"/>
      </rPr>
      <t>úhrada od uživatelů služby na lůžko</t>
    </r>
    <r>
      <rPr>
        <b/>
        <i/>
        <sz val="11"/>
        <color rgb="FF000000"/>
        <rFont val="Arial"/>
        <family val="2"/>
        <charset val="238"/>
      </rPr>
      <t xml:space="preserve"> – </t>
    </r>
    <r>
      <rPr>
        <b/>
        <i/>
        <sz val="11"/>
        <color rgb="FF984806"/>
        <rFont val="Arial"/>
        <family val="2"/>
        <charset val="238"/>
      </rPr>
      <t>povinný podíl spolufinancování služby</t>
    </r>
  </si>
  <si>
    <r>
      <t>ü</t>
    </r>
    <r>
      <rPr>
        <sz val="7"/>
        <color theme="1"/>
        <rFont val="Times New Roman"/>
        <family val="1"/>
        <charset val="238"/>
      </rPr>
      <t xml:space="preserve">  </t>
    </r>
    <r>
      <rPr>
        <sz val="11"/>
        <color rgb="FF000000"/>
        <rFont val="Calibri"/>
      </rPr>
      <t>azylové domy,</t>
    </r>
  </si>
  <si>
    <r>
      <t>ü</t>
    </r>
    <r>
      <rPr>
        <sz val="7"/>
        <color theme="1"/>
        <rFont val="Times New Roman"/>
        <family val="1"/>
        <charset val="238"/>
      </rPr>
      <t xml:space="preserve">  </t>
    </r>
    <r>
      <rPr>
        <sz val="11"/>
        <color rgb="FF000000"/>
        <rFont val="Calibri"/>
      </rPr>
      <t>domy na půl cesty,</t>
    </r>
  </si>
  <si>
    <r>
      <t>ü</t>
    </r>
    <r>
      <rPr>
        <sz val="7"/>
        <color theme="1"/>
        <rFont val="Times New Roman"/>
        <family val="1"/>
        <charset val="238"/>
      </rPr>
      <t xml:space="preserve">  </t>
    </r>
    <r>
      <rPr>
        <sz val="11"/>
        <color rgb="FF000000"/>
        <rFont val="Calibri"/>
      </rPr>
      <t>služby následné péče (pouze pobytová forma),</t>
    </r>
  </si>
  <si>
    <t>FP – stanovená hodnota finanční podpory na 1 lůžko/den pro jednotlivé druhy služeb, která odpovídá celkovým obvyklým (průměrným) nákladům na 1 lůžko/den (hodnota bude pro příslušný rok upravována - upřesňována s ohledem na výstupy analýz nákladovosti jednotlivých druhů služeb)</t>
  </si>
  <si>
    <r>
      <t>ü</t>
    </r>
    <r>
      <rPr>
        <sz val="7"/>
        <color theme="1"/>
        <rFont val="Times New Roman"/>
        <family val="1"/>
        <charset val="238"/>
      </rPr>
      <t xml:space="preserve">  </t>
    </r>
    <r>
      <rPr>
        <sz val="11"/>
        <color rgb="FF000000"/>
        <rFont val="Calibri"/>
      </rPr>
      <t>terapeutické komunity,</t>
    </r>
  </si>
  <si>
    <r>
      <t>S</t>
    </r>
    <r>
      <rPr>
        <i/>
        <vertAlign val="subscript"/>
        <sz val="11"/>
        <color rgb="FF000000"/>
        <rFont val="Arial"/>
        <family val="2"/>
        <charset val="238"/>
      </rPr>
      <t>U</t>
    </r>
    <r>
      <rPr>
        <i/>
        <sz val="11"/>
        <color rgb="FF000000"/>
        <rFont val="Arial"/>
        <family val="2"/>
        <charset val="238"/>
      </rPr>
      <t xml:space="preserve"> – stanovená obvyklá sazba úhrady od uživatelů služby na 1 lůžko/den pro jednotlivé druhy služeb - obvyklá sazba úhrady</t>
    </r>
    <r>
      <rPr>
        <sz val="11"/>
        <color rgb="FF000000"/>
        <rFont val="Arial"/>
        <family val="2"/>
        <charset val="238"/>
      </rPr>
      <t xml:space="preserve"> </t>
    </r>
    <r>
      <rPr>
        <i/>
        <sz val="11"/>
        <color rgb="FF000000"/>
        <rFont val="Arial"/>
        <family val="2"/>
        <charset val="238"/>
      </rPr>
      <t>je stanovena s ohledem na maximální sazby stanovené prováděcí vyhláškou k zákonu o sociálních službách a na základě obvyklé obsazenosti lůžek uživateli (odpovídá minimální stanovené úhradě), v případě nocleháren je obvyklá sazba úhrady stanovena s ohledem na sazby úhrady stanovené poskytovateli služeb v kraji, přičemž hodnota bude pro příslušný rok upravována - upřesňována s ohledem na výstupy analýz nákladovosti jednotlivých druhů služeb</t>
    </r>
  </si>
  <si>
    <r>
      <t>ü</t>
    </r>
    <r>
      <rPr>
        <sz val="7"/>
        <color theme="1"/>
        <rFont val="Times New Roman"/>
        <family val="1"/>
        <charset val="238"/>
      </rPr>
      <t xml:space="preserve">  </t>
    </r>
    <r>
      <rPr>
        <sz val="11"/>
        <color rgb="FF000000"/>
        <rFont val="Calibri"/>
      </rPr>
      <t>sociální rehabilitace (pouze pobytová forma),</t>
    </r>
  </si>
  <si>
    <t>L – celkový plánovaný počet lůžkodnů (údaj uvedený v žádosti o finanční podporu služby, stanoven na základě počtu registrovaných lůžek a plánované doby poskytování služby v příslušném roce)</t>
  </si>
  <si>
    <t>Ambulantní služby:</t>
  </si>
  <si>
    <r>
      <t>ü</t>
    </r>
    <r>
      <rPr>
        <sz val="7"/>
        <color theme="1"/>
        <rFont val="Times New Roman"/>
        <family val="1"/>
        <charset val="238"/>
      </rPr>
      <t xml:space="preserve">  </t>
    </r>
    <r>
      <rPr>
        <sz val="11"/>
        <color rgb="FF000000"/>
        <rFont val="Calibri"/>
      </rPr>
      <t>noclehárny.</t>
    </r>
  </si>
  <si>
    <t>služby sociální péče – pobytová forma služby</t>
  </si>
  <si>
    <t>Pro domovy pro seniory, domovy pro osoby se zdravotním postižením, pro domovy se zvláštním režimem a týdenní stacionáře:</t>
  </si>
  <si>
    <r>
      <t>FP</t>
    </r>
    <r>
      <rPr>
        <b/>
        <i/>
        <vertAlign val="subscript"/>
        <sz val="11"/>
        <color rgb="FF000000"/>
        <rFont val="Arial"/>
        <family val="2"/>
        <charset val="238"/>
      </rPr>
      <t xml:space="preserve">S </t>
    </r>
    <r>
      <rPr>
        <b/>
        <i/>
        <sz val="11"/>
        <color rgb="FF000000"/>
        <rFont val="Arial"/>
        <family val="2"/>
        <charset val="238"/>
      </rPr>
      <t xml:space="preserve">= </t>
    </r>
    <r>
      <rPr>
        <b/>
        <i/>
        <sz val="11"/>
        <color rgb="FFFF0000"/>
        <rFont val="Arial"/>
        <family val="2"/>
        <charset val="238"/>
      </rPr>
      <t xml:space="preserve">(FP * L) </t>
    </r>
    <r>
      <rPr>
        <b/>
        <i/>
        <sz val="11"/>
        <color rgb="FF000000"/>
        <rFont val="Arial"/>
        <family val="2"/>
        <charset val="238"/>
      </rPr>
      <t xml:space="preserve">– </t>
    </r>
    <r>
      <rPr>
        <b/>
        <i/>
        <sz val="11"/>
        <color rgb="FF00B050"/>
        <rFont val="Arial"/>
        <family val="2"/>
        <charset val="238"/>
      </rPr>
      <t>(S</t>
    </r>
    <r>
      <rPr>
        <b/>
        <i/>
        <vertAlign val="subscript"/>
        <sz val="11"/>
        <color rgb="FF00B050"/>
        <rFont val="Arial"/>
        <family val="2"/>
        <charset val="238"/>
      </rPr>
      <t>U</t>
    </r>
    <r>
      <rPr>
        <b/>
        <i/>
        <sz val="11"/>
        <color rgb="FF00B050"/>
        <rFont val="Arial"/>
        <family val="2"/>
        <charset val="238"/>
      </rPr>
      <t xml:space="preserve">* L) </t>
    </r>
    <r>
      <rPr>
        <b/>
        <i/>
        <sz val="11"/>
        <color rgb="FF000000"/>
        <rFont val="Arial"/>
        <family val="2"/>
        <charset val="238"/>
      </rPr>
      <t xml:space="preserve">– </t>
    </r>
    <r>
      <rPr>
        <b/>
        <i/>
        <sz val="11"/>
        <color rgb="FF0070C0"/>
        <rFont val="Arial"/>
        <family val="2"/>
        <charset val="238"/>
      </rPr>
      <t>(S</t>
    </r>
    <r>
      <rPr>
        <b/>
        <i/>
        <vertAlign val="subscript"/>
        <sz val="11"/>
        <color rgb="FF0070C0"/>
        <rFont val="Arial"/>
        <family val="2"/>
        <charset val="238"/>
      </rPr>
      <t>Z</t>
    </r>
    <r>
      <rPr>
        <b/>
        <i/>
        <sz val="11"/>
        <color rgb="FF0070C0"/>
        <rFont val="Arial"/>
        <family val="2"/>
        <charset val="238"/>
      </rPr>
      <t>* L</t>
    </r>
    <r>
      <rPr>
        <b/>
        <i/>
        <vertAlign val="subscript"/>
        <sz val="11"/>
        <color rgb="FF0070C0"/>
        <rFont val="Arial"/>
        <family val="2"/>
        <charset val="238"/>
      </rPr>
      <t>U</t>
    </r>
    <r>
      <rPr>
        <b/>
        <i/>
        <sz val="11"/>
        <color rgb="FF0070C0"/>
        <rFont val="Arial"/>
        <family val="2"/>
        <charset val="238"/>
      </rPr>
      <t xml:space="preserve">) </t>
    </r>
    <r>
      <rPr>
        <b/>
        <i/>
        <sz val="11"/>
        <color rgb="FF000000"/>
        <rFont val="Arial"/>
        <family val="2"/>
        <charset val="238"/>
      </rPr>
      <t xml:space="preserve">– </t>
    </r>
    <r>
      <rPr>
        <b/>
        <i/>
        <sz val="11"/>
        <color rgb="FF984806"/>
        <rFont val="Arial"/>
        <family val="2"/>
        <charset val="238"/>
      </rPr>
      <t>a * (FP * L)</t>
    </r>
  </si>
  <si>
    <r>
      <t>ü</t>
    </r>
    <r>
      <rPr>
        <sz val="7"/>
        <color theme="1"/>
        <rFont val="Times New Roman"/>
        <family val="1"/>
        <charset val="238"/>
      </rPr>
      <t xml:space="preserve">  </t>
    </r>
    <r>
      <rPr>
        <sz val="11"/>
        <color rgb="FF000000"/>
        <rFont val="Calibri"/>
      </rPr>
      <t>odlehčovací služby,</t>
    </r>
  </si>
  <si>
    <r>
      <t>FP</t>
    </r>
    <r>
      <rPr>
        <b/>
        <i/>
        <vertAlign val="subscript"/>
        <sz val="11"/>
        <color rgb="FF000000"/>
        <rFont val="Arial"/>
        <family val="2"/>
        <charset val="238"/>
      </rPr>
      <t>S</t>
    </r>
    <r>
      <rPr>
        <b/>
        <i/>
        <sz val="11"/>
        <color rgb="FF000000"/>
        <rFont val="Arial"/>
        <family val="2"/>
        <charset val="238"/>
      </rPr>
      <t xml:space="preserve"> = </t>
    </r>
    <r>
      <rPr>
        <b/>
        <i/>
        <sz val="11"/>
        <color rgb="FFFF0000"/>
        <rFont val="Arial"/>
        <family val="2"/>
        <charset val="238"/>
      </rPr>
      <t xml:space="preserve">finanční podpora na lůžko se zohledněním struktury uživatelů služby </t>
    </r>
    <r>
      <rPr>
        <b/>
        <i/>
        <sz val="11"/>
        <color rgb="FF000000"/>
        <rFont val="Arial"/>
        <family val="2"/>
        <charset val="238"/>
      </rPr>
      <t xml:space="preserve">– </t>
    </r>
    <r>
      <rPr>
        <b/>
        <i/>
        <sz val="11"/>
        <color rgb="FF00B050"/>
        <rFont val="Arial"/>
        <family val="2"/>
        <charset val="238"/>
      </rPr>
      <t>úhrada od uživatelů služby na lůžko</t>
    </r>
    <r>
      <rPr>
        <b/>
        <i/>
        <sz val="11"/>
        <color rgb="FF000000"/>
        <rFont val="Arial"/>
        <family val="2"/>
        <charset val="238"/>
      </rPr>
      <t xml:space="preserve"> – </t>
    </r>
    <r>
      <rPr>
        <b/>
        <i/>
        <sz val="11"/>
        <color rgb="FF0070C0"/>
        <rFont val="Arial"/>
        <family val="2"/>
        <charset val="238"/>
      </rPr>
      <t>úhrada ze zdravotního pojištění na lůžko</t>
    </r>
    <r>
      <rPr>
        <b/>
        <i/>
        <sz val="11"/>
        <color rgb="FF000000"/>
        <rFont val="Arial"/>
        <family val="2"/>
        <charset val="238"/>
      </rPr>
      <t xml:space="preserve"> – </t>
    </r>
    <r>
      <rPr>
        <b/>
        <i/>
        <sz val="11"/>
        <color rgb="FF984806"/>
        <rFont val="Arial"/>
        <family val="2"/>
        <charset val="238"/>
      </rPr>
      <t>povinný podíl spolufinancování služby</t>
    </r>
  </si>
  <si>
    <r>
      <t>ü</t>
    </r>
    <r>
      <rPr>
        <sz val="7"/>
        <color theme="1"/>
        <rFont val="Times New Roman"/>
        <family val="1"/>
        <charset val="238"/>
      </rPr>
      <t xml:space="preserve">  </t>
    </r>
    <r>
      <rPr>
        <sz val="11"/>
        <color rgb="FF000000"/>
        <rFont val="Calibri"/>
      </rPr>
      <t>týdenní stacionáře,</t>
    </r>
  </si>
  <si>
    <r>
      <t>ü</t>
    </r>
    <r>
      <rPr>
        <sz val="7"/>
        <color theme="1"/>
        <rFont val="Times New Roman"/>
        <family val="1"/>
        <charset val="238"/>
      </rPr>
      <t xml:space="preserve">  </t>
    </r>
    <r>
      <rPr>
        <sz val="11"/>
        <color rgb="FF000000"/>
        <rFont val="Calibri"/>
      </rPr>
      <t>domovy pro osoby se zdravotním postižením,</t>
    </r>
  </si>
  <si>
    <t>Pro odlehčovací služby, chráněné bydlení, sociální služby poskytované ve zdravotnických zařízeních lůžkové péče:</t>
  </si>
  <si>
    <r>
      <t>ü</t>
    </r>
    <r>
      <rPr>
        <sz val="7"/>
        <color theme="1"/>
        <rFont val="Times New Roman"/>
        <family val="1"/>
        <charset val="238"/>
      </rPr>
      <t xml:space="preserve">  </t>
    </r>
    <r>
      <rPr>
        <sz val="11"/>
        <color rgb="FF000000"/>
        <rFont val="Calibri"/>
      </rPr>
      <t>domovy pro seniory,</t>
    </r>
  </si>
  <si>
    <r>
      <t>FP</t>
    </r>
    <r>
      <rPr>
        <b/>
        <i/>
        <vertAlign val="subscript"/>
        <sz val="11"/>
        <color rgb="FF000000"/>
        <rFont val="Arial"/>
        <family val="2"/>
        <charset val="238"/>
      </rPr>
      <t xml:space="preserve">S </t>
    </r>
    <r>
      <rPr>
        <b/>
        <i/>
        <sz val="11"/>
        <color rgb="FF000000"/>
        <rFont val="Arial"/>
        <family val="2"/>
        <charset val="238"/>
      </rPr>
      <t xml:space="preserve">= </t>
    </r>
    <r>
      <rPr>
        <b/>
        <i/>
        <sz val="11"/>
        <color rgb="FFFF0000"/>
        <rFont val="Arial"/>
        <family val="2"/>
        <charset val="238"/>
      </rPr>
      <t xml:space="preserve">(FP * L) </t>
    </r>
    <r>
      <rPr>
        <b/>
        <i/>
        <sz val="11"/>
        <color rgb="FF000000"/>
        <rFont val="Arial"/>
        <family val="2"/>
        <charset val="238"/>
      </rPr>
      <t xml:space="preserve">– </t>
    </r>
    <r>
      <rPr>
        <b/>
        <i/>
        <sz val="11"/>
        <color rgb="FF00B050"/>
        <rFont val="Arial"/>
        <family val="2"/>
        <charset val="238"/>
      </rPr>
      <t>(S</t>
    </r>
    <r>
      <rPr>
        <b/>
        <i/>
        <vertAlign val="subscript"/>
        <sz val="11"/>
        <color rgb="FF00B050"/>
        <rFont val="Arial"/>
        <family val="2"/>
        <charset val="238"/>
      </rPr>
      <t>U</t>
    </r>
    <r>
      <rPr>
        <b/>
        <i/>
        <sz val="11"/>
        <color rgb="FF00B050"/>
        <rFont val="Arial"/>
        <family val="2"/>
        <charset val="238"/>
      </rPr>
      <t xml:space="preserve">* L) </t>
    </r>
    <r>
      <rPr>
        <b/>
        <i/>
        <sz val="11"/>
        <color rgb="FF000000"/>
        <rFont val="Arial"/>
        <family val="2"/>
        <charset val="238"/>
      </rPr>
      <t xml:space="preserve">– </t>
    </r>
    <r>
      <rPr>
        <b/>
        <i/>
        <sz val="11"/>
        <color rgb="FF984806"/>
        <rFont val="Arial"/>
        <family val="2"/>
        <charset val="238"/>
      </rPr>
      <t>a * (FP * L)</t>
    </r>
  </si>
  <si>
    <r>
      <t>ü</t>
    </r>
    <r>
      <rPr>
        <sz val="7"/>
        <color theme="1"/>
        <rFont val="Times New Roman"/>
        <family val="1"/>
        <charset val="238"/>
      </rPr>
      <t xml:space="preserve">  </t>
    </r>
    <r>
      <rPr>
        <sz val="11"/>
        <color rgb="FF000000"/>
        <rFont val="Calibri"/>
      </rPr>
      <t>domovy se zvláštním režimem,</t>
    </r>
  </si>
  <si>
    <r>
      <t>D</t>
    </r>
    <r>
      <rPr>
        <b/>
        <i/>
        <vertAlign val="subscript"/>
        <sz val="11"/>
        <color rgb="FF000000"/>
        <rFont val="Arial"/>
        <family val="2"/>
        <charset val="238"/>
      </rPr>
      <t>S</t>
    </r>
    <r>
      <rPr>
        <b/>
        <i/>
        <sz val="11"/>
        <color rgb="FF000000"/>
        <rFont val="Arial"/>
        <family val="2"/>
        <charset val="238"/>
      </rPr>
      <t xml:space="preserve"> = </t>
    </r>
    <r>
      <rPr>
        <b/>
        <i/>
        <sz val="11"/>
        <color rgb="FFFF0000"/>
        <rFont val="Arial"/>
        <family val="2"/>
        <charset val="238"/>
      </rPr>
      <t xml:space="preserve">finanční podpora na lůžko se zohledněním struktury uživatelů služby </t>
    </r>
    <r>
      <rPr>
        <b/>
        <i/>
        <sz val="11"/>
        <color rgb="FF000000"/>
        <rFont val="Arial"/>
        <family val="2"/>
        <charset val="238"/>
      </rPr>
      <t xml:space="preserve">– </t>
    </r>
    <r>
      <rPr>
        <b/>
        <i/>
        <sz val="11"/>
        <color rgb="FF00B050"/>
        <rFont val="Arial"/>
        <family val="2"/>
        <charset val="238"/>
      </rPr>
      <t xml:space="preserve">úhrada od uživatelů služby na lůžko </t>
    </r>
    <r>
      <rPr>
        <b/>
        <i/>
        <sz val="11"/>
        <color rgb="FF000000"/>
        <rFont val="Arial"/>
        <family val="2"/>
        <charset val="238"/>
      </rPr>
      <t xml:space="preserve">– </t>
    </r>
    <r>
      <rPr>
        <b/>
        <i/>
        <sz val="11"/>
        <color rgb="FF984806"/>
        <rFont val="Arial"/>
        <family val="2"/>
        <charset val="238"/>
      </rPr>
      <t>povinný podíl spolufinancování služby</t>
    </r>
  </si>
  <si>
    <r>
      <t>ü</t>
    </r>
    <r>
      <rPr>
        <sz val="7"/>
        <color theme="1"/>
        <rFont val="Times New Roman"/>
        <family val="1"/>
        <charset val="238"/>
      </rPr>
      <t xml:space="preserve">  </t>
    </r>
    <r>
      <rPr>
        <sz val="11"/>
        <color rgb="FF000000"/>
        <rFont val="Calibri"/>
      </rPr>
      <t>chráněné bydlení,</t>
    </r>
  </si>
  <si>
    <r>
      <t>ü</t>
    </r>
    <r>
      <rPr>
        <sz val="7"/>
        <color theme="1"/>
        <rFont val="Times New Roman"/>
        <family val="1"/>
        <charset val="238"/>
      </rPr>
      <t xml:space="preserve">  </t>
    </r>
    <r>
      <rPr>
        <sz val="11"/>
        <color rgb="FF000000"/>
        <rFont val="Calibri"/>
      </rPr>
      <t>sociální služby poskytované ve zdravotnických zařízeních lůžkové péče.</t>
    </r>
  </si>
  <si>
    <r>
      <t>FP – stanovená hodnota finanční podpory na 1 lůžko/den pro jednotlivé druhy služeb, která odpovídá celkovým obvyklým (průměrným) nákladům na 1 lůžko/den (hodnota bude pro příslušný rok upravována - upřesňována s ohledem na výstupy analýz nákladovosti jednotlivých druhů služeb) - d</t>
    </r>
    <r>
      <rPr>
        <b/>
        <i/>
        <sz val="11"/>
        <color rgb="FF000000"/>
        <rFont val="Arial"/>
        <family val="2"/>
        <charset val="238"/>
      </rPr>
      <t>áno ve vyhlášení</t>
    </r>
  </si>
  <si>
    <r>
      <t>S</t>
    </r>
    <r>
      <rPr>
        <i/>
        <vertAlign val="subscript"/>
        <sz val="11"/>
        <color rgb="FF000000"/>
        <rFont val="Arial"/>
        <family val="2"/>
        <charset val="238"/>
      </rPr>
      <t>U</t>
    </r>
    <r>
      <rPr>
        <i/>
        <sz val="11"/>
        <color rgb="FF000000"/>
        <rFont val="Arial"/>
        <family val="2"/>
        <charset val="238"/>
      </rPr>
      <t xml:space="preserve"> – stanovená sazba úhrady od uživatelů služby na 1 lůžko/den pro jednotlivé druhy služeb (hodnota bude pro příslušný rok upravována - upřesňována s ohledem na výstupy analýz nákladovosti jednotlivých druhů služeb)-</t>
    </r>
    <r>
      <rPr>
        <b/>
        <i/>
        <sz val="11"/>
        <color rgb="FF000000"/>
        <rFont val="Arial"/>
        <family val="2"/>
        <charset val="238"/>
      </rPr>
      <t xml:space="preserve"> ve vyhlášení</t>
    </r>
  </si>
  <si>
    <r>
      <t>S</t>
    </r>
    <r>
      <rPr>
        <i/>
        <vertAlign val="subscript"/>
        <sz val="11"/>
        <color rgb="FF000000"/>
        <rFont val="Arial"/>
        <family val="2"/>
        <charset val="238"/>
      </rPr>
      <t xml:space="preserve">Z </t>
    </r>
    <r>
      <rPr>
        <i/>
        <sz val="11"/>
        <color rgb="FF000000"/>
        <rFont val="Arial"/>
        <family val="2"/>
        <charset val="238"/>
      </rPr>
      <t>-</t>
    </r>
    <r>
      <rPr>
        <i/>
        <vertAlign val="subscript"/>
        <sz val="11"/>
        <color rgb="FF000000"/>
        <rFont val="Arial"/>
        <family val="2"/>
        <charset val="238"/>
      </rPr>
      <t xml:space="preserve"> </t>
    </r>
    <r>
      <rPr>
        <i/>
        <sz val="11"/>
        <color rgb="FF000000"/>
        <rFont val="Arial"/>
        <family val="2"/>
        <charset val="238"/>
      </rPr>
      <t>stanovená sazba úhrady z veřejného zdravotního pojištění na 1 lůžko/den se zohledněním stupně závislosti uživatelů služby (pouze u 4 druhů služeb) - (hodnota bude pro příslušný rok upravována - upřesňována s ohledem na výstupy analýz nákladovosti jednotlivých druhů služeb)</t>
    </r>
  </si>
  <si>
    <t>L – celkový plánovaný počet lůžkodnů (údaj uvedený v žádosti o finanční podporu, stanoven na základě počtu registrovaných lůžek a plánované doby poskytování služby v příslušném roce, je-li služba v roce poskytována od 1. ledna do 31. prosince, pak plánovaný počet lůžkodnů se rovná počet lůžek krát 365 kalendářních dnů)</t>
  </si>
  <si>
    <r>
      <t>L</t>
    </r>
    <r>
      <rPr>
        <i/>
        <vertAlign val="subscript"/>
        <sz val="11"/>
        <color rgb="FF000000"/>
        <rFont val="Arial"/>
        <family val="2"/>
        <charset val="238"/>
      </rPr>
      <t xml:space="preserve">U  </t>
    </r>
    <r>
      <rPr>
        <i/>
        <sz val="11"/>
        <color rgb="FF000000"/>
        <rFont val="Arial"/>
        <family val="2"/>
        <charset val="238"/>
      </rPr>
      <t>– celkový plánovaný počet lůžkodnů obsazených uživateli ve III. a IV. stupni závislosti příspěvku na péči - data brát z exportu</t>
    </r>
  </si>
  <si>
    <t>dsf</t>
  </si>
  <si>
    <t>Příloha č. 1 k žádosti</t>
  </si>
  <si>
    <t>Změny kapacity, působnosti  a jiné oproti roku 2016*</t>
  </si>
  <si>
    <t>Název poskytovatele:</t>
  </si>
  <si>
    <r>
      <t>Druh služby:</t>
    </r>
    <r>
      <rPr>
        <sz val="11"/>
        <color rgb="FF000000"/>
        <rFont val="Calibri"/>
      </rPr>
      <t xml:space="preserve"> </t>
    </r>
  </si>
  <si>
    <t>Identifkátor:</t>
  </si>
  <si>
    <t xml:space="preserve">Právní forma: </t>
  </si>
  <si>
    <r>
      <t xml:space="preserve">Typ případné změny                                    (nehodící vymažte):                                                           </t>
    </r>
    <r>
      <rPr>
        <sz val="11"/>
        <color rgb="FF000000"/>
        <rFont val="Calibri"/>
      </rPr>
      <t xml:space="preserve">v případě </t>
    </r>
    <r>
      <rPr>
        <b/>
        <sz val="11"/>
        <color theme="1"/>
        <rFont val="Calibri"/>
        <family val="2"/>
        <charset val="238"/>
        <scheme val="minor"/>
      </rPr>
      <t>bodu</t>
    </r>
    <r>
      <rPr>
        <sz val="11"/>
        <color rgb="FF000000"/>
        <rFont val="Calibri"/>
      </rPr>
      <t xml:space="preserve"> </t>
    </r>
    <r>
      <rPr>
        <b/>
        <sz val="11"/>
        <color theme="1"/>
        <rFont val="Calibri"/>
        <family val="2"/>
        <charset val="238"/>
        <scheme val="minor"/>
      </rPr>
      <t xml:space="preserve">b,c,d,e,f,g </t>
    </r>
    <r>
      <rPr>
        <sz val="11"/>
        <color rgb="FF000000"/>
        <rFont val="Calibri"/>
      </rPr>
      <t>vždy uveďte veškeré relevantní identifikátory služeb tj. jak původních služeb, tak nově vzniklých</t>
    </r>
  </si>
  <si>
    <t>Změna % působnosti sociální služby  (nehodící vymažte):</t>
  </si>
  <si>
    <t xml:space="preserve"> vždy uveďte od kdy je/jsou výše uvedená změna/y platná/é</t>
  </si>
  <si>
    <t>*Doplňujte pouze žluté buňky</t>
  </si>
  <si>
    <t>Příloha č. 2 k žádosti</t>
  </si>
  <si>
    <t>Komentář k žádosti o dotaci na rok 2017</t>
  </si>
  <si>
    <t>Doplňující informace</t>
  </si>
  <si>
    <r>
      <rPr>
        <b/>
        <sz val="11"/>
        <color theme="1"/>
        <rFont val="Calibri"/>
        <family val="2"/>
        <charset val="238"/>
        <scheme val="minor"/>
      </rPr>
      <t>Komentář vyplňuje žadatel ke každé službě zvlášť</t>
    </r>
    <r>
      <rPr>
        <sz val="11"/>
        <color rgb="FF000000"/>
        <rFont val="Calibri"/>
      </rPr>
      <t>. Poskytuje-li např. tři služby, vyplňuje žadatel tři Komentáře.</t>
    </r>
  </si>
  <si>
    <t>Níže uvede žadatel údaje o službě potřebné k hodnocení této služby v souladu s Metodikou dotačního řízení Středočeského kraje na rok 2017, Vyhlášením dotačního řízení Středočeského kraje na rok 2017 a Pravidly dotačního řízení Středočeského kraje na rok 2017</t>
  </si>
  <si>
    <t>VÝBĚR ZE SEZNAMU</t>
  </si>
  <si>
    <r>
      <t xml:space="preserve">Počet měsíců poskytování služby v roce 2017:  </t>
    </r>
    <r>
      <rPr>
        <sz val="11"/>
        <color rgb="FF000000"/>
        <rFont val="Calibri"/>
      </rPr>
      <t>(uvádějte pouze u služeb: odborné sociální poradenství, raná péče, telefonická krizová pomoc, tlumočnické služby, krizová pomoc, sociálně aktivizační služby pro rodiny s dětmi, sociálně aktivizační služby pro seniory a osoby se zdravotním postižením, terénní programy,  kontaktní centra, nízkoprahová denní centra nízkoprahová zařízení pro děti a mládež,  intervenční centra, služby následné péče – pouze v případě ambulantní formy služby, sociálně terapeutické dílny, sociální rehabilitace, osobní asistence, pečovatelská služba,průvodcovské a předčitatelské služby, podpora samostatného bydlení, odlehčovací služby – pouze ambulantní a terénní forma, centra denních služeb, denní stacionáře, tísňová péče tj. služby, které jsou uvedeny v dokumentu Pravidla, část II bod 1. a 2.)</t>
    </r>
  </si>
  <si>
    <t>doplňte počet měsíců (maximálně 12)</t>
  </si>
  <si>
    <r>
      <t xml:space="preserve">Počet dnů poskytování služby v roce 2017: </t>
    </r>
    <r>
      <rPr>
        <sz val="11"/>
        <color rgb="FF000000"/>
        <rFont val="Calibri"/>
      </rPr>
      <t>(uvádějte pouze u služeb: azylové domy, domy na půl cesty, služby následné péče (pouze pobytová forma), terapeutické komunity, sociální rehabilitace (pouze pobytová forma),noclehárny, odlehčovací služby, týdenní stacionáře, domovy pro osoby se zdravotním postižením, domovy pro seniory, domovy se zvláštním režimem,  chráněné bydlení, tj. služby, které jsou uvedeny v dokumentu Pravidla, část II bod 3. a 4.)</t>
    </r>
  </si>
  <si>
    <t>doplňte počet dnů (maximálně 365)</t>
  </si>
  <si>
    <r>
      <t xml:space="preserve">Celkový plánovaný počet hodin výkonu služby na 1 úvazek pracovníka v přímé péči v roce 2017: </t>
    </r>
    <r>
      <rPr>
        <sz val="11"/>
        <color rgb="FF000000"/>
        <rFont val="Calibri"/>
      </rPr>
      <t>(uvádějte pouze u služeb: osobní asistence, pečovatelská služba,průvodcovské a předčitatelské služby, podpora samostatného bydlení, odlehčovací služby – pouze ambulantní a terénní forma, centra denních služeb, denní stacionáře tj. služby, které jsou uvedeny v dokumentu Pravidla, část II bod 2.1)</t>
    </r>
  </si>
  <si>
    <t>doplňte počet hodin na 1 přepočtený úvazek (maximálně 2 920)</t>
  </si>
  <si>
    <r>
      <t xml:space="preserve">Celkové plánované přepočtené úvazky pracovníků (přímá i nepřímá péče) na rok 2017 </t>
    </r>
    <r>
      <rPr>
        <b/>
        <sz val="14"/>
        <color theme="1"/>
        <rFont val="Calibri"/>
        <family val="2"/>
        <charset val="238"/>
        <scheme val="minor"/>
      </rPr>
      <t>POUZE PRO STŘEDOČESKÝ KRAJ</t>
    </r>
    <r>
      <rPr>
        <b/>
        <sz val="11"/>
        <color theme="1"/>
        <rFont val="Calibri"/>
        <family val="2"/>
        <charset val="238"/>
        <scheme val="minor"/>
      </rPr>
      <t xml:space="preserve"> </t>
    </r>
    <r>
      <rPr>
        <sz val="11"/>
        <color rgb="FF000000"/>
        <rFont val="Calibri"/>
      </rPr>
      <t>(zaměstnanci pracující na pracovní smlouvy, dohody o pracovní činnosti, dohody o provedení, obchodní smlouvy)</t>
    </r>
    <r>
      <rPr>
        <b/>
        <sz val="11"/>
        <color theme="1"/>
        <rFont val="Calibri"/>
        <family val="2"/>
        <charset val="238"/>
        <scheme val="minor"/>
      </rPr>
      <t xml:space="preserve"> </t>
    </r>
  </si>
  <si>
    <t>doplňte průměrné přepočtené celkové úvazky</t>
  </si>
  <si>
    <t>VYPLŇTE</t>
  </si>
  <si>
    <r>
      <t>Plánované přepočetné úvazky pracovníků v přímé péči</t>
    </r>
    <r>
      <rPr>
        <sz val="11"/>
        <color rgb="FF000000"/>
        <rFont val="Calibri"/>
      </rPr>
      <t xml:space="preserve"> </t>
    </r>
    <r>
      <rPr>
        <b/>
        <sz val="14"/>
        <color theme="1"/>
        <rFont val="Calibri"/>
        <family val="2"/>
        <charset val="238"/>
        <scheme val="minor"/>
      </rPr>
      <t>POUZE PRO STŘEDOČESKÝ KRAJ</t>
    </r>
    <r>
      <rPr>
        <sz val="11"/>
        <color rgb="FF000000"/>
        <rFont val="Calibri"/>
      </rPr>
      <t xml:space="preserve"> (zaměstnanci pracující na pracovní smlouvy, dohody o pracovní činnosti, dohody o provedení, obchodní smlouvy)</t>
    </r>
    <r>
      <rPr>
        <b/>
        <sz val="11"/>
        <color theme="1"/>
        <rFont val="Calibri"/>
        <family val="2"/>
        <charset val="238"/>
        <scheme val="minor"/>
      </rPr>
      <t xml:space="preserve"> - </t>
    </r>
    <r>
      <rPr>
        <b/>
        <sz val="14"/>
        <color rgb="FFFF0000"/>
        <rFont val="Calibri"/>
        <family val="2"/>
        <charset val="238"/>
        <scheme val="minor"/>
      </rPr>
      <t xml:space="preserve"> max. přepočtené úvazky uvedené v Síti SK na rok 2017</t>
    </r>
  </si>
  <si>
    <t xml:space="preserve">doplňte průměrné přepočtené úvazky v přímé péči (maximálně úvazky uvedené v Síti) </t>
  </si>
  <si>
    <r>
      <t xml:space="preserve">Počet lůžek obsazených nezaopatřenými dětmi (děti bez úhrad): </t>
    </r>
    <r>
      <rPr>
        <sz val="11"/>
        <color rgb="FF000000"/>
        <rFont val="Calibri"/>
      </rPr>
      <t>(uvádějte pouze u služeb:týdenní stacionáře a domovy pro osoby se zdravotním postižením)</t>
    </r>
  </si>
  <si>
    <r>
      <t xml:space="preserve">Celkový počet neobsazených lůžkodnů v roce 2017: </t>
    </r>
    <r>
      <rPr>
        <sz val="11"/>
        <color rgb="FF000000"/>
        <rFont val="Calibri"/>
      </rPr>
      <t xml:space="preserve">(uvádějte pouze u služeb: domovy pro seniory, domovy pro osoby se zdravotním postižením, domovy se zvláštním režimem, chráněné byldení, odlehčovací služby - pobytové, týdenní stacionáře, azylové domy, domy na půl cesty, terapeutické komunity) </t>
    </r>
  </si>
  <si>
    <t>Pokud organizace nevybere předepsanou výši úhrady od uživatelů služby (orientační výpočet možný v listu úhrady):</t>
  </si>
  <si>
    <t>Pokud organizace nevybere předepsanou výši úhrad od ZP (orientační výpočet možný v listu úhrady):</t>
  </si>
  <si>
    <t>Odůvodnění v případě, že nebudete schopeni dodržet min. poměr 70/30:</t>
  </si>
  <si>
    <t>Podstatné skutečnosti týkající se poskytování služby v roce 2017  jinde neuvedené:</t>
  </si>
  <si>
    <t>Výpočet minimální výše úhrad</t>
  </si>
  <si>
    <t>Služba</t>
  </si>
  <si>
    <t>Pro formy služby</t>
  </si>
  <si>
    <t>Jednotka sazby</t>
  </si>
  <si>
    <t>Použitá kapacita</t>
  </si>
  <si>
    <t>Vzorec</t>
  </si>
  <si>
    <t>Sazba dle Vyhlášení (v Kč)</t>
  </si>
  <si>
    <t>Počet dnů poskytování služby</t>
  </si>
  <si>
    <t>Kapacita dle sloupce D tj. použitá kapacita</t>
  </si>
  <si>
    <t>Minimální výše úhrad od uživatele</t>
  </si>
  <si>
    <t>hodina</t>
  </si>
  <si>
    <t>plánovaný počet hodin přímého výkonu základních činností služby</t>
  </si>
  <si>
    <t xml:space="preserve">sazba * kapacita </t>
  </si>
  <si>
    <t>T + A</t>
  </si>
  <si>
    <r>
      <t>sazba * ∑kapacit</t>
    </r>
    <r>
      <rPr>
        <vertAlign val="subscript"/>
        <sz val="11"/>
        <color theme="1"/>
        <rFont val="Calibri"/>
        <family val="2"/>
        <charset val="238"/>
        <scheme val="minor"/>
      </rPr>
      <t xml:space="preserve"> za formy</t>
    </r>
  </si>
  <si>
    <t>měsíc/uživatel</t>
  </si>
  <si>
    <t>plánovaný počet uživatelů v dotovaném roce</t>
  </si>
  <si>
    <t xml:space="preserve">sazba * 12 * kapacita </t>
  </si>
  <si>
    <t>sazba * kapacita</t>
  </si>
  <si>
    <t>den/lůžko</t>
  </si>
  <si>
    <t>počet lůžek v dotovaném roce</t>
  </si>
  <si>
    <t>sazba * 12 * kapacita * 30</t>
  </si>
  <si>
    <t>sazba * kapacita * počet dní</t>
  </si>
  <si>
    <t>Výpočet minimální výše úhrad z fondů v. z. p.</t>
  </si>
  <si>
    <t xml:space="preserve">P </t>
  </si>
  <si>
    <t>měsíc/lůžko</t>
  </si>
  <si>
    <t>Odhad počtu lůžek ve stupni závislosti III + Odhad počtu lůžek ve stupni závislosti IV</t>
  </si>
  <si>
    <t>(Odhad počtu lůžek ve stupni závislosti III + Odhad počtu lůžek ve stupni závislosti IV) * Počet měsíců poskytování služby v roce dotace * Min. měsíční úhrada z v.z.p.</t>
  </si>
  <si>
    <t>Příloha č. 3 žádosti o dotaci</t>
  </si>
  <si>
    <t>Odlehčovací služby</t>
  </si>
  <si>
    <t>(vyplňujte oranžové buňky)</t>
  </si>
  <si>
    <t>Forma poskytování</t>
  </si>
  <si>
    <t>Celkové plánované úvazky pracovníků přepočtené (zahrnuje pracovní smlouvy, DPČ, DPP a obchodní smlouvy)</t>
  </si>
  <si>
    <t>Plánované úvazky pracovníků v přímé péči</t>
  </si>
  <si>
    <t>terénní</t>
  </si>
  <si>
    <t>Služby následné péče</t>
  </si>
  <si>
    <t>Sociální rehabilitace</t>
  </si>
  <si>
    <t>Pravidelné statistické šetření v oblasti poskytování sociálních služeb na území Středočeského kraje</t>
  </si>
  <si>
    <t>Seznam statistických proměnných pro sběr dat v oblasti poskytování sociálních služeb na území SK</t>
  </si>
  <si>
    <t>SKUPINA NÁKLADY</t>
  </si>
  <si>
    <t>Kód</t>
  </si>
  <si>
    <t xml:space="preserve">Otázka </t>
  </si>
  <si>
    <t>Proměnná</t>
  </si>
  <si>
    <t>Popis</t>
  </si>
  <si>
    <t>NÁKLADY NA POSKYTOVÁNÍ ZÁKLADNÍCH ČINNOSTÍ SLUŽBY</t>
  </si>
  <si>
    <t>1.</t>
  </si>
  <si>
    <t>Osobní náklady celkem</t>
  </si>
  <si>
    <t>K čemu  slouží</t>
  </si>
  <si>
    <t>Její konkrétní použití</t>
  </si>
  <si>
    <t>Osobní náklady dle pracovně-právního vztahu</t>
  </si>
  <si>
    <t>1.1.</t>
  </si>
  <si>
    <t>Náklady na pracovní smlouvy</t>
  </si>
  <si>
    <t>Výpočet vyrovnávací platby, výpočet parametru pro DŘ; střední hodnoty nákladů; personální nákladovosti a ceny práce; přehled nákladů služby pro komparaci v rámci skupiny, stanovování "zlatých standardů", tvorba benchmarkingových skupin; podklady pro zhodnocení financování služeb a finanční potřebnosti;podklad pro finanční analýzu nákladovosti služeb a jejich financování ze státní dotace a příspevku na provoz</t>
  </si>
  <si>
    <t>Výpočet vyrovnávací platby, parametr pro DŘ (k tomu potřeba údaje vztahující se jen k základním činnostem služby); výpočet průměrných nákladů na pracovníka zaměstnaného na pracovní smlouvu; přehled o složení nákladů služby, benchmark pro nově vznikající služby</t>
  </si>
  <si>
    <t>1.2.</t>
  </si>
  <si>
    <t>Náklady na DPČ</t>
  </si>
  <si>
    <t>1.3.</t>
  </si>
  <si>
    <t>Náklady na DPP</t>
  </si>
  <si>
    <t>1.4.</t>
  </si>
  <si>
    <t>Náklady na pracovníky v přímé péči zaměstnané mimo pracovní smlouvy, DPČ a DPP</t>
  </si>
  <si>
    <t>1.5.</t>
  </si>
  <si>
    <t>Náklady na ostatní pracovníky zaměstnané mimo pracovní smlouvy, DPČ a DPP</t>
  </si>
  <si>
    <t>1.6.</t>
  </si>
  <si>
    <t>Zákonné sociální a zdravotní pojištění</t>
  </si>
  <si>
    <t>1.7.</t>
  </si>
  <si>
    <t xml:space="preserve">Jiné zákonné osobní náklady </t>
  </si>
  <si>
    <t>1.8.</t>
  </si>
  <si>
    <t>Jiné osobní náklady jinde neuvedené a legislativou nepovinné</t>
  </si>
  <si>
    <t>Osobní náklady dle pracovního zařazení - vybrané pracovní pozice</t>
  </si>
  <si>
    <t>1.a.</t>
  </si>
  <si>
    <t>Roční mzdové náklady vedoucích pracovníků (hrubé mzdy)</t>
  </si>
  <si>
    <t>Parametr pro dotační říení</t>
  </si>
  <si>
    <t>1.b.</t>
  </si>
  <si>
    <t>Roční mzdové náklady ostatních vedoucích pracovníků (hrubé mzdy)</t>
  </si>
  <si>
    <t>1.c.</t>
  </si>
  <si>
    <t>Roční mzdové náklady sociálních pracovníků (hrubé mzdy)</t>
  </si>
  <si>
    <t>1.d.</t>
  </si>
  <si>
    <t>Roční mzdové náklady pracovníků v sociálních službách (hrubé mzdy)</t>
  </si>
  <si>
    <t>1.e.</t>
  </si>
  <si>
    <t>Roční mzdové náklady supervizorů (hrubé mzdy)</t>
  </si>
  <si>
    <t>1.f.</t>
  </si>
  <si>
    <t>Roční mzdové náklady metodiků (hrubé mzdy)</t>
  </si>
  <si>
    <t>1.g.</t>
  </si>
  <si>
    <t>Roční mzdové náklady dalších odborných pracovníků (hrubé mzdy)</t>
  </si>
  <si>
    <t>1.h.</t>
  </si>
  <si>
    <t>Roční mzdové náklady zdravotnických pracovníků (hrubé mzdy)</t>
  </si>
  <si>
    <t>1.i.</t>
  </si>
  <si>
    <t>Roční mzdové náklady pedagogických pracovníků (hrubé mzdy)</t>
  </si>
  <si>
    <t>1.j.</t>
  </si>
  <si>
    <t>Roční mzdové náklady manželských a rodinných poradců a dalších odborných pracovníků (hrubé mzdy)</t>
  </si>
  <si>
    <t>1.k.</t>
  </si>
  <si>
    <t>Roční mzdové náklady účetních  (hrubé mzdy)</t>
  </si>
  <si>
    <t>1.l.</t>
  </si>
  <si>
    <t>Roční mzdové náklady mzdovích účetních  (hrubé mzdy)</t>
  </si>
  <si>
    <t>1.m.</t>
  </si>
  <si>
    <t>Roční mzdové náklady obslužného personálu (hrubé mzdy)</t>
  </si>
  <si>
    <t xml:space="preserve">2. </t>
  </si>
  <si>
    <t>Provozní náklady celkem</t>
  </si>
  <si>
    <t>Dlouhodobý majetek</t>
  </si>
  <si>
    <t>2.1.</t>
  </si>
  <si>
    <t>Drobný dlouhodobý hmotný majetek (do 40 tis. Kč)</t>
  </si>
  <si>
    <t>Výpočet vyrovnávací platby, výpočet parametru pro DŘ; střední hodnoty nákladů; přehled nákladů služby pro komparaci v rámci skupiny, stanovování "zlatých standardů", tvorba benchmarkingových skupin; podklady pro zhodnocení financování služeb a finanční potřebnosti;podklad pro finanční analýzu nákladovosti služeb a jejich financování ze státní dotace a příspevku na provoz</t>
  </si>
  <si>
    <t>Vyrovnávací platba, parametr pro dotační řízení, plánování sociálních služeb, hodnocení efektivity finančího hospodaření a finanční potřebnosti služby</t>
  </si>
  <si>
    <t>Drobný dlouhodobý nehmotný majetek (do 60 tis. Kč)</t>
  </si>
  <si>
    <t>Spotřeba materiálu</t>
  </si>
  <si>
    <t>2.3.</t>
  </si>
  <si>
    <t>Potraviny</t>
  </si>
  <si>
    <t>2.4.</t>
  </si>
  <si>
    <t>Kancelářské potřeby</t>
  </si>
  <si>
    <t>2.5.</t>
  </si>
  <si>
    <t>Pohonné hmoty</t>
  </si>
  <si>
    <t>2.6.</t>
  </si>
  <si>
    <t>Ostatní materiál</t>
  </si>
  <si>
    <t>Spotřeba energie</t>
  </si>
  <si>
    <t>2.7.</t>
  </si>
  <si>
    <t>Energie</t>
  </si>
  <si>
    <t>Ostatní služby</t>
  </si>
  <si>
    <t>2.8.</t>
  </si>
  <si>
    <t>Telefony, internet, poštovné, ostatní spoje</t>
  </si>
  <si>
    <t>2.9.</t>
  </si>
  <si>
    <t>Nájemné nemovitého majetku (v plné výši)</t>
  </si>
  <si>
    <t>2.10.</t>
  </si>
  <si>
    <t>Symbolické nájemné nemovitého majetku</t>
  </si>
  <si>
    <t>2.11.</t>
  </si>
  <si>
    <t>Nájemné movitého majetku (v plné výši)</t>
  </si>
  <si>
    <t>2.12.</t>
  </si>
  <si>
    <t>Symbolické nájemné movitého majetku</t>
  </si>
  <si>
    <t>2.13.</t>
  </si>
  <si>
    <t>Symbolické školné</t>
  </si>
  <si>
    <t>2.14.</t>
  </si>
  <si>
    <t>Služby poskytované za symbolické částky</t>
  </si>
  <si>
    <t>2.15.</t>
  </si>
  <si>
    <t>Právní a ekonomické služby</t>
  </si>
  <si>
    <t>2.16.</t>
  </si>
  <si>
    <t>Finanční leasing</t>
  </si>
  <si>
    <t>2.17.</t>
  </si>
  <si>
    <t>Ostatní služby výše neuvedené</t>
  </si>
  <si>
    <t>Opravy a udržování</t>
  </si>
  <si>
    <t>2.18.</t>
  </si>
  <si>
    <t>Cestovní náhrady</t>
  </si>
  <si>
    <t>2.19.</t>
  </si>
  <si>
    <t>Školení a kurzy</t>
  </si>
  <si>
    <t>2.20.</t>
  </si>
  <si>
    <t>Odpisy</t>
  </si>
  <si>
    <t>2.21.</t>
  </si>
  <si>
    <t>Ostatní náklady</t>
  </si>
  <si>
    <t>2.22.</t>
  </si>
  <si>
    <t>Ostatní náklady jinde neuvedené</t>
  </si>
  <si>
    <t>Majetek svěřený k hospodaření a jeho tržní cena</t>
  </si>
  <si>
    <t>NÁKLADY NA POSKYTOVÁNÍ FAKULTATIVNÍCH SLUŽEB</t>
  </si>
  <si>
    <t>3.</t>
  </si>
  <si>
    <t>Náklady na poskytování fakultativních činností služby</t>
  </si>
  <si>
    <t>NÁKLADY NAD RÁMEC ZÁKONA O SOCIÁLNÍCH SLUŽBÁCH</t>
  </si>
  <si>
    <t>Náklady mimo rámec zákona o sociálních službách</t>
  </si>
  <si>
    <t>Náklady a výnosy doplňková činnost</t>
  </si>
  <si>
    <t>NÁKLADY SOJENÉ S PÉČÍ O KLIENTY S PORUCHOU AUTISTICKÉHO SPEKTRA</t>
  </si>
  <si>
    <t>Odhad nákladů spojených s péčí o klienty s poruchou autistického spektra</t>
  </si>
  <si>
    <t>SKUPINA VÝNOSY/ÚHRADY</t>
  </si>
  <si>
    <t>VÝNOSY SLUŽBY Z VEŘEJNÝCH A SOUKROMÝCH ZDROJŮ</t>
  </si>
  <si>
    <t>Součet přijatých zdrojů (mimo úhrad od uživatelů a zdravotních pojišťoven)</t>
  </si>
  <si>
    <t>Finanční prostředky z rozpočtu kraje</t>
  </si>
  <si>
    <t>Výpočet vyrovnávací platby, výpočet parametru pro DŘ; střední hodnoty nákladů; přehled výnosů a zdrojů služby pro komparaci v rámci skupiny, stanovování "zlatých standardů", tvorba benchmarkingových skupin; podklady pro zhodnocení financování služeb a finanční potřebnosti;podklad pro finanční analýzu nákladovosti služeb a jejich financování ze státní dotace a příspevku na provoz, hodnocení a stanovování povinného spolufinancování</t>
  </si>
  <si>
    <t>Vyrovnávací platba, parametr pro dotační řízení, plánování sociálních služeb, hodnocení plnění povinného spolufinancování a finanční potřebnosti služby</t>
  </si>
  <si>
    <t>Neinvestiční účelový příspěvek</t>
  </si>
  <si>
    <t>Příjmy z pronájmu majetku</t>
  </si>
  <si>
    <t>Dotace OPZ</t>
  </si>
  <si>
    <t>Čerpání rezervního fondu</t>
  </si>
  <si>
    <t>Čerpání fondu odměn</t>
  </si>
  <si>
    <t>Příspěvky od úřadu práce</t>
  </si>
  <si>
    <t>Příspěvky od zřizovatele - kraj</t>
  </si>
  <si>
    <t>Příspěvky od zřizovatele - obec</t>
  </si>
  <si>
    <t>Dotace z programu A od  Středočeského kraje</t>
  </si>
  <si>
    <t>Ostatní finanční podpora od Středočeského kraje</t>
  </si>
  <si>
    <t>Dotace z programu A od  jiných krajů</t>
  </si>
  <si>
    <t>Ostatní finanční podpora od jiných krajů</t>
  </si>
  <si>
    <t>Dotace od obcí</t>
  </si>
  <si>
    <t>Dotace resortů státní správy</t>
  </si>
  <si>
    <t>Dotace ze strukturálních fondů</t>
  </si>
  <si>
    <t>Dary poskytnuté z prostředků veřejných rozpočtů</t>
  </si>
  <si>
    <t>Jiné veřejné zdroje výše neuvedené</t>
  </si>
  <si>
    <t>Soukromé/ Ostatní zdroje</t>
  </si>
  <si>
    <t>Neinvestiční celkem</t>
  </si>
  <si>
    <t>Čerpání fondu investic - investice</t>
  </si>
  <si>
    <t>Čerpání fondu investic - neinvestice</t>
  </si>
  <si>
    <t>VYBRANÉ ÚHRADY SLUŽBY</t>
  </si>
  <si>
    <t>Vybrané úhrady za poskytování základních činností  u služeb dle § 73 odst. 4 zák. č. 108/2006 Sb.</t>
  </si>
  <si>
    <t>Minimální hranice pro dotační řízení (podávání žádostí)</t>
  </si>
  <si>
    <t>4.1.</t>
  </si>
  <si>
    <t>Vybrané úhrady za poskytnuté ubytování</t>
  </si>
  <si>
    <t>Minimální hranice pro dotační řízení (podávání žádostí), plánování a hodnocení hospodaření služeb a potřeby financování</t>
  </si>
  <si>
    <t>4.2.</t>
  </si>
  <si>
    <t>Vybrané úhrady za poskytovanou péči</t>
  </si>
  <si>
    <t>4.3.</t>
  </si>
  <si>
    <t>Vybrané úhrady za poskytnutou stravu</t>
  </si>
  <si>
    <t>Vybrané úhrady za poskytování základních činností  (vyjma služeb dle § 73 odst. 4 zák. č. 108/2006 Sb.)</t>
  </si>
  <si>
    <t>5.1.</t>
  </si>
  <si>
    <t>Vybrané úhrady  u pečovatelské služby</t>
  </si>
  <si>
    <t>6.1.</t>
  </si>
  <si>
    <t>Vybrané úhrady za poskytování úkonů dovoz nebo donáška stravy  u pečovatelské služby</t>
  </si>
  <si>
    <t>Plánování a hodnocení hospodaření služeb a potřeby financování</t>
  </si>
  <si>
    <t>Výše skutečně vybraných úhrad od uživatelů</t>
  </si>
  <si>
    <t>Spoluúčast na úhradě nákladů</t>
  </si>
  <si>
    <t>Stanovená výše úhrad</t>
  </si>
  <si>
    <t>Výše, kterou organizace doplácí za nevybrané úhrady od uživatelů</t>
  </si>
  <si>
    <t>7.</t>
  </si>
  <si>
    <t xml:space="preserve">Vybrané úhrady za poskytování fakultativních činností </t>
  </si>
  <si>
    <t>Vyrovnávací platba</t>
  </si>
  <si>
    <t xml:space="preserve">8. </t>
  </si>
  <si>
    <t>Tržby od zdravotních pojišťoven</t>
  </si>
  <si>
    <t>9.</t>
  </si>
  <si>
    <t>Ostatní tržby</t>
  </si>
  <si>
    <t>PRŮMĚRNÉ VÝŠE ÚHRAD OD UŽIVATELŮ</t>
  </si>
  <si>
    <t xml:space="preserve">Průměrné výše úhrad od uživatelů </t>
  </si>
  <si>
    <t>Denní stacionáře</t>
  </si>
  <si>
    <t>Osobní asistence</t>
  </si>
  <si>
    <t>Podpora samostatného bydlení</t>
  </si>
  <si>
    <t>Centra denních služeb</t>
  </si>
  <si>
    <t>Odlehčovací služby ambulantní forma</t>
  </si>
  <si>
    <t>Odlehčovací služby terénní forma</t>
  </si>
  <si>
    <t>Odlehčovací služby pobytová forma</t>
  </si>
  <si>
    <t>Pečovatelská služba</t>
  </si>
  <si>
    <t>Průvodcovské a předčitatelské služby</t>
  </si>
  <si>
    <t>Tísňová péče</t>
  </si>
  <si>
    <t>Azylové domy (v Kč/lůžko-den)</t>
  </si>
  <si>
    <t>Domy na půl cesty</t>
  </si>
  <si>
    <t>Služby následné péče pobytová forma</t>
  </si>
  <si>
    <t>Terapeutické komunity</t>
  </si>
  <si>
    <t>Sociální rehabilitace pobytová forma</t>
  </si>
  <si>
    <t>Noclehárny</t>
  </si>
  <si>
    <t>Týdenní stacionáře</t>
  </si>
  <si>
    <t>Domovy pro osoby se zdravotním postižením</t>
  </si>
  <si>
    <t>Domovy pro seniory</t>
  </si>
  <si>
    <t>Domovy se zvláštním režimem</t>
  </si>
  <si>
    <t>Chráněné bydlení</t>
  </si>
  <si>
    <t>PERSONÁLNÍ ZAJIŠTĚNÍ</t>
  </si>
  <si>
    <t>Pracovníci zaměstnáni na pracovní smlouvy</t>
  </si>
  <si>
    <t>Velikosti ročních přepočtených úvazků</t>
  </si>
  <si>
    <t>elementární jednotka přepočtů finančních prostředků, kontrola a podklad pro evaluaci sítě, vytíženosti služby, podklad pro výpočty průměrných hodnot apod.</t>
  </si>
  <si>
    <t>Vyrovnávací platba, parametr dotačního řízení, hodnocení stavu zaměstnanců ve vazbě na financování služby</t>
  </si>
  <si>
    <t>Zdravotnický pracovník</t>
  </si>
  <si>
    <t>Ostatní vedoucí pracovníci</t>
  </si>
  <si>
    <t>Mzdoví účetní</t>
  </si>
  <si>
    <t>Počty pracovních míst na dané pozici</t>
  </si>
  <si>
    <t>Pracovníci zaměstnáni formou dohody o pracovní činnosti</t>
  </si>
  <si>
    <t xml:space="preserve">Součet odpracovaných hodin </t>
  </si>
  <si>
    <t>Pracovníci zaměstnáni formou dohody o provedení práce</t>
  </si>
  <si>
    <t>Dodavatelé</t>
  </si>
  <si>
    <t>Pracovníci přímé péče</t>
  </si>
  <si>
    <t>Pracovníci nepřímé péče</t>
  </si>
  <si>
    <t>Počet evidovaných přesčasových hodin pracovníků přímé a nepřímé péče</t>
  </si>
  <si>
    <t>Personální zajištění - ideální stav úvazků a platů</t>
  </si>
  <si>
    <t>KAPACITA</t>
  </si>
  <si>
    <t>Počet registrovaných  lůžek k 1.1.2016 (dle registru MPSV)</t>
  </si>
  <si>
    <t>elementární jednotka přepočtů finančních prostředků, kontrola a podklad pro evaluaci sítě, vytíženosti služby, údaje o kapacitě a plánování sociálních služeb v kraji podklad pro výpočty průměrných hodnot, podklad pro hodnocení finanční potřebnosti služby  apod.</t>
  </si>
  <si>
    <t>Plánování, DŘ</t>
  </si>
  <si>
    <t>Počet registrovaných  lůžek k 31.12.2016 (dle registru MPSV)</t>
  </si>
  <si>
    <t>Počet lůžek k 1.1.2016 (dle Sítě SK)</t>
  </si>
  <si>
    <t>Počet lůžek k 31.12.2016 (dle Sítě SK)</t>
  </si>
  <si>
    <t>Počet pokojů k 1.1.2016 (s ohledem na Síť SK)</t>
  </si>
  <si>
    <t>Počet pokojů k 31.12.2016 (s ohledem na Síť SK)</t>
  </si>
  <si>
    <t>Počet lůžko-dnů v SK (s ohledem na Síť SK)</t>
  </si>
  <si>
    <t>Počet obsazených lůžko-dnů (s ohledem na Síť SK)</t>
  </si>
  <si>
    <t>Počet neobsazených lůžko-dnů (s ohledem na Síť SK)</t>
  </si>
  <si>
    <t>Počet lůžko-dnů obsazených klienty bez závislosti</t>
  </si>
  <si>
    <t>Počet lůžko-dnů obsazených klienty ve I. stupni závislosti</t>
  </si>
  <si>
    <t>Počet lůžko-dnů obsazených klienty ve II. stupni závislosti</t>
  </si>
  <si>
    <t>Počet lůžko-dnů obsazených klienty ve III. stupni závislosti</t>
  </si>
  <si>
    <t>Počet lůžko-dnů obsazených klienty ve IV. stupni závislosti</t>
  </si>
  <si>
    <t>Počet lůžko-dnů obsazených klienty s poruchou autistického spektra</t>
  </si>
  <si>
    <t>Celkový počet hodin přímé péče v rámci SK</t>
  </si>
  <si>
    <t>Celkový počet hodin přímé péče, poskytnuté za úhradu</t>
  </si>
  <si>
    <t>výkonnostní jednotka</t>
  </si>
  <si>
    <t>Celkový počet  hodin přímé péče, poskytnuté bezplatně</t>
  </si>
  <si>
    <t>STRUKTURA UŽIVATELŮ</t>
  </si>
  <si>
    <t>Celkový počet uživatelů, kterým byla služba v SK ve 2016 poskytnuta</t>
  </si>
  <si>
    <t>Plánování, hodnocení služeb</t>
  </si>
  <si>
    <t>Celkový počet rodin, kterým byla služba v SK ve 2016 poskytnuta</t>
  </si>
  <si>
    <t>Počet uživatelů služby v roce 2016 dle jejich trvalého bydliště v době přijetí - kraj</t>
  </si>
  <si>
    <t>Počet uživatelů služby v roce 2016 dle jejich trvalého bydliště v době přijetí - ORP</t>
  </si>
  <si>
    <t>Počet uživatelů služby v roce 2016 dle jejich věku k 31.12.2016</t>
  </si>
  <si>
    <t>Počet uživatelů, kteří měli dne 31.12.2016 se službou uzavřenou platnou smlouvu</t>
  </si>
  <si>
    <t>Počet podaných žádostí o přeposouzení stavu dle jednotlivých stupňů závislosti</t>
  </si>
  <si>
    <t>Počet klientů dle stupně závislosti v případě, že by došlo k přeposouzení u všech žádostí</t>
  </si>
  <si>
    <t>Počet uživatelů služby v roce 2016 ve I. Stupni</t>
  </si>
  <si>
    <t>Počet uživatelů služby v roce 2016 ve II. Stupni</t>
  </si>
  <si>
    <t>Počet uživatelů služby v roce 2016 ve III. Stupni</t>
  </si>
  <si>
    <t>Počet uživatelů služby v roce 2016 ve IV. Stupni</t>
  </si>
  <si>
    <t>Počet uživatelů, kteří do služby přišli nově v roce 2016</t>
  </si>
  <si>
    <t>Počet uživatelů s poruchou autistického spektra</t>
  </si>
  <si>
    <t>STRUKTURA ŽADATELů</t>
  </si>
  <si>
    <t>Počet platných čekajících žádostí podaných před rokem 2016 - dle krajů a ORP</t>
  </si>
  <si>
    <t>Počet akutních žádostí</t>
  </si>
  <si>
    <t>Počet všech žádostí, které byly uspokojeny během roku 2016 - dle krajů a ORP</t>
  </si>
  <si>
    <t>Počet podaných žádostí v roce 2016  - dle krajů a ORP</t>
  </si>
  <si>
    <t>Počet uspokojených žádostí  - dle krajů a ORP</t>
  </si>
  <si>
    <t>Počet neuspokojených žádostí z důvodu plné kapacity  - dle krajů a ORP</t>
  </si>
  <si>
    <t>Počet neuspokojených žádostí z důvodu nevhdnosti služby  - dle krajů a ORP</t>
  </si>
  <si>
    <t>Počet neuspokojených žádostí z jiných důvodů  - dle krajů a ORP</t>
  </si>
  <si>
    <t>PŮSOBNOST</t>
  </si>
  <si>
    <t>Kraje, okresy, ORP</t>
  </si>
  <si>
    <t>ORP, ve kterém se nachází sídlo služby</t>
  </si>
  <si>
    <t>Plánování</t>
  </si>
  <si>
    <t>Kraje, odkud uživatelé dané služby běžně přichází</t>
  </si>
  <si>
    <t>Okresy, odkud uživatelé dané služby běžně přichází</t>
  </si>
  <si>
    <t>ORP, odkud uživatelé dané služby běžně přichází</t>
  </si>
  <si>
    <t>Kraje, ve kterých služba působí</t>
  </si>
  <si>
    <t>Okresy, ve kterých služba působí</t>
  </si>
  <si>
    <t>ORP, ve kterých služba působí</t>
  </si>
  <si>
    <t>ZÁKLADNÍ IDENTIFIKAČNÍ ÚDAJE</t>
  </si>
  <si>
    <t>Počet dnů poskytování služby v roce 2016</t>
  </si>
  <si>
    <t>Identifikační údaje</t>
  </si>
  <si>
    <t>Počet měsíců poskytování služby v roce 2016</t>
  </si>
  <si>
    <t>Název organizace k 1.1.2017</t>
  </si>
  <si>
    <t>Právní forma k 1.1.2017</t>
  </si>
  <si>
    <t>IČO</t>
  </si>
  <si>
    <t>Identifikátor služby k 1.1.2017</t>
  </si>
  <si>
    <t>Forma poskytování služby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</si>
</sst>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Kč&quot;_-;\-* #,##0.00\ &quot;Kč&quot;_-;_-* &quot;-&quot;??\ &quot;Kč&quot;_-;_-@_-"/>
    <numFmt numFmtId="164" formatCode="#,##0\ &quot;Kč&quot;"/>
    <numFmt numFmtId="165" formatCode="_-* #,##0\ [$Kč-405]_-;\-* #,##0\ [$Kč-405]_-;_-* &quot;-&quot;??\ [$Kč-405]_-;_-@_-"/>
    <numFmt numFmtId="166" formatCode="#,##0.00\ &quot;Kč&quot;"/>
    <numFmt numFmtId="167" formatCode="_-* #,##0\ &quot;Kč&quot;_-;\-* #,##0\ &quot;Kč&quot;_-;_-* &quot;-&quot;??\ &quot;Kč&quot;_-;_-@_-"/>
    <numFmt numFmtId="168" formatCode="0.00000"/>
  </numFmts>
  <fonts count="108" x14ac:knownFonts="1">
    <font>
      <sz val="11"/>
      <color rgb="FF000000"/>
      <name val="Calibri"/>
    </font>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3"/>
      <color theme="3"/>
      <name val="Calibri"/>
      <family val="2"/>
      <charset val="238"/>
      <scheme val="minor"/>
    </font>
    <font>
      <b/>
      <sz val="11"/>
      <color theme="0"/>
      <name val="Calibri"/>
      <family val="2"/>
      <charset val="238"/>
      <scheme val="minor"/>
    </font>
    <font>
      <b/>
      <sz val="11"/>
      <color theme="1"/>
      <name val="Calibri"/>
      <family val="2"/>
      <charset val="238"/>
      <scheme val="minor"/>
    </font>
    <font>
      <sz val="11"/>
      <color theme="0"/>
      <name val="Calibri"/>
      <family val="2"/>
      <charset val="238"/>
      <scheme val="minor"/>
    </font>
    <font>
      <sz val="14"/>
      <color theme="3" tint="-0.499984740745262"/>
      <name val="Calibri"/>
      <family val="2"/>
      <charset val="238"/>
    </font>
    <font>
      <sz val="11"/>
      <color rgb="FF000000"/>
      <name val="Calibri"/>
      <family val="2"/>
      <charset val="238"/>
    </font>
    <font>
      <b/>
      <u/>
      <sz val="11"/>
      <color theme="0"/>
      <name val="Calibri"/>
      <family val="2"/>
      <charset val="238"/>
    </font>
    <font>
      <b/>
      <sz val="11"/>
      <color rgb="FF383838"/>
      <name val="Calibri"/>
      <family val="2"/>
      <charset val="238"/>
    </font>
    <font>
      <b/>
      <i/>
      <sz val="11"/>
      <color rgb="FF000000"/>
      <name val="Calibri"/>
      <family val="2"/>
      <charset val="238"/>
    </font>
    <font>
      <b/>
      <sz val="16"/>
      <color rgb="FF000000"/>
      <name val="Calibri"/>
      <family val="2"/>
      <charset val="238"/>
    </font>
    <font>
      <b/>
      <i/>
      <sz val="16"/>
      <color theme="0"/>
      <name val="Calibri"/>
      <family val="2"/>
      <charset val="238"/>
      <scheme val="minor"/>
    </font>
    <font>
      <b/>
      <sz val="10"/>
      <name val="Calibri"/>
      <family val="2"/>
      <charset val="238"/>
      <scheme val="minor"/>
    </font>
    <font>
      <sz val="10"/>
      <name val="Calibri"/>
      <family val="2"/>
      <charset val="238"/>
      <scheme val="minor"/>
    </font>
    <font>
      <b/>
      <i/>
      <sz val="12"/>
      <color theme="0"/>
      <name val="Calibri"/>
      <family val="2"/>
      <charset val="238"/>
      <scheme val="minor"/>
    </font>
    <font>
      <i/>
      <sz val="12"/>
      <color theme="0"/>
      <name val="Calibri"/>
      <family val="2"/>
      <charset val="238"/>
      <scheme val="minor"/>
    </font>
    <font>
      <b/>
      <sz val="12"/>
      <color theme="0"/>
      <name val="Calibri"/>
      <family val="2"/>
      <charset val="238"/>
      <scheme val="minor"/>
    </font>
    <font>
      <b/>
      <sz val="12"/>
      <color theme="1"/>
      <name val="Calibri"/>
      <family val="2"/>
      <charset val="238"/>
      <scheme val="minor"/>
    </font>
    <font>
      <b/>
      <i/>
      <sz val="11"/>
      <color theme="1" tint="0.249977111117893"/>
      <name val="Calibri"/>
      <family val="2"/>
      <charset val="238"/>
      <scheme val="minor"/>
    </font>
    <font>
      <i/>
      <sz val="10"/>
      <color theme="1"/>
      <name val="Calibri"/>
      <family val="2"/>
      <charset val="238"/>
      <scheme val="minor"/>
    </font>
    <font>
      <sz val="10"/>
      <color theme="1"/>
      <name val="Calibri"/>
      <family val="2"/>
      <charset val="238"/>
      <scheme val="minor"/>
    </font>
    <font>
      <b/>
      <sz val="10"/>
      <color theme="1"/>
      <name val="Calibri"/>
      <family val="2"/>
      <charset val="238"/>
      <scheme val="minor"/>
    </font>
    <font>
      <sz val="12"/>
      <color theme="0"/>
      <name val="Calibri"/>
      <family val="2"/>
      <charset val="238"/>
      <scheme val="minor"/>
    </font>
    <font>
      <b/>
      <sz val="14"/>
      <color theme="0"/>
      <name val="Calibri"/>
      <family val="2"/>
      <charset val="238"/>
      <scheme val="minor"/>
    </font>
    <font>
      <b/>
      <sz val="11"/>
      <color rgb="FF00B050"/>
      <name val="Wingdings"/>
      <charset val="2"/>
    </font>
    <font>
      <b/>
      <sz val="11"/>
      <color theme="9" tint="-0.249977111117893"/>
      <name val="Wingdings"/>
      <charset val="2"/>
    </font>
    <font>
      <b/>
      <sz val="11"/>
      <color rgb="FFFF0000"/>
      <name val="Wingdings"/>
      <charset val="2"/>
    </font>
    <font>
      <i/>
      <sz val="11"/>
      <color theme="1"/>
      <name val="Calibri"/>
      <family val="2"/>
      <charset val="238"/>
      <scheme val="minor"/>
    </font>
    <font>
      <b/>
      <sz val="11"/>
      <color rgb="FFFFC000"/>
      <name val="Wingdings"/>
      <charset val="2"/>
    </font>
    <font>
      <b/>
      <sz val="9"/>
      <color indexed="81"/>
      <name val="Tahoma"/>
      <family val="2"/>
      <charset val="238"/>
    </font>
    <font>
      <sz val="9"/>
      <color indexed="81"/>
      <name val="Tahoma"/>
      <family val="2"/>
      <charset val="238"/>
    </font>
    <font>
      <sz val="11"/>
      <color rgb="FF000000"/>
      <name val="Calibri"/>
      <family val="2"/>
      <charset val="238"/>
      <scheme val="minor"/>
    </font>
    <font>
      <sz val="14"/>
      <color theme="3"/>
      <name val="Calibri Light"/>
      <family val="2"/>
      <charset val="238"/>
      <scheme val="major"/>
    </font>
    <font>
      <sz val="12"/>
      <color rgb="FF000000"/>
      <name val="Calibri"/>
      <family val="2"/>
      <charset val="238"/>
    </font>
    <font>
      <sz val="10"/>
      <color theme="1"/>
      <name val="Times New Roman"/>
      <family val="1"/>
      <charset val="238"/>
    </font>
    <font>
      <b/>
      <sz val="11"/>
      <color rgb="FF92D050"/>
      <name val="Wingdings"/>
      <charset val="2"/>
    </font>
    <font>
      <sz val="10"/>
      <name val="Arial CE"/>
      <charset val="238"/>
    </font>
    <font>
      <sz val="10"/>
      <name val="Arial"/>
      <family val="2"/>
      <charset val="238"/>
    </font>
    <font>
      <b/>
      <sz val="22"/>
      <color theme="3"/>
      <name val="Calibri"/>
      <family val="2"/>
      <charset val="238"/>
      <scheme val="minor"/>
    </font>
    <font>
      <sz val="11"/>
      <color theme="1"/>
      <name val="Calibri"/>
      <family val="2"/>
      <scheme val="minor"/>
    </font>
    <font>
      <b/>
      <sz val="16"/>
      <color theme="1"/>
      <name val="Calibri"/>
      <family val="2"/>
      <charset val="238"/>
      <scheme val="minor"/>
    </font>
    <font>
      <sz val="12"/>
      <color rgb="FFFF0000"/>
      <name val="Calibri"/>
      <family val="2"/>
      <scheme val="minor"/>
    </font>
    <font>
      <b/>
      <sz val="16"/>
      <color rgb="FFFF0000"/>
      <name val="Calibri"/>
      <family val="2"/>
      <charset val="238"/>
      <scheme val="minor"/>
    </font>
    <font>
      <sz val="11"/>
      <color theme="1"/>
      <name val="Times New Roman"/>
      <family val="1"/>
      <charset val="238"/>
    </font>
    <font>
      <b/>
      <sz val="12"/>
      <color theme="0"/>
      <name val="Times New Roman"/>
      <family val="1"/>
      <charset val="238"/>
    </font>
    <font>
      <b/>
      <sz val="14"/>
      <color theme="0"/>
      <name val="Times New Roman"/>
      <family val="1"/>
      <charset val="238"/>
    </font>
    <font>
      <b/>
      <sz val="11"/>
      <color theme="0"/>
      <name val="Times New Roman"/>
      <family val="1"/>
      <charset val="238"/>
    </font>
    <font>
      <b/>
      <i/>
      <sz val="12"/>
      <color theme="0"/>
      <name val="Times New Roman"/>
      <family val="1"/>
      <charset val="238"/>
    </font>
    <font>
      <b/>
      <sz val="12"/>
      <name val="Times New Roman"/>
      <family val="1"/>
      <charset val="238"/>
    </font>
    <font>
      <b/>
      <sz val="12"/>
      <color rgb="FFFF0000"/>
      <name val="Times New Roman"/>
      <family val="1"/>
      <charset val="238"/>
    </font>
    <font>
      <sz val="11"/>
      <name val="Times New Roman"/>
      <family val="1"/>
      <charset val="238"/>
    </font>
    <font>
      <b/>
      <sz val="11"/>
      <name val="Times New Roman"/>
      <family val="1"/>
      <charset val="238"/>
    </font>
    <font>
      <b/>
      <sz val="11"/>
      <color theme="1"/>
      <name val="Times New Roman"/>
      <family val="1"/>
      <charset val="238"/>
    </font>
    <font>
      <b/>
      <sz val="18"/>
      <color theme="3" tint="0.39997558519241921"/>
      <name val="Calibri"/>
      <family val="2"/>
      <charset val="238"/>
      <scheme val="minor"/>
    </font>
    <font>
      <sz val="11"/>
      <color theme="2" tint="-0.499984740745262"/>
      <name val="Calibri"/>
      <family val="2"/>
      <scheme val="minor"/>
    </font>
    <font>
      <b/>
      <sz val="10"/>
      <color theme="3" tint="0.39997558519241921"/>
      <name val="Calibri"/>
      <family val="2"/>
      <charset val="238"/>
      <scheme val="minor"/>
    </font>
    <font>
      <sz val="11"/>
      <color rgb="FF202020"/>
      <name val="Georgia"/>
      <family val="1"/>
      <charset val="238"/>
    </font>
    <font>
      <sz val="8"/>
      <color rgb="FF202020"/>
      <name val="Georgia"/>
      <family val="1"/>
      <charset val="238"/>
    </font>
    <font>
      <sz val="10"/>
      <color theme="1"/>
      <name val="Calibri"/>
      <family val="2"/>
      <scheme val="minor"/>
    </font>
    <font>
      <sz val="10"/>
      <color rgb="FFFF0000"/>
      <name val="Calibri"/>
      <family val="2"/>
      <scheme val="minor"/>
    </font>
    <font>
      <i/>
      <sz val="10"/>
      <color theme="1"/>
      <name val="Calibri"/>
      <family val="2"/>
      <scheme val="minor"/>
    </font>
    <font>
      <b/>
      <sz val="14"/>
      <color theme="1"/>
      <name val="Calibri"/>
      <family val="2"/>
      <charset val="238"/>
      <scheme val="minor"/>
    </font>
    <font>
      <b/>
      <sz val="18"/>
      <color theme="1"/>
      <name val="Calibri"/>
      <family val="2"/>
      <charset val="238"/>
      <scheme val="minor"/>
    </font>
    <font>
      <b/>
      <sz val="12"/>
      <name val="Calibri"/>
      <family val="2"/>
      <charset val="238"/>
      <scheme val="minor"/>
    </font>
    <font>
      <sz val="11"/>
      <name val="Calibri"/>
      <family val="2"/>
      <charset val="238"/>
      <scheme val="minor"/>
    </font>
    <font>
      <b/>
      <i/>
      <sz val="11"/>
      <color theme="1"/>
      <name val="Calibri"/>
      <family val="2"/>
      <charset val="238"/>
      <scheme val="minor"/>
    </font>
    <font>
      <b/>
      <sz val="16"/>
      <color theme="0"/>
      <name val="Calibri"/>
      <family val="2"/>
      <charset val="238"/>
      <scheme val="minor"/>
    </font>
    <font>
      <sz val="12"/>
      <color theme="1"/>
      <name val="Calibri"/>
      <family val="2"/>
      <charset val="238"/>
      <scheme val="minor"/>
    </font>
    <font>
      <b/>
      <sz val="11"/>
      <name val="Calibri"/>
      <family val="2"/>
      <charset val="238"/>
      <scheme val="minor"/>
    </font>
    <font>
      <b/>
      <i/>
      <sz val="10"/>
      <color theme="1"/>
      <name val="Calibri"/>
      <family val="2"/>
      <charset val="238"/>
      <scheme val="minor"/>
    </font>
    <font>
      <i/>
      <sz val="11"/>
      <name val="Calibri"/>
      <family val="2"/>
      <charset val="238"/>
      <scheme val="minor"/>
    </font>
    <font>
      <b/>
      <i/>
      <sz val="11"/>
      <color theme="0"/>
      <name val="Calibri"/>
      <family val="2"/>
      <charset val="238"/>
      <scheme val="minor"/>
    </font>
    <font>
      <u/>
      <sz val="11"/>
      <color theme="0"/>
      <name val="Calibri"/>
      <family val="2"/>
      <charset val="238"/>
      <scheme val="minor"/>
    </font>
    <font>
      <sz val="11"/>
      <color indexed="8"/>
      <name val="Arial"/>
      <family val="2"/>
      <charset val="238"/>
    </font>
    <font>
      <i/>
      <sz val="8"/>
      <color rgb="FFFF0000"/>
      <name val="Calibri"/>
      <family val="2"/>
      <charset val="238"/>
      <scheme val="minor"/>
    </font>
    <font>
      <sz val="11"/>
      <color rgb="FF000000"/>
      <name val="Symbol"/>
      <family val="1"/>
      <charset val="2"/>
    </font>
    <font>
      <sz val="7"/>
      <color rgb="FF000000"/>
      <name val="Times New Roman"/>
      <family val="1"/>
      <charset val="238"/>
    </font>
    <font>
      <u/>
      <sz val="11"/>
      <color rgb="FF000000"/>
      <name val="Calibri"/>
      <family val="2"/>
      <charset val="238"/>
      <scheme val="minor"/>
    </font>
    <font>
      <sz val="11"/>
      <color theme="1"/>
      <name val="Wingdings"/>
      <charset val="2"/>
    </font>
    <font>
      <sz val="7"/>
      <color theme="1"/>
      <name val="Times New Roman"/>
      <family val="1"/>
      <charset val="238"/>
    </font>
    <font>
      <b/>
      <i/>
      <sz val="11"/>
      <color rgb="FF000000"/>
      <name val="Arial"/>
      <family val="2"/>
      <charset val="238"/>
    </font>
    <font>
      <b/>
      <i/>
      <vertAlign val="subscript"/>
      <sz val="11"/>
      <color rgb="FF000000"/>
      <name val="Arial"/>
      <family val="2"/>
      <charset val="238"/>
    </font>
    <font>
      <b/>
      <i/>
      <sz val="11"/>
      <color rgb="FFFF0000"/>
      <name val="Arial"/>
      <family val="2"/>
      <charset val="238"/>
    </font>
    <font>
      <b/>
      <i/>
      <sz val="11"/>
      <color rgb="FF984806"/>
      <name val="Arial"/>
      <family val="2"/>
      <charset val="238"/>
    </font>
    <font>
      <i/>
      <sz val="11"/>
      <color rgb="FF000000"/>
      <name val="Arial"/>
      <family val="2"/>
      <charset val="238"/>
    </font>
    <font>
      <i/>
      <vertAlign val="subscript"/>
      <sz val="11"/>
      <color rgb="FF000000"/>
      <name val="Arial"/>
      <family val="2"/>
      <charset val="238"/>
    </font>
    <font>
      <i/>
      <u/>
      <sz val="11"/>
      <color rgb="FF000000"/>
      <name val="Arial"/>
      <family val="2"/>
      <charset val="238"/>
    </font>
    <font>
      <b/>
      <i/>
      <sz val="11"/>
      <color rgb="FF00B050"/>
      <name val="Arial"/>
      <family val="2"/>
      <charset val="238"/>
    </font>
    <font>
      <i/>
      <vertAlign val="subscript"/>
      <sz val="11"/>
      <color rgb="FF00B050"/>
      <name val="Arial"/>
      <family val="2"/>
      <charset val="238"/>
    </font>
    <font>
      <b/>
      <i/>
      <u/>
      <sz val="11"/>
      <color rgb="FF000000"/>
      <name val="Arial"/>
      <family val="2"/>
      <charset val="238"/>
    </font>
    <font>
      <sz val="12"/>
      <color theme="1"/>
      <name val="Wingdings"/>
      <charset val="2"/>
    </font>
    <font>
      <sz val="12"/>
      <color theme="1"/>
      <name val="Times New Roman"/>
      <family val="1"/>
      <charset val="238"/>
    </font>
    <font>
      <b/>
      <i/>
      <vertAlign val="subscript"/>
      <sz val="11"/>
      <color rgb="FF00B050"/>
      <name val="Arial"/>
      <family val="2"/>
      <charset val="238"/>
    </font>
    <font>
      <sz val="11"/>
      <color rgb="FF000000"/>
      <name val="Arial"/>
      <family val="2"/>
      <charset val="238"/>
    </font>
    <font>
      <b/>
      <i/>
      <sz val="11"/>
      <color rgb="FF0070C0"/>
      <name val="Arial"/>
      <family val="2"/>
      <charset val="238"/>
    </font>
    <font>
      <b/>
      <i/>
      <vertAlign val="subscript"/>
      <sz val="11"/>
      <color rgb="FF0070C0"/>
      <name val="Arial"/>
      <family val="2"/>
      <charset val="238"/>
    </font>
    <font>
      <b/>
      <sz val="14"/>
      <color rgb="FFFF0000"/>
      <name val="Calibri"/>
      <family val="2"/>
      <charset val="238"/>
      <scheme val="minor"/>
    </font>
    <font>
      <b/>
      <sz val="16"/>
      <color theme="1"/>
      <name val="Arial"/>
      <family val="2"/>
      <charset val="238"/>
    </font>
    <font>
      <vertAlign val="subscript"/>
      <sz val="11"/>
      <color theme="1"/>
      <name val="Calibri"/>
      <family val="2"/>
      <charset val="238"/>
      <scheme val="minor"/>
    </font>
    <font>
      <sz val="10"/>
      <color rgb="FF000000"/>
      <name val="Calibri"/>
      <family val="2"/>
      <charset val="238"/>
      <scheme val="minor"/>
    </font>
    <font>
      <b/>
      <sz val="14"/>
      <color theme="1"/>
      <name val="Times New Roman"/>
      <family val="1"/>
      <charset val="238"/>
    </font>
    <font>
      <i/>
      <sz val="12"/>
      <color theme="1"/>
      <name val="Times New Roman"/>
      <family val="1"/>
      <charset val="238"/>
    </font>
    <font>
      <b/>
      <sz val="12"/>
      <color theme="1"/>
      <name val="Times New Roman"/>
      <family val="1"/>
      <charset val="238"/>
    </font>
    <font>
      <b/>
      <sz val="18"/>
      <color theme="3"/>
      <name val="Calibri Light"/>
      <family val="2"/>
      <charset val="238"/>
      <scheme val="major"/>
    </font>
    <font>
      <b/>
      <sz val="12"/>
      <color theme="8" tint="-0.499984740745262"/>
      <name val="Calibri"/>
      <family val="2"/>
      <charset val="238"/>
      <scheme val="minor"/>
    </font>
  </fonts>
  <fills count="59">
    <fill>
      <patternFill patternType="none"/>
    </fill>
    <fill>
      <patternFill patternType="gray125"/>
    </fill>
    <fill>
      <patternFill patternType="solid">
        <fgColor rgb="FFF2F2F2"/>
      </patternFill>
    </fill>
    <fill>
      <patternFill patternType="solid">
        <fgColor theme="8" tint="-0.499984740745262"/>
        <bgColor indexed="64"/>
      </patternFill>
    </fill>
    <fill>
      <patternFill patternType="solid">
        <fgColor rgb="FFD8D8D8"/>
        <bgColor rgb="FF000000"/>
      </patternFill>
    </fill>
    <fill>
      <patternFill patternType="solid">
        <fgColor theme="8" tint="-0.249977111117893"/>
        <bgColor indexed="64"/>
      </patternFill>
    </fill>
    <fill>
      <patternFill patternType="solid">
        <fgColor rgb="FF0099CC"/>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2" tint="-0.749992370372631"/>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tint="-0.34998626667073579"/>
        <bgColor indexed="64"/>
      </patternFill>
    </fill>
    <fill>
      <patternFill patternType="solid">
        <fgColor theme="4"/>
        <bgColor indexed="64"/>
      </patternFill>
    </fill>
    <fill>
      <patternFill patternType="solid">
        <fgColor rgb="FF00B050"/>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4"/>
        <bgColor theme="9"/>
      </patternFill>
    </fill>
    <fill>
      <patternFill patternType="solid">
        <fgColor rgb="FF00B050"/>
        <bgColor theme="9"/>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rgb="FF92D050"/>
        <bgColor indexed="64"/>
      </patternFill>
    </fill>
    <fill>
      <patternFill patternType="solid">
        <fgColor theme="1" tint="0.249977111117893"/>
        <bgColor indexed="64"/>
      </patternFill>
    </fill>
    <fill>
      <gradientFill degree="90">
        <stop position="0">
          <color theme="1" tint="5.0965910824915313E-2"/>
        </stop>
        <stop position="1">
          <color theme="0" tint="-0.49803155613879818"/>
        </stop>
      </gradientFill>
    </fill>
    <fill>
      <patternFill patternType="solid">
        <fgColor theme="0" tint="-0.249977111117893"/>
        <bgColor auto="1"/>
      </patternFill>
    </fill>
    <fill>
      <patternFill patternType="solid">
        <fgColor theme="2" tint="-0.499984740745262"/>
        <bgColor indexed="64"/>
      </patternFill>
    </fill>
    <fill>
      <patternFill patternType="solid">
        <fgColor theme="4" tint="0.59999389629810485"/>
        <bgColor indexed="64"/>
      </patternFill>
    </fill>
    <fill>
      <patternFill patternType="solid">
        <fgColor rgb="FF184195"/>
        <bgColor indexed="64"/>
      </patternFill>
    </fill>
    <fill>
      <patternFill patternType="solid">
        <fgColor theme="4"/>
        <bgColor theme="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rgb="FFC78E55"/>
        <bgColor indexed="64"/>
      </patternFill>
    </fill>
    <fill>
      <patternFill patternType="solid">
        <fgColor rgb="FF996633"/>
        <bgColor indexed="64"/>
      </patternFill>
    </fill>
    <fill>
      <patternFill patternType="solid">
        <fgColor rgb="FF774F27"/>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rgb="FFDAB48E"/>
        <bgColor indexed="64"/>
      </patternFill>
    </fill>
    <fill>
      <patternFill patternType="solid">
        <fgColor rgb="FF663300"/>
        <bgColor indexed="64"/>
      </patternFill>
    </fill>
    <fill>
      <patternFill patternType="solid">
        <fgColor theme="4" tint="0.39997558519241921"/>
        <bgColor indexed="64"/>
      </patternFill>
    </fill>
    <fill>
      <patternFill patternType="solid">
        <fgColor theme="4" tint="0.79998168889431442"/>
        <bgColor indexed="64"/>
      </patternFill>
    </fill>
  </fills>
  <borders count="99">
    <border>
      <left/>
      <right/>
      <top/>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bottom/>
      <diagonal/>
    </border>
    <border>
      <left/>
      <right/>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auto="1"/>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
      <left/>
      <right style="thin">
        <color auto="1"/>
      </right>
      <top style="medium">
        <color auto="1"/>
      </top>
      <bottom/>
      <diagonal/>
    </border>
    <border>
      <left style="thin">
        <color auto="1"/>
      </left>
      <right style="thin">
        <color auto="1"/>
      </right>
      <top style="medium">
        <color auto="1"/>
      </top>
      <bottom style="thick">
        <color theme="4" tint="0.499984740745262"/>
      </bottom>
      <diagonal/>
    </border>
    <border>
      <left style="thin">
        <color auto="1"/>
      </left>
      <right/>
      <top style="medium">
        <color auto="1"/>
      </top>
      <bottom style="thick">
        <color theme="4" tint="0.499984740745262"/>
      </bottom>
      <diagonal/>
    </border>
    <border>
      <left/>
      <right/>
      <top style="medium">
        <color auto="1"/>
      </top>
      <bottom style="thick">
        <color theme="4" tint="0.499984740745262"/>
      </bottom>
      <diagonal/>
    </border>
    <border>
      <left/>
      <right style="thin">
        <color indexed="64"/>
      </right>
      <top/>
      <bottom/>
      <diagonal/>
    </border>
    <border>
      <left style="thin">
        <color auto="1"/>
      </left>
      <right style="thin">
        <color auto="1"/>
      </right>
      <top style="thick">
        <color theme="4" tint="0.499984740745262"/>
      </top>
      <bottom/>
      <diagonal/>
    </border>
    <border>
      <left style="thin">
        <color indexed="64"/>
      </left>
      <right style="thin">
        <color indexed="64"/>
      </right>
      <top/>
      <bottom/>
      <diagonal/>
    </border>
    <border>
      <left/>
      <right style="thin">
        <color auto="1"/>
      </right>
      <top/>
      <bottom style="thin">
        <color rgb="FF3F3F3F"/>
      </bottom>
      <diagonal/>
    </border>
    <border>
      <left style="thin">
        <color auto="1"/>
      </left>
      <right style="thin">
        <color auto="1"/>
      </right>
      <top/>
      <bottom style="thin">
        <color rgb="FF3F3F3F"/>
      </bottom>
      <diagonal/>
    </border>
    <border>
      <left/>
      <right/>
      <top style="thin">
        <color rgb="FF3F3F3F"/>
      </top>
      <bottom style="medium">
        <color auto="1"/>
      </bottom>
      <diagonal/>
    </border>
    <border>
      <left style="thin">
        <color rgb="FF3F3F3F"/>
      </left>
      <right style="thin">
        <color auto="1"/>
      </right>
      <top style="thin">
        <color rgb="FF3F3F3F"/>
      </top>
      <bottom/>
      <diagonal/>
    </border>
    <border>
      <left style="thin">
        <color auto="1"/>
      </left>
      <right/>
      <top style="thin">
        <color auto="1"/>
      </top>
      <bottom style="thin">
        <color auto="1"/>
      </bottom>
      <diagonal/>
    </border>
    <border>
      <left style="thin">
        <color rgb="FF3F3F3F"/>
      </left>
      <right style="thin">
        <color auto="1"/>
      </right>
      <top/>
      <bottom style="thin">
        <color auto="1"/>
      </bottom>
      <diagonal/>
    </border>
    <border>
      <left style="thin">
        <color rgb="FF3F3F3F"/>
      </left>
      <right style="thin">
        <color auto="1"/>
      </right>
      <top style="thin">
        <color auto="1"/>
      </top>
      <bottom style="thin">
        <color auto="1"/>
      </bottom>
      <diagonal/>
    </border>
    <border>
      <left style="thin">
        <color rgb="FF3F3F3F"/>
      </left>
      <right/>
      <top style="thin">
        <color auto="1"/>
      </top>
      <bottom style="thin">
        <color auto="1"/>
      </bottom>
      <diagonal/>
    </border>
    <border>
      <left/>
      <right/>
      <top style="thin">
        <color auto="1"/>
      </top>
      <bottom style="thick">
        <color theme="4" tint="0.499984740745262"/>
      </bottom>
      <diagonal/>
    </border>
    <border>
      <left style="thin">
        <color rgb="FF3F3F3F"/>
      </left>
      <right/>
      <top/>
      <bottom style="thin">
        <color auto="1"/>
      </bottom>
      <diagonal/>
    </border>
    <border>
      <left style="thin">
        <color rgb="FF3F3F3F"/>
      </left>
      <right/>
      <top style="thin">
        <color rgb="FF3F3F3F"/>
      </top>
      <bottom style="thin">
        <color auto="1"/>
      </bottom>
      <diagonal/>
    </border>
    <border>
      <left/>
      <right/>
      <top style="thin">
        <color rgb="FF3F3F3F"/>
      </top>
      <bottom style="thin">
        <color auto="1"/>
      </bottom>
      <diagonal/>
    </border>
    <border>
      <left/>
      <right style="thin">
        <color rgb="FF3F3F3F"/>
      </right>
      <top style="thin">
        <color rgb="FF3F3F3F"/>
      </top>
      <bottom style="thin">
        <color auto="1"/>
      </bottom>
      <diagonal/>
    </border>
    <border>
      <left style="thin">
        <color rgb="FF3F3F3F"/>
      </left>
      <right/>
      <top style="thin">
        <color rgb="FF3F3F3F"/>
      </top>
      <bottom style="thick">
        <color theme="4" tint="0.499984740745262"/>
      </bottom>
      <diagonal/>
    </border>
    <border>
      <left/>
      <right style="thin">
        <color rgb="FF3F3F3F"/>
      </right>
      <top style="thin">
        <color rgb="FF3F3F3F"/>
      </top>
      <bottom style="thick">
        <color theme="4" tint="0.499984740745262"/>
      </bottom>
      <diagonal/>
    </border>
    <border>
      <left style="thin">
        <color rgb="FF3F3F3F"/>
      </left>
      <right/>
      <top/>
      <bottom style="thick">
        <color theme="4" tint="0.499984740745262"/>
      </bottom>
      <diagonal/>
    </border>
    <border>
      <left style="thin">
        <color auto="1"/>
      </left>
      <right/>
      <top/>
      <bottom style="thick">
        <color theme="4" tint="0.499984740745262"/>
      </bottom>
      <diagonal/>
    </border>
    <border>
      <left/>
      <right style="thin">
        <color auto="1"/>
      </right>
      <top/>
      <bottom style="thick">
        <color theme="4" tint="0.499984740745262"/>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style="thin">
        <color auto="1"/>
      </left>
      <right/>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style="thin">
        <color indexed="64"/>
      </left>
      <right style="medium">
        <color indexed="64"/>
      </right>
      <top/>
      <bottom style="thin">
        <color indexed="64"/>
      </bottom>
      <diagonal/>
    </border>
    <border>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right/>
      <top/>
      <bottom style="thin">
        <color theme="4" tint="0.39997558519241921"/>
      </bottom>
      <diagonal/>
    </border>
    <border>
      <left/>
      <right/>
      <top style="thin">
        <color theme="4" tint="0.39997558519241921"/>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auto="1"/>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style="thin">
        <color auto="1"/>
      </bottom>
      <diagonal/>
    </border>
    <border>
      <left/>
      <right style="medium">
        <color indexed="64"/>
      </right>
      <top style="medium">
        <color indexed="64"/>
      </top>
      <bottom style="thin">
        <color indexed="64"/>
      </bottom>
      <diagonal/>
    </border>
    <border>
      <left style="thin">
        <color theme="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hair">
        <color indexed="64"/>
      </top>
      <bottom style="medium">
        <color indexed="64"/>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s>
  <cellStyleXfs count="8">
    <xf numFmtId="0" fontId="0" fillId="0" borderId="0"/>
    <xf numFmtId="0" fontId="3" fillId="0" borderId="0" applyNumberFormat="0" applyFill="0" applyBorder="0" applyAlignment="0" applyProtection="0"/>
    <xf numFmtId="0" fontId="4" fillId="0" borderId="1" applyNumberFormat="0" applyFill="0" applyAlignment="0" applyProtection="0"/>
    <xf numFmtId="0" fontId="2" fillId="0" borderId="0"/>
    <xf numFmtId="9" fontId="2" fillId="0" borderId="0" applyFont="0" applyFill="0" applyBorder="0" applyAlignment="0" applyProtection="0"/>
    <xf numFmtId="0" fontId="39" fillId="0" borderId="0"/>
    <xf numFmtId="0" fontId="42" fillId="0" borderId="0"/>
    <xf numFmtId="0" fontId="1" fillId="0" borderId="0"/>
  </cellStyleXfs>
  <cellXfs count="790">
    <xf numFmtId="0" fontId="0" fillId="0" borderId="0" xfId="0"/>
    <xf numFmtId="0" fontId="9" fillId="0" borderId="0" xfId="0" applyFont="1" applyAlignment="1">
      <alignment horizontal="center"/>
    </xf>
    <xf numFmtId="0" fontId="0" fillId="0" borderId="0" xfId="0" applyAlignment="1">
      <alignment horizontal="center"/>
    </xf>
    <xf numFmtId="49" fontId="11" fillId="4" borderId="3" xfId="0" applyNumberFormat="1" applyFont="1" applyFill="1" applyBorder="1" applyAlignment="1">
      <alignment vertical="center"/>
    </xf>
    <xf numFmtId="164" fontId="0" fillId="0" borderId="3" xfId="0" applyNumberFormat="1" applyBorder="1"/>
    <xf numFmtId="49" fontId="11" fillId="4" borderId="3" xfId="0" applyNumberFormat="1" applyFont="1" applyFill="1" applyBorder="1" applyAlignment="1">
      <alignment vertical="center" wrapText="1"/>
    </xf>
    <xf numFmtId="0" fontId="0" fillId="0" borderId="4" xfId="0" applyBorder="1"/>
    <xf numFmtId="164" fontId="0" fillId="0" borderId="4" xfId="0" applyNumberFormat="1" applyBorder="1"/>
    <xf numFmtId="164" fontId="0" fillId="0" borderId="0" xfId="0" applyNumberFormat="1"/>
    <xf numFmtId="9" fontId="0" fillId="0" borderId="3" xfId="0" applyNumberFormat="1" applyBorder="1"/>
    <xf numFmtId="3" fontId="0" fillId="0" borderId="3" xfId="0" applyNumberFormat="1" applyBorder="1"/>
    <xf numFmtId="0" fontId="9" fillId="0" borderId="3" xfId="0" applyFont="1" applyBorder="1" applyAlignment="1">
      <alignment horizontal="center" vertical="center"/>
    </xf>
    <xf numFmtId="0" fontId="9" fillId="0" borderId="3" xfId="0" applyFont="1" applyBorder="1" applyAlignment="1">
      <alignment vertical="center"/>
    </xf>
    <xf numFmtId="3" fontId="9" fillId="0" borderId="3" xfId="0" applyNumberFormat="1" applyFont="1" applyBorder="1" applyAlignment="1">
      <alignment horizontal="right" vertical="center"/>
    </xf>
    <xf numFmtId="0" fontId="9" fillId="0" borderId="3" xfId="0" applyFont="1" applyBorder="1" applyAlignment="1">
      <alignment horizontal="right" vertical="center"/>
    </xf>
    <xf numFmtId="3" fontId="0" fillId="0" borderId="0" xfId="0" applyNumberFormat="1"/>
    <xf numFmtId="0" fontId="0" fillId="0" borderId="3" xfId="0" applyBorder="1"/>
    <xf numFmtId="0" fontId="9" fillId="0" borderId="3" xfId="0" applyFont="1" applyBorder="1"/>
    <xf numFmtId="0" fontId="0" fillId="0" borderId="0" xfId="0" applyAlignment="1">
      <alignment wrapText="1"/>
    </xf>
    <xf numFmtId="0" fontId="0" fillId="0" borderId="0" xfId="0" applyAlignment="1">
      <alignment horizontal="center" vertical="center" wrapText="1"/>
    </xf>
    <xf numFmtId="0" fontId="13" fillId="0" borderId="7" xfId="0" applyFont="1" applyBorder="1" applyAlignment="1">
      <alignment horizontal="center" vertical="center" wrapText="1"/>
    </xf>
    <xf numFmtId="0" fontId="9" fillId="0" borderId="0" xfId="0" applyFont="1" applyAlignment="1">
      <alignment wrapText="1"/>
    </xf>
    <xf numFmtId="1" fontId="0" fillId="0" borderId="0" xfId="0" applyNumberFormat="1" applyAlignment="1">
      <alignment wrapText="1"/>
    </xf>
    <xf numFmtId="49" fontId="0" fillId="0" borderId="0" xfId="0" applyNumberFormat="1" applyBorder="1" applyAlignment="1">
      <alignment horizontal="left" vertical="top" wrapText="1"/>
    </xf>
    <xf numFmtId="0" fontId="2" fillId="0" borderId="0" xfId="3"/>
    <xf numFmtId="0" fontId="15" fillId="0" borderId="0" xfId="3" applyFont="1" applyAlignment="1">
      <alignment horizontal="center" vertical="center"/>
    </xf>
    <xf numFmtId="3" fontId="2" fillId="0" borderId="0" xfId="3" applyNumberFormat="1"/>
    <xf numFmtId="0" fontId="20" fillId="0" borderId="0" xfId="3" applyFont="1" applyAlignment="1">
      <alignment vertical="center"/>
    </xf>
    <xf numFmtId="0" fontId="18" fillId="7" borderId="15" xfId="3" applyFont="1" applyFill="1" applyBorder="1" applyAlignment="1">
      <alignment horizontal="center" vertical="center" wrapText="1"/>
    </xf>
    <xf numFmtId="0" fontId="22" fillId="11" borderId="15" xfId="3" applyFont="1" applyFill="1" applyBorder="1" applyAlignment="1">
      <alignment horizontal="center" vertical="center" wrapText="1"/>
    </xf>
    <xf numFmtId="0" fontId="23" fillId="11" borderId="15" xfId="3" applyFont="1" applyFill="1" applyBorder="1" applyAlignment="1">
      <alignment horizontal="center" vertical="center" wrapText="1"/>
    </xf>
    <xf numFmtId="0" fontId="25" fillId="12" borderId="15" xfId="3" applyFont="1" applyFill="1" applyBorder="1" applyAlignment="1">
      <alignment horizontal="center" vertical="center" wrapText="1"/>
    </xf>
    <xf numFmtId="0" fontId="25" fillId="7" borderId="15" xfId="3" applyFont="1" applyFill="1" applyBorder="1" applyAlignment="1">
      <alignment horizontal="center" vertical="center" wrapText="1"/>
    </xf>
    <xf numFmtId="0" fontId="24" fillId="13" borderId="15" xfId="3" applyFont="1" applyFill="1" applyBorder="1" applyAlignment="1">
      <alignment horizontal="center" vertical="center" wrapText="1"/>
    </xf>
    <xf numFmtId="0" fontId="24" fillId="13" borderId="11" xfId="3" applyFont="1" applyFill="1" applyBorder="1" applyAlignment="1">
      <alignment horizontal="center" vertical="center" wrapText="1"/>
    </xf>
    <xf numFmtId="0" fontId="2" fillId="0" borderId="0" xfId="3" applyAlignment="1">
      <alignment horizontal="center" vertical="center" wrapText="1"/>
    </xf>
    <xf numFmtId="49" fontId="2" fillId="0" borderId="0" xfId="3" applyNumberFormat="1"/>
    <xf numFmtId="0" fontId="23" fillId="0" borderId="19" xfId="3" applyFont="1" applyFill="1" applyBorder="1"/>
    <xf numFmtId="1" fontId="23" fillId="0" borderId="19" xfId="3" applyNumberFormat="1" applyFont="1" applyFill="1" applyBorder="1"/>
    <xf numFmtId="9" fontId="2" fillId="0" borderId="0" xfId="3" applyNumberFormat="1"/>
    <xf numFmtId="3" fontId="2" fillId="13" borderId="0" xfId="3" applyNumberFormat="1" applyFill="1"/>
    <xf numFmtId="3" fontId="2" fillId="0" borderId="0" xfId="3" applyNumberFormat="1" applyFill="1"/>
    <xf numFmtId="0" fontId="27" fillId="0" borderId="0" xfId="3" applyFont="1"/>
    <xf numFmtId="0" fontId="28" fillId="0" borderId="0" xfId="3" applyFont="1"/>
    <xf numFmtId="9" fontId="0" fillId="0" borderId="0" xfId="4" applyFont="1"/>
    <xf numFmtId="1" fontId="2" fillId="0" borderId="0" xfId="3" applyNumberFormat="1"/>
    <xf numFmtId="0" fontId="19" fillId="8" borderId="0" xfId="3" applyFont="1" applyFill="1" applyBorder="1" applyAlignment="1">
      <alignment horizontal="center" vertical="center"/>
    </xf>
    <xf numFmtId="0" fontId="4" fillId="2" borderId="20" xfId="2" applyFill="1" applyBorder="1" applyAlignment="1">
      <alignment horizontal="center" wrapText="1"/>
    </xf>
    <xf numFmtId="0" fontId="4" fillId="2" borderId="21" xfId="2" applyFill="1" applyBorder="1" applyAlignment="1">
      <alignment horizontal="center" vertical="center" wrapText="1"/>
    </xf>
    <xf numFmtId="0" fontId="4" fillId="2" borderId="12" xfId="2" applyFill="1" applyBorder="1" applyAlignment="1">
      <alignment horizontal="center" vertical="center" wrapText="1"/>
    </xf>
    <xf numFmtId="0" fontId="4" fillId="0" borderId="1" xfId="2" applyAlignment="1">
      <alignment wrapText="1" shrinkToFit="1"/>
    </xf>
    <xf numFmtId="0" fontId="34" fillId="0" borderId="18" xfId="0" applyFont="1" applyBorder="1" applyAlignment="1">
      <alignment horizontal="right"/>
    </xf>
    <xf numFmtId="0" fontId="35" fillId="2" borderId="3" xfId="1" applyFont="1" applyFill="1" applyBorder="1" applyAlignment="1">
      <alignment horizontal="center" vertical="center" wrapText="1"/>
    </xf>
    <xf numFmtId="0" fontId="9" fillId="18" borderId="3" xfId="0" applyFont="1" applyFill="1" applyBorder="1" applyAlignment="1">
      <alignment horizontal="center" vertical="center" wrapText="1"/>
    </xf>
    <xf numFmtId="0" fontId="9" fillId="18" borderId="33" xfId="0" applyFont="1" applyFill="1" applyBorder="1" applyAlignment="1">
      <alignment horizontal="center" vertical="center" wrapText="1"/>
    </xf>
    <xf numFmtId="0" fontId="9" fillId="18" borderId="34" xfId="0" applyFont="1" applyFill="1" applyBorder="1" applyAlignment="1">
      <alignment horizontal="center" vertical="center" wrapText="1"/>
    </xf>
    <xf numFmtId="0" fontId="4" fillId="2" borderId="35" xfId="2" applyFill="1" applyBorder="1" applyAlignment="1">
      <alignment wrapText="1"/>
    </xf>
    <xf numFmtId="49" fontId="4" fillId="0" borderId="1" xfId="2" applyNumberFormat="1" applyAlignment="1">
      <alignment horizontal="left" vertical="top" wrapText="1"/>
    </xf>
    <xf numFmtId="164" fontId="36" fillId="0" borderId="31" xfId="0" applyNumberFormat="1" applyFont="1" applyBorder="1" applyAlignment="1">
      <alignment horizontal="center" wrapText="1"/>
    </xf>
    <xf numFmtId="0" fontId="4" fillId="0" borderId="1" xfId="2" applyAlignment="1">
      <alignment wrapText="1"/>
    </xf>
    <xf numFmtId="0" fontId="35" fillId="0" borderId="0" xfId="1" applyFont="1" applyFill="1" applyBorder="1" applyAlignment="1">
      <alignment vertical="center" wrapText="1"/>
    </xf>
    <xf numFmtId="0" fontId="3" fillId="2" borderId="36" xfId="1" applyFill="1" applyBorder="1" applyAlignment="1">
      <alignment horizontal="center" vertical="center" wrapText="1"/>
    </xf>
    <xf numFmtId="3" fontId="37" fillId="0" borderId="0" xfId="0" applyNumberFormat="1" applyFont="1" applyFill="1" applyBorder="1"/>
    <xf numFmtId="0" fontId="0" fillId="18" borderId="33" xfId="0" applyFill="1" applyBorder="1" applyAlignment="1">
      <alignment horizontal="center" wrapText="1"/>
    </xf>
    <xf numFmtId="0" fontId="9" fillId="18" borderId="33" xfId="0" applyFont="1" applyFill="1" applyBorder="1" applyAlignment="1">
      <alignment horizontal="center" wrapText="1"/>
    </xf>
    <xf numFmtId="0" fontId="4" fillId="0" borderId="1" xfId="2" applyFill="1" applyAlignment="1">
      <alignment wrapText="1"/>
    </xf>
    <xf numFmtId="0" fontId="27" fillId="0" borderId="0" xfId="0" applyFont="1"/>
    <xf numFmtId="49" fontId="4" fillId="0" borderId="1" xfId="2" applyNumberFormat="1" applyFill="1" applyAlignment="1">
      <alignment horizontal="left" vertical="top" wrapText="1"/>
    </xf>
    <xf numFmtId="0" fontId="29" fillId="0" borderId="0" xfId="0" applyFont="1"/>
    <xf numFmtId="0" fontId="38" fillId="0" borderId="0" xfId="0" applyFont="1"/>
    <xf numFmtId="0" fontId="31" fillId="0" borderId="0" xfId="0" applyFont="1"/>
    <xf numFmtId="9" fontId="36" fillId="0" borderId="3" xfId="0" applyNumberFormat="1" applyFont="1" applyBorder="1" applyAlignment="1">
      <alignment horizontal="center" wrapText="1"/>
    </xf>
    <xf numFmtId="0" fontId="9" fillId="18" borderId="34" xfId="0" applyFont="1" applyFill="1" applyBorder="1" applyAlignment="1">
      <alignment horizontal="center" wrapText="1"/>
    </xf>
    <xf numFmtId="3" fontId="36" fillId="0" borderId="3" xfId="0" applyNumberFormat="1" applyFont="1" applyBorder="1" applyAlignment="1">
      <alignment horizontal="center" wrapText="1"/>
    </xf>
    <xf numFmtId="0" fontId="40" fillId="0" borderId="0" xfId="5" applyFont="1" applyFill="1" applyAlignment="1">
      <alignment vertical="center"/>
    </xf>
    <xf numFmtId="0" fontId="0" fillId="18" borderId="33" xfId="0" applyFill="1" applyBorder="1" applyAlignment="1">
      <alignment horizontal="center" vertical="center" wrapText="1"/>
    </xf>
    <xf numFmtId="0" fontId="41" fillId="2" borderId="1" xfId="2" applyFont="1" applyFill="1" applyBorder="1" applyAlignment="1">
      <alignment wrapText="1"/>
    </xf>
    <xf numFmtId="164" fontId="36" fillId="8" borderId="31" xfId="0" applyNumberFormat="1" applyFont="1" applyFill="1" applyBorder="1" applyAlignment="1">
      <alignment horizontal="center" wrapText="1"/>
    </xf>
    <xf numFmtId="0" fontId="4" fillId="2" borderId="35" xfId="2" applyFill="1" applyBorder="1" applyAlignment="1">
      <alignment vertical="center" wrapText="1"/>
    </xf>
    <xf numFmtId="0" fontId="43" fillId="0" borderId="0" xfId="6" applyFont="1"/>
    <xf numFmtId="0" fontId="42" fillId="0" borderId="0" xfId="6"/>
    <xf numFmtId="0" fontId="42" fillId="0" borderId="0" xfId="6" applyAlignment="1">
      <alignment horizontal="center"/>
    </xf>
    <xf numFmtId="0" fontId="42" fillId="0" borderId="0" xfId="6" applyFont="1"/>
    <xf numFmtId="0" fontId="42" fillId="0" borderId="0" xfId="6" applyFill="1" applyBorder="1"/>
    <xf numFmtId="0" fontId="44" fillId="0" borderId="0" xfId="6" applyFont="1" applyAlignment="1">
      <alignment horizontal="center"/>
    </xf>
    <xf numFmtId="0" fontId="46" fillId="0" borderId="0" xfId="6" applyFont="1"/>
    <xf numFmtId="0" fontId="46" fillId="0" borderId="0" xfId="6" applyFont="1" applyAlignment="1">
      <alignment horizontal="center"/>
    </xf>
    <xf numFmtId="0" fontId="48" fillId="24" borderId="47" xfId="6" applyFont="1" applyFill="1" applyBorder="1" applyAlignment="1">
      <alignment horizontal="center"/>
    </xf>
    <xf numFmtId="0" fontId="49" fillId="25" borderId="48" xfId="6" applyFont="1" applyFill="1" applyBorder="1" applyAlignment="1">
      <alignment horizontal="center" vertical="center" wrapText="1"/>
    </xf>
    <xf numFmtId="0" fontId="49" fillId="25" borderId="49" xfId="6" applyFont="1" applyFill="1" applyBorder="1" applyAlignment="1">
      <alignment horizontal="center" vertical="center" wrapText="1"/>
    </xf>
    <xf numFmtId="0" fontId="49" fillId="25" borderId="50" xfId="6" applyFont="1" applyFill="1" applyBorder="1" applyAlignment="1">
      <alignment horizontal="center" vertical="center" wrapText="1"/>
    </xf>
    <xf numFmtId="2" fontId="49" fillId="25" borderId="48" xfId="6" applyNumberFormat="1" applyFont="1" applyFill="1" applyBorder="1" applyAlignment="1">
      <alignment horizontal="center" vertical="center" wrapText="1"/>
    </xf>
    <xf numFmtId="1" fontId="49" fillId="25" borderId="49" xfId="6" applyNumberFormat="1" applyFont="1" applyFill="1" applyBorder="1" applyAlignment="1">
      <alignment horizontal="center" vertical="center" wrapText="1"/>
    </xf>
    <xf numFmtId="2" fontId="49" fillId="26" borderId="48" xfId="6" applyNumberFormat="1" applyFont="1" applyFill="1" applyBorder="1" applyAlignment="1">
      <alignment horizontal="center" vertical="center" wrapText="1"/>
    </xf>
    <xf numFmtId="1" fontId="49" fillId="26" borderId="51" xfId="6" applyNumberFormat="1" applyFont="1" applyFill="1" applyBorder="1" applyAlignment="1">
      <alignment horizontal="center" vertical="center" wrapText="1"/>
    </xf>
    <xf numFmtId="0" fontId="47" fillId="5" borderId="13" xfId="6" applyFont="1" applyFill="1" applyBorder="1" applyAlignment="1">
      <alignment horizontal="center" vertical="center" wrapText="1"/>
    </xf>
    <xf numFmtId="0" fontId="47" fillId="5" borderId="47" xfId="6" applyFont="1" applyFill="1" applyBorder="1" applyAlignment="1">
      <alignment horizontal="center" vertical="center" wrapText="1"/>
    </xf>
    <xf numFmtId="0" fontId="47" fillId="23" borderId="47" xfId="6" applyFont="1" applyFill="1" applyBorder="1" applyAlignment="1">
      <alignment horizontal="center" vertical="center" wrapText="1"/>
    </xf>
    <xf numFmtId="0" fontId="47" fillId="23" borderId="13" xfId="6" applyFont="1" applyFill="1" applyBorder="1" applyAlignment="1">
      <alignment horizontal="center" vertical="center" wrapText="1"/>
    </xf>
    <xf numFmtId="0" fontId="47" fillId="23" borderId="12" xfId="6" applyFont="1" applyFill="1" applyBorder="1" applyAlignment="1">
      <alignment horizontal="center" vertical="center" wrapText="1"/>
    </xf>
    <xf numFmtId="0" fontId="51" fillId="24" borderId="48" xfId="6" applyFont="1" applyFill="1" applyBorder="1" applyAlignment="1">
      <alignment horizontal="center" vertical="center" wrapText="1"/>
    </xf>
    <xf numFmtId="0" fontId="51" fillId="24" borderId="51" xfId="6" applyFont="1" applyFill="1" applyBorder="1" applyAlignment="1">
      <alignment horizontal="center" vertical="center" wrapText="1"/>
    </xf>
    <xf numFmtId="0" fontId="53" fillId="27" borderId="18" xfId="6" applyFont="1" applyFill="1" applyBorder="1" applyAlignment="1">
      <alignment horizontal="left" vertical="center" wrapText="1" indent="1"/>
    </xf>
    <xf numFmtId="1" fontId="53" fillId="27" borderId="18" xfId="6" applyNumberFormat="1" applyFont="1" applyFill="1" applyBorder="1" applyAlignment="1">
      <alignment horizontal="center" vertical="center"/>
    </xf>
    <xf numFmtId="0" fontId="53" fillId="27" borderId="18" xfId="6" applyFont="1" applyFill="1" applyBorder="1" applyAlignment="1">
      <alignment horizontal="center" vertical="center"/>
    </xf>
    <xf numFmtId="0" fontId="53" fillId="27" borderId="18" xfId="6" applyFont="1" applyFill="1" applyBorder="1" applyAlignment="1">
      <alignment horizontal="center" vertical="center" wrapText="1"/>
    </xf>
    <xf numFmtId="1" fontId="53" fillId="27" borderId="52" xfId="6" applyNumberFormat="1" applyFont="1" applyFill="1" applyBorder="1" applyAlignment="1">
      <alignment horizontal="center"/>
    </xf>
    <xf numFmtId="0" fontId="53" fillId="27" borderId="53" xfId="6" applyFont="1" applyFill="1" applyBorder="1" applyAlignment="1">
      <alignment horizontal="center" vertical="center"/>
    </xf>
    <xf numFmtId="0" fontId="53" fillId="27" borderId="52" xfId="6" applyFont="1" applyFill="1" applyBorder="1" applyAlignment="1">
      <alignment horizontal="center" vertical="center"/>
    </xf>
    <xf numFmtId="2" fontId="53" fillId="27" borderId="54" xfId="6" applyNumberFormat="1" applyFont="1" applyFill="1" applyBorder="1" applyAlignment="1">
      <alignment horizontal="center" vertical="center"/>
    </xf>
    <xf numFmtId="1" fontId="53" fillId="27" borderId="55" xfId="6" applyNumberFormat="1" applyFont="1" applyFill="1" applyBorder="1" applyAlignment="1">
      <alignment horizontal="center" vertical="center"/>
    </xf>
    <xf numFmtId="2" fontId="53" fillId="0" borderId="53" xfId="6" applyNumberFormat="1" applyFont="1" applyFill="1" applyBorder="1" applyAlignment="1">
      <alignment horizontal="center" vertical="center"/>
    </xf>
    <xf numFmtId="1" fontId="46" fillId="28" borderId="52" xfId="6" applyNumberFormat="1" applyFont="1" applyFill="1" applyBorder="1" applyAlignment="1">
      <alignment horizontal="center" vertical="center"/>
    </xf>
    <xf numFmtId="165" fontId="53" fillId="27" borderId="54" xfId="6" applyNumberFormat="1" applyFont="1" applyFill="1" applyBorder="1" applyAlignment="1">
      <alignment horizontal="right" vertical="center"/>
    </xf>
    <xf numFmtId="165" fontId="46" fillId="27" borderId="56" xfId="6" applyNumberFormat="1" applyFont="1" applyFill="1" applyBorder="1" applyAlignment="1">
      <alignment horizontal="right" vertical="center"/>
    </xf>
    <xf numFmtId="165" fontId="53" fillId="27" borderId="56" xfId="6" applyNumberFormat="1" applyFont="1" applyFill="1" applyBorder="1" applyAlignment="1">
      <alignment horizontal="right" vertical="center"/>
    </xf>
    <xf numFmtId="165" fontId="54" fillId="27" borderId="57" xfId="6" applyNumberFormat="1" applyFont="1" applyFill="1" applyBorder="1" applyAlignment="1">
      <alignment horizontal="right" vertical="center"/>
    </xf>
    <xf numFmtId="165" fontId="46" fillId="27" borderId="54" xfId="6" applyNumberFormat="1" applyFont="1" applyFill="1" applyBorder="1" applyAlignment="1">
      <alignment horizontal="right" vertical="center"/>
    </xf>
    <xf numFmtId="165" fontId="55" fillId="27" borderId="57" xfId="6" applyNumberFormat="1" applyFont="1" applyFill="1" applyBorder="1" applyAlignment="1">
      <alignment horizontal="right" vertical="center"/>
    </xf>
    <xf numFmtId="165" fontId="55" fillId="27" borderId="53" xfId="6" applyNumberFormat="1" applyFont="1" applyFill="1" applyBorder="1" applyAlignment="1">
      <alignment horizontal="right" vertical="center"/>
    </xf>
    <xf numFmtId="165" fontId="55" fillId="27" borderId="58" xfId="6" applyNumberFormat="1" applyFont="1" applyFill="1" applyBorder="1" applyAlignment="1">
      <alignment horizontal="right" vertical="center"/>
    </xf>
    <xf numFmtId="165" fontId="46" fillId="27" borderId="59" xfId="6" applyNumberFormat="1" applyFont="1" applyFill="1" applyBorder="1" applyAlignment="1">
      <alignment horizontal="right" vertical="center"/>
    </xf>
    <xf numFmtId="165" fontId="55" fillId="27" borderId="55" xfId="6" applyNumberFormat="1" applyFont="1" applyFill="1" applyBorder="1" applyAlignment="1">
      <alignment horizontal="right" vertical="center"/>
    </xf>
    <xf numFmtId="0" fontId="53" fillId="28" borderId="3" xfId="6" applyFont="1" applyFill="1" applyBorder="1" applyAlignment="1">
      <alignment horizontal="left" vertical="center" wrapText="1" indent="1"/>
    </xf>
    <xf numFmtId="0" fontId="53" fillId="28" borderId="3" xfId="6" applyFont="1" applyFill="1" applyBorder="1" applyAlignment="1">
      <alignment horizontal="center" vertical="center"/>
    </xf>
    <xf numFmtId="0" fontId="53" fillId="28" borderId="60" xfId="6" applyFont="1" applyFill="1" applyBorder="1" applyAlignment="1">
      <alignment horizontal="center" vertical="center"/>
    </xf>
    <xf numFmtId="0" fontId="53" fillId="28" borderId="31" xfId="6" applyFont="1" applyFill="1" applyBorder="1" applyAlignment="1">
      <alignment horizontal="center" vertical="center"/>
    </xf>
    <xf numFmtId="0" fontId="53" fillId="27" borderId="3" xfId="6" applyFont="1" applyFill="1" applyBorder="1" applyAlignment="1">
      <alignment horizontal="left" vertical="center" wrapText="1" indent="1"/>
    </xf>
    <xf numFmtId="0" fontId="53" fillId="27" borderId="3" xfId="6" applyFont="1" applyFill="1" applyBorder="1" applyAlignment="1">
      <alignment horizontal="center" vertical="center"/>
    </xf>
    <xf numFmtId="0" fontId="53" fillId="27" borderId="60" xfId="6" applyFont="1" applyFill="1" applyBorder="1" applyAlignment="1">
      <alignment horizontal="center" vertical="center"/>
    </xf>
    <xf numFmtId="0" fontId="53" fillId="27" borderId="31" xfId="6" applyFont="1" applyFill="1" applyBorder="1" applyAlignment="1">
      <alignment horizontal="center" vertical="center"/>
    </xf>
    <xf numFmtId="0" fontId="46" fillId="0" borderId="0" xfId="6" applyFont="1" applyBorder="1"/>
    <xf numFmtId="0" fontId="46" fillId="0" borderId="0" xfId="6" applyFont="1" applyBorder="1" applyAlignment="1">
      <alignment horizontal="center"/>
    </xf>
    <xf numFmtId="165" fontId="46" fillId="0" borderId="0" xfId="6" applyNumberFormat="1" applyFont="1" applyBorder="1"/>
    <xf numFmtId="165" fontId="46" fillId="0" borderId="0" xfId="6" applyNumberFormat="1" applyFont="1" applyFill="1" applyBorder="1" applyAlignment="1">
      <alignment horizontal="right" vertical="center"/>
    </xf>
    <xf numFmtId="165" fontId="55" fillId="0" borderId="0" xfId="6" applyNumberFormat="1" applyFont="1" applyFill="1" applyBorder="1" applyAlignment="1">
      <alignment horizontal="right" vertical="center"/>
    </xf>
    <xf numFmtId="165" fontId="53" fillId="0" borderId="0" xfId="6" applyNumberFormat="1" applyFont="1" applyFill="1" applyBorder="1" applyAlignment="1">
      <alignment horizontal="center" vertical="center"/>
    </xf>
    <xf numFmtId="165" fontId="54" fillId="0" borderId="0" xfId="6" applyNumberFormat="1" applyFont="1" applyFill="1" applyBorder="1" applyAlignment="1">
      <alignment horizontal="center" vertical="center"/>
    </xf>
    <xf numFmtId="0" fontId="56" fillId="0" borderId="0" xfId="6" applyFont="1"/>
    <xf numFmtId="0" fontId="20" fillId="0" borderId="0" xfId="6" applyFont="1"/>
    <xf numFmtId="0" fontId="6" fillId="0" borderId="0" xfId="6" applyFont="1"/>
    <xf numFmtId="0" fontId="57" fillId="0" borderId="0" xfId="6" applyFont="1"/>
    <xf numFmtId="0" fontId="58" fillId="0" borderId="0" xfId="6" applyFont="1"/>
    <xf numFmtId="0" fontId="59" fillId="0" borderId="0" xfId="6" applyFont="1"/>
    <xf numFmtId="0" fontId="60" fillId="0" borderId="0" xfId="6" applyFont="1"/>
    <xf numFmtId="0" fontId="61" fillId="0" borderId="0" xfId="6" applyFont="1"/>
    <xf numFmtId="0" fontId="61" fillId="0" borderId="0" xfId="6" applyFont="1" applyAlignment="1">
      <alignment horizontal="center" vertical="center" wrapText="1"/>
    </xf>
    <xf numFmtId="0" fontId="64" fillId="0" borderId="0" xfId="6" applyFont="1" applyAlignment="1">
      <alignment vertical="top"/>
    </xf>
    <xf numFmtId="167" fontId="61" fillId="19" borderId="0" xfId="6" applyNumberFormat="1" applyFont="1" applyFill="1"/>
    <xf numFmtId="167" fontId="61" fillId="0" borderId="0" xfId="6" applyNumberFormat="1" applyFont="1"/>
    <xf numFmtId="0" fontId="65" fillId="0" borderId="0" xfId="6" applyFont="1"/>
    <xf numFmtId="0" fontId="42" fillId="0" borderId="0" xfId="6" applyAlignment="1">
      <alignment horizontal="left"/>
    </xf>
    <xf numFmtId="0" fontId="42" fillId="0" borderId="0" xfId="6" applyNumberFormat="1"/>
    <xf numFmtId="0" fontId="0" fillId="0" borderId="0" xfId="0" applyNumberFormat="1"/>
    <xf numFmtId="0" fontId="0" fillId="0" borderId="0" xfId="0" pivotButton="1"/>
    <xf numFmtId="0" fontId="0" fillId="0" borderId="0" xfId="0" applyAlignment="1">
      <alignment horizontal="left"/>
    </xf>
    <xf numFmtId="0" fontId="20" fillId="0" borderId="0" xfId="6" applyFont="1" applyAlignment="1">
      <alignment horizontal="center" vertical="center"/>
    </xf>
    <xf numFmtId="0" fontId="66" fillId="0" borderId="0" xfId="6" applyFont="1" applyAlignment="1">
      <alignment horizontal="center" vertical="center" wrapText="1"/>
    </xf>
    <xf numFmtId="0" fontId="42" fillId="0" borderId="0" xfId="6" applyAlignment="1">
      <alignment horizontal="center" vertical="center" wrapText="1"/>
    </xf>
    <xf numFmtId="0" fontId="61" fillId="17" borderId="0" xfId="6" applyFont="1" applyFill="1"/>
    <xf numFmtId="164" fontId="61" fillId="17" borderId="0" xfId="6" applyNumberFormat="1" applyFont="1" applyFill="1"/>
    <xf numFmtId="167" fontId="61" fillId="17" borderId="0" xfId="6" applyNumberFormat="1" applyFont="1" applyFill="1"/>
    <xf numFmtId="167" fontId="61" fillId="0" borderId="0" xfId="6" applyNumberFormat="1" applyFont="1" applyFill="1"/>
    <xf numFmtId="0" fontId="61" fillId="30" borderId="0" xfId="6" applyFont="1" applyFill="1"/>
    <xf numFmtId="164" fontId="61" fillId="30" borderId="0" xfId="6" applyNumberFormat="1" applyFont="1" applyFill="1"/>
    <xf numFmtId="167" fontId="61" fillId="30" borderId="0" xfId="6" applyNumberFormat="1" applyFont="1" applyFill="1"/>
    <xf numFmtId="0" fontId="42" fillId="0" borderId="0" xfId="6" applyFill="1"/>
    <xf numFmtId="0" fontId="0" fillId="28" borderId="0" xfId="0" applyFill="1"/>
    <xf numFmtId="0" fontId="65" fillId="0" borderId="0" xfId="6" applyFont="1" applyAlignment="1">
      <alignment vertical="top"/>
    </xf>
    <xf numFmtId="0" fontId="2" fillId="0" borderId="0" xfId="3" applyAlignment="1">
      <alignment horizontal="left"/>
    </xf>
    <xf numFmtId="0" fontId="6" fillId="29" borderId="69" xfId="3" applyFont="1" applyFill="1" applyBorder="1"/>
    <xf numFmtId="164" fontId="2" fillId="0" borderId="0" xfId="3" applyNumberFormat="1"/>
    <xf numFmtId="0" fontId="2" fillId="0" borderId="0" xfId="3" applyFont="1" applyAlignment="1">
      <alignment horizontal="left"/>
    </xf>
    <xf numFmtId="1" fontId="2" fillId="0" borderId="0" xfId="3" applyNumberFormat="1" applyAlignment="1">
      <alignment horizontal="right"/>
    </xf>
    <xf numFmtId="0" fontId="2" fillId="0" borderId="0" xfId="3" applyNumberFormat="1"/>
    <xf numFmtId="0" fontId="2" fillId="0" borderId="0" xfId="3" applyFill="1"/>
    <xf numFmtId="0" fontId="6" fillId="29" borderId="70" xfId="3" applyNumberFormat="1" applyFont="1" applyFill="1" applyBorder="1" applyAlignment="1">
      <alignment horizontal="left"/>
    </xf>
    <xf numFmtId="0" fontId="6" fillId="29" borderId="69" xfId="3" applyNumberFormat="1" applyFont="1" applyFill="1" applyBorder="1" applyAlignment="1"/>
    <xf numFmtId="3" fontId="6" fillId="29" borderId="70" xfId="3" applyNumberFormat="1" applyFont="1" applyFill="1" applyBorder="1" applyAlignment="1"/>
    <xf numFmtId="0" fontId="30" fillId="0" borderId="0" xfId="3" applyFont="1" applyAlignment="1"/>
    <xf numFmtId="0" fontId="25" fillId="10" borderId="14" xfId="3" applyFont="1" applyFill="1" applyBorder="1" applyAlignment="1">
      <alignment horizontal="center" vertical="center"/>
    </xf>
    <xf numFmtId="0" fontId="25" fillId="8" borderId="14" xfId="3" applyFont="1" applyFill="1" applyBorder="1" applyAlignment="1"/>
    <xf numFmtId="0" fontId="25" fillId="8" borderId="11" xfId="3" applyFont="1" applyFill="1" applyBorder="1" applyAlignment="1"/>
    <xf numFmtId="164" fontId="70" fillId="18" borderId="58" xfId="3" applyNumberFormat="1" applyFont="1" applyFill="1" applyBorder="1" applyAlignment="1"/>
    <xf numFmtId="0" fontId="67" fillId="11" borderId="53" xfId="3" applyFont="1" applyFill="1" applyBorder="1" applyAlignment="1">
      <alignment vertical="center" wrapText="1"/>
    </xf>
    <xf numFmtId="0" fontId="67" fillId="11" borderId="60" xfId="3" applyFont="1" applyFill="1" applyBorder="1" applyAlignment="1">
      <alignment vertical="center" wrapText="1"/>
    </xf>
    <xf numFmtId="164" fontId="70" fillId="18" borderId="67" xfId="3" applyNumberFormat="1" applyFont="1" applyFill="1" applyBorder="1" applyAlignment="1"/>
    <xf numFmtId="0" fontId="67" fillId="11" borderId="64" xfId="3" applyFont="1" applyFill="1" applyBorder="1" applyAlignment="1">
      <alignment vertical="center" wrapText="1"/>
    </xf>
    <xf numFmtId="4" fontId="70" fillId="18" borderId="58" xfId="3" applyNumberFormat="1" applyFont="1" applyFill="1" applyBorder="1" applyAlignment="1">
      <alignment horizontal="right"/>
    </xf>
    <xf numFmtId="3" fontId="70" fillId="18" borderId="61" xfId="3" applyNumberFormat="1" applyFont="1" applyFill="1" applyBorder="1" applyAlignment="1">
      <alignment horizontal="right"/>
    </xf>
    <xf numFmtId="3" fontId="70" fillId="18" borderId="63" xfId="3" applyNumberFormat="1" applyFont="1" applyFill="1" applyBorder="1" applyAlignment="1">
      <alignment horizontal="right"/>
    </xf>
    <xf numFmtId="0" fontId="67" fillId="11" borderId="79" xfId="3" applyFont="1" applyFill="1" applyBorder="1" applyAlignment="1">
      <alignment vertical="center" wrapText="1"/>
    </xf>
    <xf numFmtId="4" fontId="70" fillId="18" borderId="67" xfId="3" applyNumberFormat="1" applyFont="1" applyFill="1" applyBorder="1" applyAlignment="1">
      <alignment horizontal="right"/>
    </xf>
    <xf numFmtId="0" fontId="25" fillId="8" borderId="64" xfId="3" applyFont="1" applyFill="1" applyBorder="1" applyAlignment="1"/>
    <xf numFmtId="0" fontId="2" fillId="0" borderId="0" xfId="3" applyAlignment="1">
      <alignment wrapText="1"/>
    </xf>
    <xf numFmtId="0" fontId="2" fillId="35" borderId="0" xfId="3" applyFill="1"/>
    <xf numFmtId="0" fontId="6" fillId="9" borderId="54" xfId="0" applyFont="1" applyFill="1" applyBorder="1" applyAlignment="1">
      <alignment horizontal="center" vertical="center" wrapText="1"/>
    </xf>
    <xf numFmtId="0" fontId="6" fillId="9" borderId="56" xfId="0" applyFont="1" applyFill="1" applyBorder="1" applyAlignment="1">
      <alignment horizontal="center" vertical="center" wrapText="1"/>
    </xf>
    <xf numFmtId="0" fontId="6" fillId="9" borderId="56" xfId="0" applyFont="1" applyFill="1" applyBorder="1" applyAlignment="1">
      <alignment horizontal="left" vertical="center" wrapText="1"/>
    </xf>
    <xf numFmtId="4" fontId="6" fillId="9" borderId="56" xfId="0" applyNumberFormat="1" applyFont="1" applyFill="1" applyBorder="1" applyAlignment="1">
      <alignment horizontal="center" vertical="center" wrapText="1"/>
    </xf>
    <xf numFmtId="14" fontId="6" fillId="9" borderId="56" xfId="0" applyNumberFormat="1" applyFont="1" applyFill="1" applyBorder="1" applyAlignment="1">
      <alignment horizontal="center" vertical="center" wrapText="1"/>
    </xf>
    <xf numFmtId="0" fontId="6" fillId="9" borderId="55" xfId="0" applyFont="1" applyFill="1" applyBorder="1" applyAlignment="1">
      <alignment horizontal="center" vertical="center" wrapText="1"/>
    </xf>
    <xf numFmtId="0" fontId="0" fillId="30" borderId="60" xfId="0" applyFill="1" applyBorder="1" applyAlignment="1">
      <alignment wrapText="1"/>
    </xf>
    <xf numFmtId="0" fontId="0" fillId="0" borderId="3" xfId="0" applyFill="1" applyBorder="1"/>
    <xf numFmtId="0" fontId="0" fillId="0" borderId="3" xfId="0" applyFill="1" applyBorder="1" applyAlignment="1">
      <alignment horizontal="left" wrapText="1"/>
    </xf>
    <xf numFmtId="166" fontId="0" fillId="0" borderId="3" xfId="0" applyNumberFormat="1" applyFill="1" applyBorder="1" applyAlignment="1">
      <alignment horizontal="right"/>
    </xf>
    <xf numFmtId="0" fontId="0" fillId="0" borderId="61" xfId="0" applyFill="1" applyBorder="1"/>
    <xf numFmtId="0" fontId="0" fillId="28" borderId="3" xfId="0" applyFill="1" applyBorder="1" applyAlignment="1">
      <alignment horizontal="left" wrapText="1"/>
    </xf>
    <xf numFmtId="0" fontId="0" fillId="28" borderId="3" xfId="0" applyFill="1" applyBorder="1"/>
    <xf numFmtId="166" fontId="0" fillId="22" borderId="3" xfId="0" applyNumberFormat="1" applyFill="1" applyBorder="1" applyAlignment="1">
      <alignment horizontal="right"/>
    </xf>
    <xf numFmtId="166" fontId="9" fillId="0" borderId="3" xfId="0" applyNumberFormat="1" applyFont="1" applyFill="1" applyBorder="1" applyAlignment="1">
      <alignment horizontal="right"/>
    </xf>
    <xf numFmtId="14" fontId="9" fillId="0" borderId="3" xfId="0" applyNumberFormat="1" applyFont="1" applyFill="1" applyBorder="1"/>
    <xf numFmtId="0" fontId="1" fillId="0" borderId="0" xfId="7"/>
    <xf numFmtId="0" fontId="22" fillId="0" borderId="0" xfId="7" applyFont="1" applyAlignment="1">
      <alignment horizontal="center"/>
    </xf>
    <xf numFmtId="0" fontId="23" fillId="0" borderId="0" xfId="7" applyFont="1"/>
    <xf numFmtId="0" fontId="70" fillId="0" borderId="0" xfId="7" applyFont="1"/>
    <xf numFmtId="0" fontId="70" fillId="0" borderId="0" xfId="7" applyFont="1" applyAlignment="1">
      <alignment horizontal="center" vertical="center"/>
    </xf>
    <xf numFmtId="0" fontId="70" fillId="0" borderId="0" xfId="7" applyFont="1" applyAlignment="1">
      <alignment horizontal="center"/>
    </xf>
    <xf numFmtId="164" fontId="70" fillId="0" borderId="0" xfId="7" applyNumberFormat="1" applyFont="1" applyAlignment="1">
      <alignment horizontal="center" vertical="center"/>
    </xf>
    <xf numFmtId="0" fontId="22" fillId="0" borderId="0" xfId="7" applyFont="1" applyAlignment="1">
      <alignment horizontal="left"/>
    </xf>
    <xf numFmtId="0" fontId="72" fillId="0" borderId="0" xfId="7" applyFont="1" applyAlignment="1">
      <alignment horizontal="left"/>
    </xf>
    <xf numFmtId="0" fontId="19" fillId="37" borderId="84" xfId="7" applyFont="1" applyFill="1" applyBorder="1" applyAlignment="1">
      <alignment horizontal="center" vertical="center"/>
    </xf>
    <xf numFmtId="0" fontId="19" fillId="37" borderId="0" xfId="7" applyFont="1" applyFill="1" applyBorder="1" applyAlignment="1">
      <alignment horizontal="center" vertical="center"/>
    </xf>
    <xf numFmtId="0" fontId="22" fillId="0" borderId="0" xfId="7" applyFont="1" applyAlignment="1">
      <alignment horizontal="center"/>
    </xf>
    <xf numFmtId="0" fontId="26" fillId="32" borderId="71" xfId="3" applyFont="1" applyFill="1" applyBorder="1" applyAlignment="1">
      <alignment horizontal="center" vertical="center" wrapText="1"/>
    </xf>
    <xf numFmtId="0" fontId="26" fillId="32" borderId="72" xfId="3" applyFont="1" applyFill="1" applyBorder="1" applyAlignment="1">
      <alignment horizontal="center" vertical="center" wrapText="1"/>
    </xf>
    <xf numFmtId="0" fontId="26" fillId="32" borderId="73" xfId="3" applyFont="1" applyFill="1" applyBorder="1" applyAlignment="1">
      <alignment horizontal="center" vertical="center" wrapText="1"/>
    </xf>
    <xf numFmtId="0" fontId="68" fillId="0" borderId="0" xfId="3" applyFont="1" applyAlignment="1">
      <alignment horizontal="left"/>
    </xf>
    <xf numFmtId="0" fontId="30" fillId="0" borderId="0" xfId="3" applyFont="1" applyAlignment="1">
      <alignment horizontal="left"/>
    </xf>
    <xf numFmtId="0" fontId="69" fillId="7" borderId="45" xfId="3" applyFont="1" applyFill="1" applyBorder="1" applyAlignment="1">
      <alignment horizontal="center"/>
    </xf>
    <xf numFmtId="0" fontId="69" fillId="31" borderId="11" xfId="3" applyFont="1" applyFill="1" applyBorder="1" applyAlignment="1">
      <alignment horizontal="center"/>
    </xf>
    <xf numFmtId="0" fontId="69" fillId="31" borderId="45" xfId="3" applyFont="1" applyFill="1" applyBorder="1" applyAlignment="1">
      <alignment horizontal="center"/>
    </xf>
    <xf numFmtId="0" fontId="69" fillId="31" borderId="14" xfId="3" applyFont="1" applyFill="1" applyBorder="1" applyAlignment="1">
      <alignment horizontal="center"/>
    </xf>
    <xf numFmtId="0" fontId="69" fillId="33" borderId="11" xfId="3" applyFont="1" applyFill="1" applyBorder="1" applyAlignment="1">
      <alignment horizontal="center"/>
    </xf>
    <xf numFmtId="0" fontId="69" fillId="33" borderId="45" xfId="3" applyFont="1" applyFill="1" applyBorder="1" applyAlignment="1">
      <alignment horizontal="center"/>
    </xf>
    <xf numFmtId="0" fontId="69" fillId="33" borderId="14" xfId="3" applyFont="1" applyFill="1" applyBorder="1" applyAlignment="1">
      <alignment horizontal="center"/>
    </xf>
    <xf numFmtId="0" fontId="25" fillId="7" borderId="11" xfId="3" applyFont="1" applyFill="1" applyBorder="1" applyAlignment="1">
      <alignment horizontal="center"/>
    </xf>
    <xf numFmtId="0" fontId="25" fillId="7" borderId="45" xfId="3" applyFont="1" applyFill="1" applyBorder="1" applyAlignment="1">
      <alignment horizontal="center"/>
    </xf>
    <xf numFmtId="0" fontId="25" fillId="7" borderId="14" xfId="3" applyFont="1" applyFill="1" applyBorder="1" applyAlignment="1">
      <alignment horizontal="center"/>
    </xf>
    <xf numFmtId="0" fontId="25" fillId="10" borderId="11" xfId="3" applyFont="1" applyFill="1" applyBorder="1" applyAlignment="1">
      <alignment horizontal="center" vertical="center"/>
    </xf>
    <xf numFmtId="0" fontId="25" fillId="10" borderId="45" xfId="3" applyFont="1" applyFill="1" applyBorder="1" applyAlignment="1">
      <alignment horizontal="center" vertical="center"/>
    </xf>
    <xf numFmtId="0" fontId="25" fillId="8" borderId="11" xfId="3" applyFont="1" applyFill="1" applyBorder="1" applyAlignment="1">
      <alignment horizontal="center"/>
    </xf>
    <xf numFmtId="0" fontId="25" fillId="8" borderId="45" xfId="3" applyFont="1" applyFill="1" applyBorder="1" applyAlignment="1">
      <alignment horizontal="center"/>
    </xf>
    <xf numFmtId="0" fontId="7" fillId="20" borderId="53" xfId="3" applyFont="1" applyFill="1" applyBorder="1" applyAlignment="1">
      <alignment horizontal="left" vertical="center" wrapText="1"/>
    </xf>
    <xf numFmtId="0" fontId="7" fillId="20" borderId="18" xfId="3" applyFont="1" applyFill="1" applyBorder="1" applyAlignment="1">
      <alignment horizontal="left" vertical="center" wrapText="1"/>
    </xf>
    <xf numFmtId="164" fontId="70" fillId="18" borderId="18" xfId="3" applyNumberFormat="1" applyFont="1" applyFill="1" applyBorder="1" applyAlignment="1">
      <alignment horizontal="center"/>
    </xf>
    <xf numFmtId="164" fontId="70" fillId="18" borderId="58" xfId="3" applyNumberFormat="1" applyFont="1" applyFill="1" applyBorder="1" applyAlignment="1">
      <alignment horizontal="center"/>
    </xf>
    <xf numFmtId="0" fontId="7" fillId="34" borderId="54" xfId="3" applyFont="1" applyFill="1" applyBorder="1" applyAlignment="1">
      <alignment horizontal="left" vertical="center" wrapText="1"/>
    </xf>
    <xf numFmtId="0" fontId="7" fillId="34" borderId="56" xfId="3" applyFont="1" applyFill="1" applyBorder="1" applyAlignment="1">
      <alignment horizontal="left" vertical="center" wrapText="1"/>
    </xf>
    <xf numFmtId="0" fontId="67" fillId="11" borderId="74" xfId="3" applyFont="1" applyFill="1" applyBorder="1" applyAlignment="1">
      <alignment horizontal="left" vertical="center" wrapText="1"/>
    </xf>
    <xf numFmtId="0" fontId="67" fillId="11" borderId="59" xfId="3" applyFont="1" applyFill="1" applyBorder="1" applyAlignment="1">
      <alignment horizontal="left" vertical="center" wrapText="1"/>
    </xf>
    <xf numFmtId="0" fontId="7" fillId="20" borderId="60" xfId="3" applyFont="1" applyFill="1" applyBorder="1" applyAlignment="1">
      <alignment horizontal="left" vertical="center" wrapText="1"/>
    </xf>
    <xf numFmtId="0" fontId="7" fillId="20" borderId="3" xfId="3" applyFont="1" applyFill="1" applyBorder="1" applyAlignment="1">
      <alignment horizontal="left" vertical="center" wrapText="1"/>
    </xf>
    <xf numFmtId="0" fontId="7" fillId="34" borderId="60" xfId="3" applyFont="1" applyFill="1" applyBorder="1" applyAlignment="1">
      <alignment horizontal="left" vertical="center" wrapText="1"/>
    </xf>
    <xf numFmtId="0" fontId="7" fillId="34" borderId="3" xfId="3" applyFont="1" applyFill="1" applyBorder="1" applyAlignment="1">
      <alignment horizontal="left" vertical="center" wrapText="1"/>
    </xf>
    <xf numFmtId="0" fontId="67" fillId="11" borderId="75" xfId="3" applyFont="1" applyFill="1" applyBorder="1" applyAlignment="1">
      <alignment horizontal="left" vertical="center" wrapText="1"/>
    </xf>
    <xf numFmtId="0" fontId="67" fillId="11" borderId="62" xfId="3" applyFont="1" applyFill="1" applyBorder="1" applyAlignment="1">
      <alignment horizontal="left" vertical="center" wrapText="1"/>
    </xf>
    <xf numFmtId="0" fontId="7" fillId="20" borderId="64" xfId="3" applyFont="1" applyFill="1" applyBorder="1" applyAlignment="1">
      <alignment horizontal="left" vertical="center" wrapText="1"/>
    </xf>
    <xf numFmtId="0" fontId="7" fillId="20" borderId="65" xfId="3" applyFont="1" applyFill="1" applyBorder="1" applyAlignment="1">
      <alignment horizontal="left" vertical="center" wrapText="1"/>
    </xf>
    <xf numFmtId="0" fontId="7" fillId="34" borderId="64" xfId="3" applyFont="1" applyFill="1" applyBorder="1" applyAlignment="1">
      <alignment horizontal="left" vertical="center" wrapText="1"/>
    </xf>
    <xf numFmtId="0" fontId="7" fillId="34" borderId="65" xfId="3" applyFont="1" applyFill="1" applyBorder="1" applyAlignment="1">
      <alignment horizontal="left" vertical="center" wrapText="1"/>
    </xf>
    <xf numFmtId="0" fontId="67" fillId="11" borderId="76" xfId="3" applyFont="1" applyFill="1" applyBorder="1" applyAlignment="1">
      <alignment horizontal="left" vertical="center" wrapText="1"/>
    </xf>
    <xf numFmtId="0" fontId="67" fillId="11" borderId="68" xfId="3" applyFont="1" applyFill="1" applyBorder="1" applyAlignment="1">
      <alignment horizontal="left" vertical="center" wrapText="1"/>
    </xf>
    <xf numFmtId="4" fontId="70" fillId="18" borderId="57" xfId="3" applyNumberFormat="1" applyFont="1" applyFill="1" applyBorder="1" applyAlignment="1">
      <alignment horizontal="right"/>
    </xf>
    <xf numFmtId="4" fontId="70" fillId="18" borderId="83" xfId="3" applyNumberFormat="1" applyFont="1" applyFill="1" applyBorder="1" applyAlignment="1">
      <alignment horizontal="right"/>
    </xf>
    <xf numFmtId="0" fontId="67" fillId="11" borderId="77" xfId="3" applyFont="1" applyFill="1" applyBorder="1" applyAlignment="1">
      <alignment horizontal="left" vertical="center" wrapText="1"/>
    </xf>
    <xf numFmtId="0" fontId="67" fillId="11" borderId="78" xfId="3" applyFont="1" applyFill="1" applyBorder="1" applyAlignment="1">
      <alignment horizontal="left" vertical="center" wrapText="1"/>
    </xf>
    <xf numFmtId="3" fontId="70" fillId="18" borderId="31" xfId="3" applyNumberFormat="1" applyFont="1" applyFill="1" applyBorder="1" applyAlignment="1">
      <alignment horizontal="right"/>
    </xf>
    <xf numFmtId="3" fontId="70" fillId="18" borderId="82" xfId="3" applyNumberFormat="1" applyFont="1" applyFill="1" applyBorder="1" applyAlignment="1">
      <alignment horizontal="right"/>
    </xf>
    <xf numFmtId="0" fontId="7" fillId="20" borderId="79" xfId="3" applyFont="1" applyFill="1" applyBorder="1" applyAlignment="1">
      <alignment horizontal="left" vertical="center" wrapText="1"/>
    </xf>
    <xf numFmtId="0" fontId="7" fillId="20" borderId="17" xfId="3" applyFont="1" applyFill="1" applyBorder="1" applyAlignment="1">
      <alignment horizontal="left" vertical="center" wrapText="1"/>
    </xf>
    <xf numFmtId="0" fontId="7" fillId="34" borderId="79" xfId="3" applyFont="1" applyFill="1" applyBorder="1" applyAlignment="1">
      <alignment horizontal="left" vertical="center" wrapText="1"/>
    </xf>
    <xf numFmtId="0" fontId="7" fillId="34" borderId="17" xfId="3" applyFont="1" applyFill="1" applyBorder="1" applyAlignment="1">
      <alignment horizontal="left" vertical="center" wrapText="1"/>
    </xf>
    <xf numFmtId="164" fontId="70" fillId="18" borderId="65" xfId="3" applyNumberFormat="1" applyFont="1" applyFill="1" applyBorder="1" applyAlignment="1">
      <alignment horizontal="center"/>
    </xf>
    <xf numFmtId="164" fontId="70" fillId="18" borderId="67" xfId="3" applyNumberFormat="1" applyFont="1" applyFill="1" applyBorder="1" applyAlignment="1">
      <alignment horizontal="center"/>
    </xf>
    <xf numFmtId="0" fontId="25" fillId="8" borderId="76" xfId="3" applyFont="1" applyFill="1" applyBorder="1" applyAlignment="1">
      <alignment horizontal="center"/>
    </xf>
    <xf numFmtId="0" fontId="25" fillId="8" borderId="68" xfId="3" applyFont="1" applyFill="1" applyBorder="1" applyAlignment="1">
      <alignment horizontal="center"/>
    </xf>
    <xf numFmtId="0" fontId="2" fillId="0" borderId="17" xfId="3" applyBorder="1" applyAlignment="1">
      <alignment horizontal="center" vertical="center" wrapText="1"/>
    </xf>
    <xf numFmtId="0" fontId="2" fillId="0" borderId="26" xfId="3" applyBorder="1" applyAlignment="1">
      <alignment horizontal="center" vertical="center" wrapText="1"/>
    </xf>
    <xf numFmtId="0" fontId="2" fillId="0" borderId="18" xfId="3" applyBorder="1" applyAlignment="1">
      <alignment horizontal="center" vertical="center" wrapText="1"/>
    </xf>
    <xf numFmtId="0" fontId="6" fillId="35" borderId="17" xfId="3" applyFont="1" applyFill="1" applyBorder="1" applyAlignment="1">
      <alignment horizontal="center" vertical="center" wrapText="1"/>
    </xf>
    <xf numFmtId="0" fontId="6" fillId="35" borderId="26" xfId="3" applyFont="1" applyFill="1" applyBorder="1" applyAlignment="1">
      <alignment horizontal="center" vertical="center" wrapText="1"/>
    </xf>
    <xf numFmtId="0" fontId="6" fillId="35" borderId="18" xfId="3" applyFont="1" applyFill="1" applyBorder="1" applyAlignment="1">
      <alignment horizontal="center" vertical="center" wrapText="1"/>
    </xf>
    <xf numFmtId="0" fontId="2" fillId="0" borderId="66" xfId="3" applyBorder="1" applyAlignment="1">
      <alignment horizontal="center" vertical="center" wrapText="1"/>
    </xf>
    <xf numFmtId="0" fontId="2" fillId="0" borderId="80" xfId="3" applyBorder="1" applyAlignment="1">
      <alignment horizontal="center" vertical="center" wrapText="1"/>
    </xf>
    <xf numFmtId="0" fontId="2" fillId="0" borderId="68" xfId="3" applyBorder="1" applyAlignment="1">
      <alignment horizontal="center" vertical="center" wrapText="1"/>
    </xf>
    <xf numFmtId="0" fontId="2" fillId="0" borderId="17" xfId="3" applyBorder="1" applyAlignment="1">
      <alignment horizontal="center" vertical="center"/>
    </xf>
    <xf numFmtId="0" fontId="2" fillId="0" borderId="26" xfId="3" applyBorder="1" applyAlignment="1">
      <alignment horizontal="center" vertical="center"/>
    </xf>
    <xf numFmtId="0" fontId="2" fillId="0" borderId="18" xfId="3" applyBorder="1" applyAlignment="1">
      <alignment horizontal="center" vertical="center"/>
    </xf>
    <xf numFmtId="0" fontId="19" fillId="36" borderId="81" xfId="3" applyFont="1" applyFill="1" applyBorder="1" applyAlignment="1">
      <alignment horizontal="center" vertical="center" wrapText="1"/>
    </xf>
    <xf numFmtId="0" fontId="19" fillId="36" borderId="5" xfId="3" applyFont="1" applyFill="1" applyBorder="1" applyAlignment="1">
      <alignment horizontal="center" vertical="center" wrapText="1"/>
    </xf>
    <xf numFmtId="0" fontId="19" fillId="36" borderId="52" xfId="3" applyFont="1" applyFill="1" applyBorder="1" applyAlignment="1">
      <alignment horizontal="center" vertical="center" wrapText="1"/>
    </xf>
    <xf numFmtId="0" fontId="17" fillId="16" borderId="0" xfId="3" applyFont="1" applyFill="1" applyBorder="1" applyAlignment="1">
      <alignment horizontal="center" vertical="center" wrapText="1"/>
    </xf>
    <xf numFmtId="0" fontId="45" fillId="0" borderId="11" xfId="6" applyFont="1" applyBorder="1" applyAlignment="1">
      <alignment horizontal="center"/>
    </xf>
    <xf numFmtId="0" fontId="45" fillId="0" borderId="45" xfId="6" applyFont="1" applyBorder="1" applyAlignment="1">
      <alignment horizontal="center"/>
    </xf>
    <xf numFmtId="0" fontId="45" fillId="0" borderId="14" xfId="6" applyFont="1" applyBorder="1" applyAlignment="1">
      <alignment horizontal="center"/>
    </xf>
    <xf numFmtId="0" fontId="47" fillId="21" borderId="11" xfId="6" applyFont="1" applyFill="1" applyBorder="1" applyAlignment="1">
      <alignment horizontal="center"/>
    </xf>
    <xf numFmtId="0" fontId="47" fillId="21" borderId="14" xfId="6" applyFont="1" applyFill="1" applyBorder="1" applyAlignment="1">
      <alignment horizontal="center"/>
    </xf>
    <xf numFmtId="0" fontId="47" fillId="22" borderId="46" xfId="6" applyFont="1" applyFill="1" applyBorder="1" applyAlignment="1">
      <alignment horizontal="center"/>
    </xf>
    <xf numFmtId="0" fontId="47" fillId="22" borderId="13" xfId="6" applyFont="1" applyFill="1" applyBorder="1" applyAlignment="1">
      <alignment horizontal="center"/>
    </xf>
    <xf numFmtId="0" fontId="48" fillId="5" borderId="11" xfId="6" applyFont="1" applyFill="1" applyBorder="1" applyAlignment="1">
      <alignment horizontal="center"/>
    </xf>
    <xf numFmtId="0" fontId="48" fillId="5" borderId="45" xfId="6" applyFont="1" applyFill="1" applyBorder="1" applyAlignment="1">
      <alignment horizontal="center"/>
    </xf>
    <xf numFmtId="0" fontId="48" fillId="23" borderId="11" xfId="6" applyFont="1" applyFill="1" applyBorder="1" applyAlignment="1">
      <alignment horizontal="center"/>
    </xf>
    <xf numFmtId="0" fontId="48" fillId="23" borderId="45" xfId="6" applyFont="1" applyFill="1" applyBorder="1" applyAlignment="1">
      <alignment horizontal="center"/>
    </xf>
    <xf numFmtId="0" fontId="48" fillId="23" borderId="14" xfId="6" applyFont="1" applyFill="1" applyBorder="1" applyAlignment="1">
      <alignment horizontal="center"/>
    </xf>
    <xf numFmtId="0" fontId="64" fillId="0" borderId="0" xfId="0" applyFont="1" applyFill="1" applyBorder="1" applyAlignment="1">
      <alignment horizontal="center"/>
    </xf>
    <xf numFmtId="0" fontId="14" fillId="7" borderId="11" xfId="3" applyFont="1" applyFill="1" applyBorder="1" applyAlignment="1">
      <alignment horizontal="center" vertical="center" wrapText="1"/>
    </xf>
    <xf numFmtId="0" fontId="14" fillId="7" borderId="12" xfId="3" applyFont="1" applyFill="1" applyBorder="1" applyAlignment="1">
      <alignment horizontal="center" vertical="center" wrapText="1"/>
    </xf>
    <xf numFmtId="0" fontId="14" fillId="7" borderId="13" xfId="3" applyFont="1" applyFill="1" applyBorder="1" applyAlignment="1">
      <alignment horizontal="center" vertical="center" wrapText="1"/>
    </xf>
    <xf numFmtId="0" fontId="16" fillId="0" borderId="0" xfId="3" applyFont="1" applyBorder="1" applyAlignment="1">
      <alignment horizontal="left" vertical="center"/>
    </xf>
    <xf numFmtId="0" fontId="19" fillId="9" borderId="16" xfId="3" applyFont="1" applyFill="1" applyBorder="1" applyAlignment="1">
      <alignment horizontal="center" vertical="center"/>
    </xf>
    <xf numFmtId="0" fontId="19" fillId="10" borderId="16" xfId="3" applyFont="1" applyFill="1" applyBorder="1" applyAlignment="1">
      <alignment horizontal="center" vertical="center"/>
    </xf>
    <xf numFmtId="0" fontId="21" fillId="8" borderId="17" xfId="3" applyFont="1" applyFill="1" applyBorder="1" applyAlignment="1">
      <alignment horizontal="center" vertical="center" wrapText="1"/>
    </xf>
    <xf numFmtId="0" fontId="21" fillId="8" borderId="18" xfId="3" applyFont="1" applyFill="1" applyBorder="1" applyAlignment="1">
      <alignment horizontal="center" vertical="center" wrapText="1"/>
    </xf>
    <xf numFmtId="0" fontId="19" fillId="8" borderId="16" xfId="3" applyFont="1" applyFill="1" applyBorder="1" applyAlignment="1">
      <alignment horizontal="center" vertical="center"/>
    </xf>
    <xf numFmtId="0" fontId="2" fillId="14" borderId="0" xfId="3" applyFill="1" applyAlignment="1">
      <alignment horizontal="center"/>
    </xf>
    <xf numFmtId="0" fontId="2" fillId="15" borderId="0" xfId="3" applyFill="1" applyAlignment="1">
      <alignment horizontal="center"/>
    </xf>
    <xf numFmtId="0" fontId="2" fillId="16" borderId="0" xfId="3" applyFill="1" applyAlignment="1">
      <alignment horizontal="center"/>
    </xf>
    <xf numFmtId="0" fontId="2" fillId="17" borderId="0" xfId="3" applyFill="1" applyAlignment="1">
      <alignment horizontal="center"/>
    </xf>
    <xf numFmtId="0" fontId="9" fillId="0" borderId="5" xfId="0" applyFont="1" applyBorder="1" applyAlignment="1">
      <alignment horizontal="center" wrapText="1"/>
    </xf>
    <xf numFmtId="0" fontId="9" fillId="0" borderId="0" xfId="0" applyFont="1" applyAlignment="1">
      <alignment horizontal="center" wrapText="1"/>
    </xf>
    <xf numFmtId="0" fontId="0" fillId="0" borderId="0" xfId="0" applyAlignment="1">
      <alignment horizontal="center" wrapText="1"/>
    </xf>
    <xf numFmtId="0" fontId="8" fillId="0" borderId="0" xfId="0" applyFont="1" applyAlignment="1">
      <alignment horizontal="center" vertical="center"/>
    </xf>
    <xf numFmtId="0" fontId="10" fillId="3" borderId="0" xfId="0" applyFont="1" applyFill="1" applyAlignment="1">
      <alignment horizontal="center" vertical="center"/>
    </xf>
    <xf numFmtId="0" fontId="10" fillId="5" borderId="0" xfId="0" applyFont="1" applyFill="1" applyAlignment="1">
      <alignment horizontal="center" vertical="center"/>
    </xf>
    <xf numFmtId="0" fontId="9" fillId="0" borderId="5" xfId="0" applyFont="1" applyBorder="1" applyAlignment="1">
      <alignment horizontal="center" vertical="center"/>
    </xf>
    <xf numFmtId="0" fontId="0" fillId="0" borderId="5" xfId="0" applyBorder="1" applyAlignment="1">
      <alignment horizontal="center" vertical="center"/>
    </xf>
    <xf numFmtId="0" fontId="10" fillId="6" borderId="6" xfId="0" applyFont="1" applyFill="1" applyBorder="1" applyAlignment="1">
      <alignment horizontal="center" vertical="center"/>
    </xf>
    <xf numFmtId="0" fontId="10" fillId="6" borderId="0" xfId="0" applyFont="1" applyFill="1" applyAlignment="1">
      <alignment horizontal="center" vertical="center"/>
    </xf>
    <xf numFmtId="0" fontId="9" fillId="0" borderId="3" xfId="0" applyFont="1" applyBorder="1" applyAlignment="1">
      <alignment horizontal="center" vertical="center"/>
    </xf>
    <xf numFmtId="0" fontId="10" fillId="5" borderId="6" xfId="0" applyFont="1" applyFill="1" applyBorder="1" applyAlignment="1">
      <alignment horizontal="center" vertical="center"/>
    </xf>
    <xf numFmtId="0" fontId="3" fillId="2" borderId="37" xfId="1" applyFill="1" applyBorder="1" applyAlignment="1">
      <alignment horizontal="center" vertical="center" wrapText="1"/>
    </xf>
    <xf numFmtId="0" fontId="3" fillId="2" borderId="38" xfId="1" applyFill="1" applyBorder="1" applyAlignment="1">
      <alignment horizontal="center" vertical="center" wrapText="1"/>
    </xf>
    <xf numFmtId="0" fontId="3" fillId="2" borderId="39" xfId="1" applyFill="1" applyBorder="1" applyAlignment="1">
      <alignment horizontal="center" vertical="center" wrapText="1"/>
    </xf>
    <xf numFmtId="0" fontId="3" fillId="2" borderId="2" xfId="1" applyFill="1" applyBorder="1" applyAlignment="1">
      <alignment horizontal="center" vertical="center" wrapText="1"/>
    </xf>
    <xf numFmtId="0" fontId="4" fillId="2" borderId="40" xfId="2" applyFill="1" applyBorder="1" applyAlignment="1">
      <alignment horizontal="center" wrapText="1"/>
    </xf>
    <xf numFmtId="0" fontId="4" fillId="2" borderId="41" xfId="2" applyFill="1" applyBorder="1" applyAlignment="1">
      <alignment horizontal="center" wrapText="1"/>
    </xf>
    <xf numFmtId="0" fontId="4" fillId="2" borderId="42" xfId="2" applyFill="1" applyBorder="1" applyAlignment="1">
      <alignment horizontal="center" wrapText="1"/>
    </xf>
    <xf numFmtId="0" fontId="4" fillId="2" borderId="1" xfId="2" applyFill="1" applyBorder="1" applyAlignment="1">
      <alignment horizontal="center" wrapText="1"/>
    </xf>
    <xf numFmtId="0" fontId="40" fillId="0" borderId="0" xfId="5" applyFont="1" applyFill="1" applyAlignment="1">
      <alignment horizontal="center" vertical="center"/>
    </xf>
    <xf numFmtId="0" fontId="41" fillId="2" borderId="1" xfId="2" applyFont="1" applyFill="1" applyBorder="1" applyAlignment="1">
      <alignment horizontal="center" wrapText="1"/>
    </xf>
    <xf numFmtId="0" fontId="41" fillId="2" borderId="43" xfId="2" applyFont="1" applyFill="1" applyBorder="1" applyAlignment="1">
      <alignment horizontal="center" wrapText="1"/>
    </xf>
    <xf numFmtId="0" fontId="41" fillId="2" borderId="44" xfId="2" applyFont="1" applyFill="1" applyBorder="1" applyAlignment="1">
      <alignment horizontal="center" wrapText="1"/>
    </xf>
    <xf numFmtId="0" fontId="12" fillId="0" borderId="0" xfId="0" applyFont="1" applyAlignment="1">
      <alignment horizontal="center" wrapText="1"/>
    </xf>
    <xf numFmtId="0" fontId="13" fillId="0" borderId="7" xfId="0" applyFont="1" applyBorder="1" applyAlignment="1">
      <alignment horizontal="center" vertical="center" wrapText="1"/>
    </xf>
    <xf numFmtId="49" fontId="11" fillId="4" borderId="8" xfId="0" applyNumberFormat="1" applyFont="1" applyFill="1" applyBorder="1" applyAlignment="1">
      <alignment horizontal="center" vertical="center" wrapText="1"/>
    </xf>
    <xf numFmtId="49" fontId="11" fillId="4" borderId="9" xfId="0" applyNumberFormat="1" applyFont="1" applyFill="1" applyBorder="1" applyAlignment="1">
      <alignment horizontal="center" vertical="center" wrapText="1"/>
    </xf>
    <xf numFmtId="49" fontId="11" fillId="4" borderId="10" xfId="0" applyNumberFormat="1" applyFont="1" applyFill="1" applyBorder="1" applyAlignment="1">
      <alignment horizontal="center" vertical="center" wrapText="1"/>
    </xf>
    <xf numFmtId="0" fontId="3" fillId="2" borderId="29" xfId="1" applyFill="1" applyBorder="1" applyAlignment="1">
      <alignment horizontal="center" vertical="center" wrapText="1"/>
    </xf>
    <xf numFmtId="0" fontId="4" fillId="2" borderId="22" xfId="2" applyFill="1" applyBorder="1" applyAlignment="1">
      <alignment horizontal="center" vertical="center" wrapText="1"/>
    </xf>
    <xf numFmtId="0" fontId="4" fillId="2" borderId="23" xfId="2" applyFill="1" applyBorder="1" applyAlignment="1">
      <alignment horizontal="center" vertical="center" wrapText="1"/>
    </xf>
    <xf numFmtId="0" fontId="0" fillId="18" borderId="24" xfId="0" applyFill="1" applyBorder="1" applyAlignment="1">
      <alignment horizontal="center" vertical="center" wrapText="1"/>
    </xf>
    <xf numFmtId="0" fontId="0" fillId="18" borderId="27" xfId="0" applyFill="1" applyBorder="1" applyAlignment="1">
      <alignment horizontal="center" vertical="center" wrapText="1"/>
    </xf>
    <xf numFmtId="0" fontId="0" fillId="18" borderId="25" xfId="0" applyFill="1" applyBorder="1" applyAlignment="1">
      <alignment horizontal="center" vertical="center" wrapText="1"/>
    </xf>
    <xf numFmtId="0" fontId="0" fillId="18" borderId="26" xfId="0" applyFill="1" applyBorder="1" applyAlignment="1">
      <alignment horizontal="center" vertical="center" wrapText="1"/>
    </xf>
    <xf numFmtId="0" fontId="0" fillId="18" borderId="28" xfId="0" applyFill="1" applyBorder="1" applyAlignment="1">
      <alignment horizontal="center" vertical="center" wrapText="1"/>
    </xf>
    <xf numFmtId="0" fontId="9" fillId="18" borderId="25" xfId="0" applyFont="1" applyFill="1" applyBorder="1" applyAlignment="1">
      <alignment horizontal="center" vertical="center" wrapText="1"/>
    </xf>
    <xf numFmtId="0" fontId="9" fillId="18" borderId="26" xfId="0" applyFont="1" applyFill="1" applyBorder="1" applyAlignment="1">
      <alignment horizontal="center" vertical="center" wrapText="1"/>
    </xf>
    <xf numFmtId="0" fontId="9" fillId="18" borderId="28" xfId="0" applyFont="1" applyFill="1" applyBorder="1" applyAlignment="1">
      <alignment horizontal="center" vertical="center" wrapText="1"/>
    </xf>
    <xf numFmtId="0" fontId="3" fillId="2" borderId="0" xfId="1" applyFill="1" applyBorder="1" applyAlignment="1">
      <alignment horizontal="center" vertical="center" wrapText="1"/>
    </xf>
    <xf numFmtId="0" fontId="0" fillId="18" borderId="30" xfId="0" applyFill="1" applyBorder="1" applyAlignment="1">
      <alignment horizontal="center" wrapText="1"/>
    </xf>
    <xf numFmtId="0" fontId="0" fillId="18" borderId="32" xfId="0" applyFill="1" applyBorder="1" applyAlignment="1">
      <alignment horizontal="center" wrapText="1"/>
    </xf>
    <xf numFmtId="0" fontId="35" fillId="2" borderId="31" xfId="1" applyFont="1" applyFill="1" applyBorder="1" applyAlignment="1">
      <alignment horizontal="center" vertical="center" wrapText="1"/>
    </xf>
    <xf numFmtId="0" fontId="35" fillId="2" borderId="4" xfId="1" applyFont="1" applyFill="1" applyBorder="1" applyAlignment="1">
      <alignment horizontal="center" vertical="center" wrapText="1"/>
    </xf>
    <xf numFmtId="0" fontId="4" fillId="2" borderId="35" xfId="2" applyFill="1" applyBorder="1" applyAlignment="1">
      <alignment horizontal="center" wrapText="1"/>
    </xf>
    <xf numFmtId="0" fontId="3" fillId="2" borderId="36" xfId="1" applyFill="1" applyBorder="1" applyAlignment="1">
      <alignment horizontal="center" vertical="center" wrapText="1"/>
    </xf>
    <xf numFmtId="0" fontId="3" fillId="2" borderId="6" xfId="1" applyFill="1" applyBorder="1" applyAlignment="1">
      <alignment horizontal="center" vertical="center" wrapText="1"/>
    </xf>
    <xf numFmtId="0" fontId="35" fillId="2" borderId="34" xfId="1" applyFont="1" applyFill="1" applyBorder="1" applyAlignment="1">
      <alignment horizontal="center" vertical="center" wrapText="1"/>
    </xf>
    <xf numFmtId="0" fontId="9" fillId="18" borderId="17" xfId="0" applyFont="1" applyFill="1" applyBorder="1" applyAlignment="1">
      <alignment horizontal="center" vertical="center" wrapText="1"/>
    </xf>
    <xf numFmtId="0" fontId="9" fillId="18" borderId="18" xfId="0" applyFont="1" applyFill="1" applyBorder="1" applyAlignment="1">
      <alignment horizontal="center" vertical="center" wrapText="1"/>
    </xf>
    <xf numFmtId="0" fontId="9" fillId="18" borderId="3" xfId="0" applyFont="1" applyFill="1" applyBorder="1" applyAlignment="1">
      <alignment horizontal="center" vertical="center" wrapText="1"/>
    </xf>
    <xf numFmtId="0" fontId="4" fillId="2" borderId="4" xfId="2" applyFill="1" applyBorder="1" applyAlignment="1">
      <alignment horizontal="center" vertical="center" wrapText="1"/>
    </xf>
    <xf numFmtId="0" fontId="1" fillId="38" borderId="31" xfId="7" applyFill="1" applyBorder="1" applyAlignment="1">
      <alignment horizontal="center" vertical="center" wrapText="1"/>
    </xf>
    <xf numFmtId="0" fontId="1" fillId="38" borderId="4" xfId="7" applyFill="1" applyBorder="1" applyAlignment="1">
      <alignment horizontal="center" vertical="center" wrapText="1"/>
    </xf>
    <xf numFmtId="0" fontId="1" fillId="38" borderId="62" xfId="7" applyFill="1" applyBorder="1" applyAlignment="1">
      <alignment horizontal="center" vertical="center" wrapText="1"/>
    </xf>
    <xf numFmtId="0" fontId="1" fillId="39" borderId="31" xfId="7" applyFill="1" applyBorder="1" applyAlignment="1">
      <alignment horizontal="center" vertical="center" wrapText="1"/>
    </xf>
    <xf numFmtId="0" fontId="1" fillId="39" borderId="4" xfId="7" applyFill="1" applyBorder="1" applyAlignment="1">
      <alignment horizontal="center" vertical="center" wrapText="1"/>
    </xf>
    <xf numFmtId="0" fontId="1" fillId="39" borderId="62" xfId="7" applyFill="1" applyBorder="1" applyAlignment="1">
      <alignment horizontal="center" vertical="center" wrapText="1"/>
    </xf>
    <xf numFmtId="0" fontId="1" fillId="0" borderId="85" xfId="7" applyBorder="1" applyAlignment="1">
      <alignment horizontal="center" vertical="center" wrapText="1"/>
    </xf>
    <xf numFmtId="2" fontId="1" fillId="0" borderId="0" xfId="7" applyNumberFormat="1"/>
    <xf numFmtId="0" fontId="1" fillId="0" borderId="86" xfId="7" applyBorder="1" applyAlignment="1">
      <alignment horizontal="center" vertical="center" wrapText="1"/>
    </xf>
    <xf numFmtId="164" fontId="1" fillId="0" borderId="86" xfId="7" applyNumberFormat="1" applyBorder="1" applyAlignment="1">
      <alignment horizontal="center" vertical="center" wrapText="1"/>
    </xf>
    <xf numFmtId="0" fontId="1" fillId="40" borderId="31" xfId="7" applyFill="1" applyBorder="1" applyAlignment="1">
      <alignment horizontal="center" vertical="center" wrapText="1"/>
    </xf>
    <xf numFmtId="0" fontId="1" fillId="40" borderId="4" xfId="7" applyFill="1" applyBorder="1" applyAlignment="1">
      <alignment horizontal="center" vertical="center" wrapText="1"/>
    </xf>
    <xf numFmtId="0" fontId="1" fillId="40" borderId="62" xfId="7" applyFill="1" applyBorder="1" applyAlignment="1">
      <alignment horizontal="center" vertical="center" wrapText="1"/>
    </xf>
    <xf numFmtId="0" fontId="1" fillId="0" borderId="17" xfId="7" applyBorder="1" applyAlignment="1">
      <alignment horizontal="center" vertical="center" wrapText="1"/>
    </xf>
    <xf numFmtId="0" fontId="1" fillId="0" borderId="17" xfId="7" applyFill="1" applyBorder="1" applyAlignment="1">
      <alignment horizontal="center" vertical="center" wrapText="1"/>
    </xf>
    <xf numFmtId="0" fontId="1" fillId="41" borderId="31" xfId="7" applyFill="1" applyBorder="1" applyAlignment="1">
      <alignment horizontal="center" vertical="center" wrapText="1"/>
    </xf>
    <xf numFmtId="0" fontId="1" fillId="41" borderId="4" xfId="7" applyFill="1" applyBorder="1" applyAlignment="1">
      <alignment horizontal="center" vertical="center" wrapText="1"/>
    </xf>
    <xf numFmtId="0" fontId="1" fillId="41" borderId="62" xfId="7" applyFill="1" applyBorder="1" applyAlignment="1">
      <alignment horizontal="center" vertical="center" wrapText="1"/>
    </xf>
    <xf numFmtId="0" fontId="1" fillId="39" borderId="3" xfId="7" applyFill="1" applyBorder="1" applyAlignment="1">
      <alignment horizontal="center" vertical="center" wrapText="1"/>
    </xf>
    <xf numFmtId="0" fontId="1" fillId="41" borderId="3" xfId="7" applyFill="1" applyBorder="1" applyAlignment="1">
      <alignment horizontal="center" vertical="center" wrapText="1"/>
    </xf>
    <xf numFmtId="0" fontId="1" fillId="14" borderId="31" xfId="7" applyFill="1" applyBorder="1" applyAlignment="1">
      <alignment horizontal="center" vertical="center" wrapText="1"/>
    </xf>
    <xf numFmtId="0" fontId="1" fillId="14" borderId="4" xfId="7" applyFill="1" applyBorder="1" applyAlignment="1">
      <alignment horizontal="center" vertical="center" wrapText="1"/>
    </xf>
    <xf numFmtId="0" fontId="1" fillId="14" borderId="62" xfId="7" applyFill="1" applyBorder="1" applyAlignment="1">
      <alignment horizontal="center" vertical="center" wrapText="1"/>
    </xf>
    <xf numFmtId="0" fontId="1" fillId="14" borderId="86" xfId="7" applyFill="1" applyBorder="1" applyAlignment="1">
      <alignment horizontal="center" vertical="center" wrapText="1"/>
    </xf>
    <xf numFmtId="0" fontId="1" fillId="27" borderId="87" xfId="7" applyFill="1" applyBorder="1" applyAlignment="1">
      <alignment horizontal="center" vertical="center" wrapText="1"/>
    </xf>
    <xf numFmtId="0" fontId="1" fillId="27" borderId="86" xfId="7" applyFill="1" applyBorder="1" applyAlignment="1">
      <alignment horizontal="center" vertical="center" wrapText="1"/>
    </xf>
    <xf numFmtId="0" fontId="1" fillId="27" borderId="85" xfId="7" applyFill="1" applyBorder="1" applyAlignment="1">
      <alignment horizontal="center" vertical="center" wrapText="1"/>
    </xf>
    <xf numFmtId="0" fontId="1" fillId="15" borderId="31" xfId="7" applyFill="1" applyBorder="1" applyAlignment="1">
      <alignment horizontal="center" vertical="center" wrapText="1"/>
    </xf>
    <xf numFmtId="0" fontId="1" fillId="15" borderId="4" xfId="7" applyFill="1" applyBorder="1" applyAlignment="1">
      <alignment horizontal="center" vertical="center" wrapText="1"/>
    </xf>
    <xf numFmtId="0" fontId="1" fillId="15" borderId="62" xfId="7" applyFill="1" applyBorder="1" applyAlignment="1">
      <alignment horizontal="center" vertical="center" wrapText="1"/>
    </xf>
    <xf numFmtId="0" fontId="1" fillId="28" borderId="3" xfId="7" applyFill="1" applyBorder="1" applyAlignment="1">
      <alignment horizontal="center" vertical="center" wrapText="1"/>
    </xf>
    <xf numFmtId="0" fontId="1" fillId="0" borderId="3" xfId="7" applyFill="1" applyBorder="1" applyAlignment="1">
      <alignment horizontal="center" vertical="center" wrapText="1"/>
    </xf>
    <xf numFmtId="0" fontId="1" fillId="0" borderId="3" xfId="7" applyBorder="1" applyAlignment="1">
      <alignment horizontal="center" vertical="center" wrapText="1"/>
    </xf>
    <xf numFmtId="0" fontId="6" fillId="35" borderId="17" xfId="7" applyFont="1" applyFill="1" applyBorder="1" applyAlignment="1">
      <alignment horizontal="center" vertical="center" wrapText="1"/>
    </xf>
    <xf numFmtId="0" fontId="1" fillId="0" borderId="66" xfId="7" applyBorder="1" applyAlignment="1">
      <alignment horizontal="center" vertical="center" wrapText="1"/>
    </xf>
    <xf numFmtId="0" fontId="1" fillId="0" borderId="80" xfId="7" applyBorder="1" applyAlignment="1">
      <alignment horizontal="center" vertical="center" wrapText="1"/>
    </xf>
    <xf numFmtId="0" fontId="1" fillId="0" borderId="68" xfId="7" applyBorder="1" applyAlignment="1">
      <alignment horizontal="center" vertical="center" wrapText="1"/>
    </xf>
    <xf numFmtId="0" fontId="1" fillId="0" borderId="17" xfId="7" applyBorder="1" applyAlignment="1">
      <alignment horizontal="center" vertical="center"/>
    </xf>
    <xf numFmtId="0" fontId="1" fillId="0" borderId="26" xfId="7" applyBorder="1" applyAlignment="1">
      <alignment horizontal="center" vertical="center" wrapText="1"/>
    </xf>
    <xf numFmtId="0" fontId="1" fillId="0" borderId="24" xfId="7" applyBorder="1" applyAlignment="1">
      <alignment horizontal="center" vertical="center" wrapText="1"/>
    </xf>
    <xf numFmtId="0" fontId="6" fillId="11" borderId="52" xfId="7" applyFont="1" applyFill="1" applyBorder="1" applyAlignment="1">
      <alignment horizontal="center" vertical="center" wrapText="1"/>
    </xf>
    <xf numFmtId="0" fontId="6" fillId="11" borderId="6" xfId="7" applyFont="1" applyFill="1" applyBorder="1" applyAlignment="1">
      <alignment horizontal="center" vertical="center" wrapText="1"/>
    </xf>
    <xf numFmtId="0" fontId="6" fillId="11" borderId="78" xfId="7" applyFont="1" applyFill="1" applyBorder="1" applyAlignment="1">
      <alignment horizontal="center" vertical="center" wrapText="1"/>
    </xf>
    <xf numFmtId="0" fontId="6" fillId="11" borderId="6" xfId="7" applyFont="1" applyFill="1" applyBorder="1" applyAlignment="1">
      <alignment horizontal="center" vertical="center" wrapText="1"/>
    </xf>
    <xf numFmtId="0" fontId="6" fillId="16" borderId="52" xfId="7" applyFont="1" applyFill="1" applyBorder="1" applyAlignment="1">
      <alignment horizontal="center" vertical="center" wrapText="1"/>
    </xf>
    <xf numFmtId="0" fontId="6" fillId="16" borderId="6" xfId="7" applyFont="1" applyFill="1" applyBorder="1" applyAlignment="1">
      <alignment horizontal="center" vertical="center" wrapText="1"/>
    </xf>
    <xf numFmtId="0" fontId="6" fillId="20" borderId="6" xfId="7" applyFont="1" applyFill="1" applyBorder="1" applyAlignment="1">
      <alignment horizontal="center" vertical="center" wrapText="1"/>
    </xf>
    <xf numFmtId="0" fontId="6" fillId="20" borderId="78" xfId="7" applyFont="1" applyFill="1" applyBorder="1" applyAlignment="1">
      <alignment horizontal="center" vertical="center" wrapText="1"/>
    </xf>
    <xf numFmtId="0" fontId="5" fillId="12" borderId="52" xfId="7" applyFont="1" applyFill="1" applyBorder="1" applyAlignment="1">
      <alignment horizontal="center" vertical="center" wrapText="1"/>
    </xf>
    <xf numFmtId="0" fontId="5" fillId="12" borderId="78" xfId="7" applyFont="1" applyFill="1" applyBorder="1" applyAlignment="1">
      <alignment horizontal="center" vertical="center" wrapText="1"/>
    </xf>
    <xf numFmtId="0" fontId="5" fillId="42" borderId="5" xfId="7" applyFont="1" applyFill="1" applyBorder="1" applyAlignment="1">
      <alignment horizontal="center" vertical="center"/>
    </xf>
    <xf numFmtId="0" fontId="5" fillId="42" borderId="0" xfId="7" applyFont="1" applyFill="1" applyBorder="1" applyAlignment="1">
      <alignment horizontal="center" vertical="center"/>
    </xf>
    <xf numFmtId="0" fontId="5" fillId="42" borderId="24" xfId="7" applyFont="1" applyFill="1" applyBorder="1" applyAlignment="1">
      <alignment horizontal="center" vertical="center"/>
    </xf>
    <xf numFmtId="0" fontId="5" fillId="43" borderId="52" xfId="7" applyFont="1" applyFill="1" applyBorder="1" applyAlignment="1">
      <alignment horizontal="center" vertical="center" wrapText="1"/>
    </xf>
    <xf numFmtId="0" fontId="5" fillId="43" borderId="6" xfId="7" applyFont="1" applyFill="1" applyBorder="1" applyAlignment="1">
      <alignment horizontal="center" vertical="center" wrapText="1"/>
    </xf>
    <xf numFmtId="0" fontId="5" fillId="44" borderId="6" xfId="7" applyFont="1" applyFill="1" applyBorder="1" applyAlignment="1">
      <alignment horizontal="center" vertical="center" wrapText="1"/>
    </xf>
    <xf numFmtId="0" fontId="5" fillId="45" borderId="6" xfId="7" applyFont="1" applyFill="1" applyBorder="1" applyAlignment="1">
      <alignment horizontal="center" vertical="center" wrapText="1"/>
    </xf>
    <xf numFmtId="0" fontId="5" fillId="34" borderId="6" xfId="7" applyFont="1" applyFill="1" applyBorder="1" applyAlignment="1">
      <alignment horizontal="center" vertical="center" wrapText="1"/>
    </xf>
    <xf numFmtId="0" fontId="73" fillId="20" borderId="17" xfId="7" applyFont="1" applyFill="1" applyBorder="1" applyAlignment="1">
      <alignment horizontal="center" vertical="center" wrapText="1"/>
    </xf>
    <xf numFmtId="0" fontId="17" fillId="16" borderId="5" xfId="7" applyFont="1" applyFill="1" applyBorder="1" applyAlignment="1">
      <alignment horizontal="center" vertical="center" wrapText="1"/>
    </xf>
    <xf numFmtId="0" fontId="17" fillId="16" borderId="0" xfId="7" applyFont="1" applyFill="1" applyBorder="1" applyAlignment="1">
      <alignment horizontal="center" vertical="center" wrapText="1"/>
    </xf>
    <xf numFmtId="0" fontId="26" fillId="10" borderId="0" xfId="7" applyFont="1" applyFill="1" applyBorder="1" applyAlignment="1">
      <alignment horizontal="center" vertical="center" wrapText="1"/>
    </xf>
    <xf numFmtId="0" fontId="26" fillId="7" borderId="0" xfId="7" applyFont="1" applyFill="1" applyBorder="1" applyAlignment="1">
      <alignment horizontal="center" vertical="center" wrapText="1"/>
    </xf>
    <xf numFmtId="0" fontId="26" fillId="3" borderId="24" xfId="7" applyFont="1" applyFill="1" applyBorder="1" applyAlignment="1">
      <alignment horizontal="center" vertical="center" wrapText="1"/>
    </xf>
    <xf numFmtId="0" fontId="1" fillId="46" borderId="31" xfId="7" applyFill="1" applyBorder="1" applyAlignment="1">
      <alignment horizontal="center" vertical="center" wrapText="1"/>
    </xf>
    <xf numFmtId="0" fontId="1" fillId="46" borderId="4" xfId="7" applyFill="1" applyBorder="1" applyAlignment="1">
      <alignment horizontal="center" vertical="center" wrapText="1"/>
    </xf>
    <xf numFmtId="0" fontId="1" fillId="46" borderId="62" xfId="7" applyFill="1" applyBorder="1" applyAlignment="1">
      <alignment horizontal="center" vertical="center" wrapText="1"/>
    </xf>
    <xf numFmtId="0" fontId="1" fillId="47" borderId="31" xfId="7" applyFill="1" applyBorder="1" applyAlignment="1">
      <alignment horizontal="center" vertical="center" wrapText="1"/>
    </xf>
    <xf numFmtId="0" fontId="1" fillId="47" borderId="4" xfId="7" applyFill="1" applyBorder="1" applyAlignment="1">
      <alignment horizontal="center" vertical="center" wrapText="1"/>
    </xf>
    <xf numFmtId="0" fontId="1" fillId="47" borderId="62" xfId="7" applyFill="1" applyBorder="1" applyAlignment="1">
      <alignment horizontal="center" vertical="center" wrapText="1"/>
    </xf>
    <xf numFmtId="0" fontId="1" fillId="48" borderId="31" xfId="7" applyFill="1" applyBorder="1" applyAlignment="1">
      <alignment horizontal="center" vertical="center" wrapText="1"/>
    </xf>
    <xf numFmtId="0" fontId="1" fillId="48" borderId="4" xfId="7" applyFill="1" applyBorder="1" applyAlignment="1">
      <alignment horizontal="center" vertical="center" wrapText="1"/>
    </xf>
    <xf numFmtId="0" fontId="1" fillId="48" borderId="62" xfId="7" applyFill="1" applyBorder="1" applyAlignment="1">
      <alignment horizontal="center" vertical="center" wrapText="1"/>
    </xf>
    <xf numFmtId="0" fontId="1" fillId="0" borderId="26" xfId="7" applyFill="1" applyBorder="1" applyAlignment="1">
      <alignment horizontal="center" vertical="center" wrapText="1"/>
    </xf>
    <xf numFmtId="0" fontId="1" fillId="27" borderId="18" xfId="7" applyFill="1" applyBorder="1" applyAlignment="1">
      <alignment horizontal="center" vertical="center" wrapText="1"/>
    </xf>
    <xf numFmtId="0" fontId="1" fillId="24" borderId="18" xfId="7" applyFill="1" applyBorder="1" applyAlignment="1">
      <alignment horizontal="center" vertical="center" wrapText="1"/>
    </xf>
    <xf numFmtId="0" fontId="1" fillId="5" borderId="31" xfId="7" applyFill="1" applyBorder="1" applyAlignment="1">
      <alignment horizontal="center" vertical="center" wrapText="1"/>
    </xf>
    <xf numFmtId="0" fontId="1" fillId="5" borderId="4" xfId="7" applyFill="1" applyBorder="1" applyAlignment="1">
      <alignment horizontal="center" vertical="center" wrapText="1"/>
    </xf>
    <xf numFmtId="0" fontId="1" fillId="5" borderId="62" xfId="7" applyFill="1" applyBorder="1" applyAlignment="1">
      <alignment horizontal="center" vertical="center" wrapText="1"/>
    </xf>
    <xf numFmtId="0" fontId="1" fillId="49" borderId="18" xfId="7" applyFill="1" applyBorder="1" applyAlignment="1">
      <alignment horizontal="center" vertical="center" wrapText="1"/>
    </xf>
    <xf numFmtId="0" fontId="1" fillId="50" borderId="18" xfId="7" applyFill="1" applyBorder="1" applyAlignment="1">
      <alignment horizontal="center" vertical="center" wrapText="1"/>
    </xf>
    <xf numFmtId="0" fontId="1" fillId="23" borderId="31" xfId="7" applyFill="1" applyBorder="1" applyAlignment="1">
      <alignment horizontal="center" vertical="center" wrapText="1"/>
    </xf>
    <xf numFmtId="0" fontId="1" fillId="23" borderId="4" xfId="7" applyFill="1" applyBorder="1" applyAlignment="1">
      <alignment horizontal="center" vertical="center" wrapText="1"/>
    </xf>
    <xf numFmtId="0" fontId="1" fillId="23" borderId="62" xfId="7" applyFill="1" applyBorder="1" applyAlignment="1">
      <alignment horizontal="center" vertical="center" wrapText="1"/>
    </xf>
    <xf numFmtId="0" fontId="1" fillId="27" borderId="3" xfId="7" applyFill="1" applyBorder="1" applyAlignment="1">
      <alignment horizontal="center" vertical="center" wrapText="1"/>
    </xf>
    <xf numFmtId="0" fontId="1" fillId="24" borderId="3" xfId="7" applyFill="1" applyBorder="1" applyAlignment="1">
      <alignment horizontal="center" vertical="center" wrapText="1"/>
    </xf>
    <xf numFmtId="0" fontId="1" fillId="5" borderId="3" xfId="7" applyFill="1" applyBorder="1" applyAlignment="1">
      <alignment horizontal="center" vertical="center" wrapText="1"/>
    </xf>
    <xf numFmtId="0" fontId="1" fillId="49" borderId="3" xfId="7" applyFill="1" applyBorder="1" applyAlignment="1">
      <alignment horizontal="center" vertical="center" wrapText="1"/>
    </xf>
    <xf numFmtId="0" fontId="1" fillId="50" borderId="3" xfId="7" applyFill="1" applyBorder="1" applyAlignment="1">
      <alignment horizontal="center" vertical="center" wrapText="1"/>
    </xf>
    <xf numFmtId="0" fontId="1" fillId="23" borderId="3" xfId="7" applyFill="1" applyBorder="1" applyAlignment="1">
      <alignment horizontal="center" vertical="center" wrapText="1"/>
    </xf>
    <xf numFmtId="0" fontId="1" fillId="51" borderId="4" xfId="7" applyFill="1" applyBorder="1" applyAlignment="1">
      <alignment horizontal="center" vertical="center" wrapText="1"/>
    </xf>
    <xf numFmtId="0" fontId="1" fillId="51" borderId="62" xfId="7" applyFill="1" applyBorder="1" applyAlignment="1">
      <alignment horizontal="center" vertical="center" wrapText="1"/>
    </xf>
    <xf numFmtId="0" fontId="1" fillId="52" borderId="31" xfId="7" applyFill="1" applyBorder="1" applyAlignment="1">
      <alignment horizontal="center" vertical="center" wrapText="1"/>
    </xf>
    <xf numFmtId="0" fontId="1" fillId="52" borderId="4" xfId="7" applyFill="1" applyBorder="1" applyAlignment="1">
      <alignment horizontal="center" vertical="center" wrapText="1"/>
    </xf>
    <xf numFmtId="0" fontId="1" fillId="52" borderId="62" xfId="7" applyFill="1" applyBorder="1" applyAlignment="1">
      <alignment horizontal="center" vertical="center" wrapText="1"/>
    </xf>
    <xf numFmtId="0" fontId="1" fillId="53" borderId="3" xfId="7" applyFill="1" applyBorder="1" applyAlignment="1">
      <alignment horizontal="center" vertical="center" wrapText="1"/>
    </xf>
    <xf numFmtId="0" fontId="1" fillId="0" borderId="31" xfId="7" applyFill="1" applyBorder="1" applyAlignment="1">
      <alignment horizontal="center" vertical="center" wrapText="1"/>
    </xf>
    <xf numFmtId="0" fontId="1" fillId="0" borderId="4" xfId="7" applyFill="1" applyBorder="1" applyAlignment="1">
      <alignment horizontal="center" vertical="center" wrapText="1"/>
    </xf>
    <xf numFmtId="0" fontId="1" fillId="0" borderId="62" xfId="7" applyFill="1" applyBorder="1" applyAlignment="1">
      <alignment horizontal="center" vertical="center" wrapText="1"/>
    </xf>
    <xf numFmtId="0" fontId="1" fillId="0" borderId="4" xfId="7" applyFill="1" applyBorder="1" applyAlignment="1">
      <alignment horizontal="center" vertical="center" wrapText="1"/>
    </xf>
    <xf numFmtId="0" fontId="1" fillId="0" borderId="31" xfId="7" applyBorder="1" applyAlignment="1">
      <alignment horizontal="center" vertical="center" wrapText="1"/>
    </xf>
    <xf numFmtId="0" fontId="1" fillId="0" borderId="4" xfId="7" applyBorder="1" applyAlignment="1">
      <alignment horizontal="center" vertical="center" wrapText="1"/>
    </xf>
    <xf numFmtId="0" fontId="1" fillId="0" borderId="62" xfId="7" applyBorder="1" applyAlignment="1">
      <alignment horizontal="center" vertical="center" wrapText="1"/>
    </xf>
    <xf numFmtId="0" fontId="1" fillId="0" borderId="26" xfId="7" applyFill="1" applyBorder="1"/>
    <xf numFmtId="0" fontId="6" fillId="51" borderId="5" xfId="7" applyFont="1" applyFill="1" applyBorder="1" applyAlignment="1">
      <alignment horizontal="center"/>
    </xf>
    <xf numFmtId="0" fontId="6" fillId="51" borderId="0" xfId="7" applyFont="1" applyFill="1" applyAlignment="1">
      <alignment horizontal="center"/>
    </xf>
    <xf numFmtId="0" fontId="6" fillId="20" borderId="86" xfId="7" applyFont="1" applyFill="1" applyBorder="1" applyAlignment="1" applyProtection="1">
      <alignment horizontal="center" vertical="center" wrapText="1"/>
    </xf>
    <xf numFmtId="0" fontId="6" fillId="20" borderId="86" xfId="7" applyFont="1" applyFill="1" applyBorder="1" applyAlignment="1" applyProtection="1">
      <alignment horizontal="left" vertical="center" wrapText="1"/>
    </xf>
    <xf numFmtId="0" fontId="6" fillId="35" borderId="26" xfId="7" applyFont="1" applyFill="1" applyBorder="1" applyAlignment="1">
      <alignment horizontal="center" vertical="center" wrapText="1"/>
    </xf>
    <xf numFmtId="0" fontId="19" fillId="36" borderId="81" xfId="7" applyFont="1" applyFill="1" applyBorder="1" applyAlignment="1">
      <alignment horizontal="center" vertical="center" wrapText="1"/>
    </xf>
    <xf numFmtId="0" fontId="1" fillId="0" borderId="26" xfId="7" applyBorder="1" applyAlignment="1">
      <alignment horizontal="center" vertical="center"/>
    </xf>
    <xf numFmtId="0" fontId="1" fillId="41" borderId="17" xfId="7" applyFill="1" applyBorder="1" applyAlignment="1">
      <alignment horizontal="center" vertical="center" wrapText="1"/>
    </xf>
    <xf numFmtId="0" fontId="1" fillId="11" borderId="17" xfId="7" applyFill="1" applyBorder="1" applyAlignment="1">
      <alignment horizontal="center" vertical="center" wrapText="1"/>
    </xf>
    <xf numFmtId="0" fontId="1" fillId="8" borderId="3" xfId="7" applyFill="1" applyBorder="1" applyAlignment="1">
      <alignment horizontal="center" vertical="center" wrapText="1"/>
    </xf>
    <xf numFmtId="0" fontId="1" fillId="8" borderId="17" xfId="7" applyFill="1" applyBorder="1" applyAlignment="1">
      <alignment horizontal="center" vertical="center" wrapText="1"/>
    </xf>
    <xf numFmtId="0" fontId="74" fillId="54" borderId="17" xfId="7" applyFont="1" applyFill="1" applyBorder="1" applyAlignment="1">
      <alignment horizontal="center" vertical="center" wrapText="1"/>
    </xf>
    <xf numFmtId="2" fontId="74" fillId="54" borderId="17" xfId="7" applyNumberFormat="1" applyFont="1" applyFill="1" applyBorder="1" applyAlignment="1">
      <alignment horizontal="center" vertical="center" wrapText="1"/>
    </xf>
    <xf numFmtId="0" fontId="7" fillId="48" borderId="26" xfId="7" applyFont="1" applyFill="1" applyBorder="1" applyAlignment="1">
      <alignment horizontal="center" vertical="center" wrapText="1"/>
    </xf>
    <xf numFmtId="0" fontId="75" fillId="48" borderId="26" xfId="7" applyFont="1" applyFill="1" applyBorder="1" applyAlignment="1">
      <alignment horizontal="center" vertical="center" wrapText="1"/>
    </xf>
    <xf numFmtId="0" fontId="7" fillId="55" borderId="17" xfId="7" applyFont="1" applyFill="1" applyBorder="1" applyAlignment="1">
      <alignment horizontal="center" vertical="center" wrapText="1"/>
    </xf>
    <xf numFmtId="164" fontId="7" fillId="55" borderId="17" xfId="7" applyNumberFormat="1" applyFont="1" applyFill="1" applyBorder="1" applyAlignment="1">
      <alignment horizontal="center" vertical="center" wrapText="1"/>
    </xf>
    <xf numFmtId="0" fontId="7" fillId="43" borderId="17" xfId="7" applyFont="1" applyFill="1" applyBorder="1" applyAlignment="1">
      <alignment horizontal="center" vertical="center" wrapText="1"/>
    </xf>
    <xf numFmtId="0" fontId="7" fillId="44" borderId="17" xfId="7" applyFont="1" applyFill="1" applyBorder="1" applyAlignment="1">
      <alignment horizontal="center" vertical="center" wrapText="1"/>
    </xf>
    <xf numFmtId="0" fontId="7" fillId="56" borderId="17" xfId="7" applyFont="1" applyFill="1" applyBorder="1" applyAlignment="1">
      <alignment horizontal="center" vertical="center" wrapText="1"/>
    </xf>
    <xf numFmtId="0" fontId="7" fillId="9" borderId="3" xfId="7" applyFont="1" applyFill="1" applyBorder="1" applyAlignment="1">
      <alignment horizontal="center" vertical="center" wrapText="1"/>
    </xf>
    <xf numFmtId="0" fontId="7" fillId="9" borderId="17" xfId="7" applyFont="1" applyFill="1" applyBorder="1" applyAlignment="1">
      <alignment horizontal="center" vertical="center" wrapText="1"/>
    </xf>
    <xf numFmtId="0" fontId="73" fillId="20" borderId="31" xfId="7" applyFont="1" applyFill="1" applyBorder="1" applyAlignment="1">
      <alignment horizontal="center" vertical="center" wrapText="1"/>
    </xf>
    <xf numFmtId="0" fontId="73" fillId="20" borderId="26" xfId="7" applyFont="1" applyFill="1" applyBorder="1" applyAlignment="1">
      <alignment horizontal="center" vertical="center" wrapText="1"/>
    </xf>
    <xf numFmtId="0" fontId="1" fillId="0" borderId="18" xfId="7" applyFill="1" applyBorder="1" applyAlignment="1">
      <alignment horizontal="center" vertical="center" wrapText="1"/>
    </xf>
    <xf numFmtId="0" fontId="1" fillId="0" borderId="18" xfId="7" applyBorder="1" applyAlignment="1">
      <alignment horizontal="center" vertical="center" wrapText="1"/>
    </xf>
    <xf numFmtId="0" fontId="76" fillId="0" borderId="31" xfId="7" applyFont="1" applyBorder="1" applyAlignment="1">
      <alignment horizontal="center"/>
    </xf>
    <xf numFmtId="0" fontId="76" fillId="0" borderId="4" xfId="7" applyFont="1" applyBorder="1" applyAlignment="1">
      <alignment horizontal="center"/>
    </xf>
    <xf numFmtId="0" fontId="76" fillId="0" borderId="62" xfId="7" applyFont="1" applyBorder="1" applyAlignment="1">
      <alignment horizontal="center"/>
    </xf>
    <xf numFmtId="0" fontId="76" fillId="0" borderId="3" xfId="7" applyFont="1" applyBorder="1" applyAlignment="1">
      <alignment horizontal="center"/>
    </xf>
    <xf numFmtId="0" fontId="76" fillId="0" borderId="3" xfId="7" applyFont="1" applyFill="1" applyBorder="1" applyAlignment="1">
      <alignment horizontal="center"/>
    </xf>
    <xf numFmtId="0" fontId="1" fillId="0" borderId="87" xfId="7" applyFill="1" applyBorder="1" applyAlignment="1">
      <alignment horizontal="center" vertical="center" wrapText="1"/>
    </xf>
    <xf numFmtId="0" fontId="1" fillId="0" borderId="86" xfId="7" applyFill="1" applyBorder="1" applyAlignment="1">
      <alignment horizontal="center" vertical="center" wrapText="1"/>
    </xf>
    <xf numFmtId="0" fontId="1" fillId="0" borderId="85" xfId="7" applyFill="1" applyBorder="1" applyAlignment="1">
      <alignment horizontal="center" vertical="center" wrapText="1"/>
    </xf>
    <xf numFmtId="0" fontId="1" fillId="0" borderId="87" xfId="7" applyBorder="1" applyAlignment="1">
      <alignment horizontal="center" vertical="center" wrapText="1"/>
    </xf>
    <xf numFmtId="0" fontId="1" fillId="0" borderId="86" xfId="7" applyBorder="1" applyAlignment="1">
      <alignment horizontal="center" vertical="center" wrapText="1"/>
    </xf>
    <xf numFmtId="0" fontId="1" fillId="39" borderId="5" xfId="7" applyFill="1" applyBorder="1" applyAlignment="1">
      <alignment horizontal="left" vertical="center" wrapText="1"/>
    </xf>
    <xf numFmtId="0" fontId="1" fillId="39" borderId="86" xfId="7" applyFill="1" applyBorder="1" applyAlignment="1">
      <alignment horizontal="left" vertical="center" wrapText="1"/>
    </xf>
    <xf numFmtId="0" fontId="1" fillId="46" borderId="86" xfId="7" applyFill="1" applyBorder="1" applyAlignment="1">
      <alignment horizontal="left" wrapText="1"/>
    </xf>
    <xf numFmtId="0" fontId="1" fillId="46" borderId="86" xfId="7" applyFill="1" applyBorder="1" applyAlignment="1">
      <alignment horizontal="center" wrapText="1"/>
    </xf>
    <xf numFmtId="0" fontId="1" fillId="8" borderId="86" xfId="7" applyFill="1" applyBorder="1" applyAlignment="1">
      <alignment horizontal="center" wrapText="1"/>
    </xf>
    <xf numFmtId="0" fontId="6" fillId="20" borderId="0" xfId="7" applyFont="1" applyFill="1" applyBorder="1" applyAlignment="1" applyProtection="1">
      <alignment horizontal="center" vertical="center" wrapText="1"/>
    </xf>
    <xf numFmtId="0" fontId="6" fillId="20" borderId="0" xfId="7" applyFont="1" applyFill="1" applyBorder="1" applyAlignment="1" applyProtection="1">
      <alignment horizontal="left" vertical="center" wrapText="1"/>
    </xf>
    <xf numFmtId="0" fontId="19" fillId="36" borderId="5" xfId="7" applyFont="1" applyFill="1" applyBorder="1" applyAlignment="1">
      <alignment horizontal="center" vertical="center" wrapText="1"/>
    </xf>
    <xf numFmtId="0" fontId="1" fillId="41" borderId="26" xfId="7" applyFill="1" applyBorder="1" applyAlignment="1">
      <alignment horizontal="center" vertical="center" wrapText="1"/>
    </xf>
    <xf numFmtId="0" fontId="1" fillId="11" borderId="26" xfId="7" applyFill="1" applyBorder="1" applyAlignment="1">
      <alignment horizontal="center" vertical="center" wrapText="1"/>
    </xf>
    <xf numFmtId="0" fontId="1" fillId="8" borderId="26" xfId="7" applyFill="1" applyBorder="1" applyAlignment="1">
      <alignment horizontal="center" vertical="center" wrapText="1"/>
    </xf>
    <xf numFmtId="0" fontId="74" fillId="54" borderId="26" xfId="7" applyFont="1" applyFill="1" applyBorder="1" applyAlignment="1">
      <alignment horizontal="center" vertical="center" wrapText="1"/>
    </xf>
    <xf numFmtId="2" fontId="74" fillId="54" borderId="26" xfId="7" applyNumberFormat="1" applyFont="1" applyFill="1" applyBorder="1" applyAlignment="1">
      <alignment horizontal="center" vertical="center" wrapText="1"/>
    </xf>
    <xf numFmtId="0" fontId="7" fillId="55" borderId="26" xfId="7" applyFont="1" applyFill="1" applyBorder="1" applyAlignment="1">
      <alignment horizontal="center" vertical="center" wrapText="1"/>
    </xf>
    <xf numFmtId="164" fontId="7" fillId="55" borderId="26" xfId="7" applyNumberFormat="1" applyFont="1" applyFill="1" applyBorder="1" applyAlignment="1">
      <alignment horizontal="center" vertical="center" wrapText="1"/>
    </xf>
    <xf numFmtId="0" fontId="7" fillId="43" borderId="26" xfId="7" applyFont="1" applyFill="1" applyBorder="1" applyAlignment="1">
      <alignment horizontal="center" vertical="center" wrapText="1"/>
    </xf>
    <xf numFmtId="0" fontId="7" fillId="44" borderId="26" xfId="7" applyFont="1" applyFill="1" applyBorder="1" applyAlignment="1">
      <alignment horizontal="center" vertical="center" wrapText="1"/>
    </xf>
    <xf numFmtId="0" fontId="7" fillId="56" borderId="26" xfId="7" applyFont="1" applyFill="1" applyBorder="1" applyAlignment="1">
      <alignment horizontal="center" vertical="center" wrapText="1"/>
    </xf>
    <xf numFmtId="0" fontId="7" fillId="9" borderId="26" xfId="7" applyFont="1" applyFill="1" applyBorder="1" applyAlignment="1">
      <alignment horizontal="center" vertical="center" wrapText="1"/>
    </xf>
    <xf numFmtId="0" fontId="1" fillId="0" borderId="52" xfId="7" applyFill="1" applyBorder="1" applyAlignment="1">
      <alignment horizontal="center" vertical="center" wrapText="1"/>
    </xf>
    <xf numFmtId="0" fontId="1" fillId="0" borderId="6" xfId="7" applyFill="1" applyBorder="1" applyAlignment="1">
      <alignment horizontal="center" vertical="center" wrapText="1"/>
    </xf>
    <xf numFmtId="0" fontId="1" fillId="0" borderId="78" xfId="7" applyFill="1" applyBorder="1" applyAlignment="1">
      <alignment horizontal="center" vertical="center" wrapText="1"/>
    </xf>
    <xf numFmtId="0" fontId="1" fillId="0" borderId="52" xfId="7" applyBorder="1" applyAlignment="1">
      <alignment horizontal="center" vertical="center" wrapText="1"/>
    </xf>
    <xf numFmtId="0" fontId="1" fillId="0" borderId="6" xfId="7" applyBorder="1" applyAlignment="1">
      <alignment horizontal="center" vertical="center" wrapText="1"/>
    </xf>
    <xf numFmtId="0" fontId="1" fillId="0" borderId="78" xfId="7" applyBorder="1" applyAlignment="1">
      <alignment horizontal="center" vertical="center" wrapText="1"/>
    </xf>
    <xf numFmtId="0" fontId="1" fillId="39" borderId="0" xfId="7" applyFill="1" applyBorder="1" applyAlignment="1">
      <alignment horizontal="left" vertical="center" wrapText="1"/>
    </xf>
    <xf numFmtId="0" fontId="1" fillId="46" borderId="0" xfId="7" applyFill="1" applyBorder="1" applyAlignment="1">
      <alignment horizontal="left" wrapText="1"/>
    </xf>
    <xf numFmtId="0" fontId="1" fillId="46" borderId="0" xfId="7" applyFill="1" applyBorder="1" applyAlignment="1">
      <alignment horizontal="center" wrapText="1"/>
    </xf>
    <xf numFmtId="0" fontId="1" fillId="8" borderId="0" xfId="7" applyFill="1" applyBorder="1" applyAlignment="1">
      <alignment horizontal="center" wrapText="1"/>
    </xf>
    <xf numFmtId="0" fontId="6" fillId="35" borderId="18" xfId="7" applyFont="1" applyFill="1" applyBorder="1" applyAlignment="1">
      <alignment horizontal="center" vertical="center" wrapText="1"/>
    </xf>
    <xf numFmtId="0" fontId="19" fillId="36" borderId="52" xfId="7" applyFont="1" applyFill="1" applyBorder="1" applyAlignment="1">
      <alignment horizontal="center" vertical="center" wrapText="1"/>
    </xf>
    <xf numFmtId="0" fontId="1" fillId="0" borderId="18" xfId="7" applyBorder="1" applyAlignment="1">
      <alignment horizontal="center" vertical="center"/>
    </xf>
    <xf numFmtId="0" fontId="1" fillId="41" borderId="18" xfId="7" applyFill="1" applyBorder="1" applyAlignment="1">
      <alignment horizontal="center" vertical="center" wrapText="1"/>
    </xf>
    <xf numFmtId="0" fontId="1" fillId="11" borderId="18" xfId="7" applyFill="1" applyBorder="1" applyAlignment="1">
      <alignment horizontal="center" vertical="center" wrapText="1"/>
    </xf>
    <xf numFmtId="0" fontId="1" fillId="8" borderId="18" xfId="7" applyFill="1" applyBorder="1" applyAlignment="1">
      <alignment horizontal="center" vertical="center" wrapText="1"/>
    </xf>
    <xf numFmtId="0" fontId="74" fillId="54" borderId="18" xfId="7" applyFont="1" applyFill="1" applyBorder="1" applyAlignment="1">
      <alignment horizontal="center" vertical="center" wrapText="1"/>
    </xf>
    <xf numFmtId="2" fontId="74" fillId="54" borderId="18" xfId="7" applyNumberFormat="1" applyFont="1" applyFill="1" applyBorder="1" applyAlignment="1">
      <alignment horizontal="center" vertical="center" wrapText="1"/>
    </xf>
    <xf numFmtId="0" fontId="7" fillId="48" borderId="18" xfId="7" applyFont="1" applyFill="1" applyBorder="1" applyAlignment="1">
      <alignment horizontal="center" vertical="center" wrapText="1"/>
    </xf>
    <xf numFmtId="0" fontId="75" fillId="48" borderId="18" xfId="7" applyFont="1" applyFill="1" applyBorder="1" applyAlignment="1">
      <alignment horizontal="center" vertical="center" wrapText="1"/>
    </xf>
    <xf numFmtId="0" fontId="7" fillId="55" borderId="18" xfId="7" applyFont="1" applyFill="1" applyBorder="1" applyAlignment="1">
      <alignment horizontal="center" vertical="center" wrapText="1"/>
    </xf>
    <xf numFmtId="164" fontId="7" fillId="55" borderId="18" xfId="7" applyNumberFormat="1" applyFont="1" applyFill="1" applyBorder="1" applyAlignment="1">
      <alignment horizontal="center" vertical="center" wrapText="1"/>
    </xf>
    <xf numFmtId="0" fontId="7" fillId="43" borderId="18" xfId="7" applyFont="1" applyFill="1" applyBorder="1" applyAlignment="1">
      <alignment horizontal="center" vertical="center" wrapText="1"/>
    </xf>
    <xf numFmtId="0" fontId="7" fillId="44" borderId="18" xfId="7" applyFont="1" applyFill="1" applyBorder="1" applyAlignment="1">
      <alignment horizontal="center" vertical="center" wrapText="1"/>
    </xf>
    <xf numFmtId="0" fontId="7" fillId="56" borderId="18" xfId="7" applyFont="1" applyFill="1" applyBorder="1" applyAlignment="1">
      <alignment horizontal="center" vertical="center" wrapText="1"/>
    </xf>
    <xf numFmtId="0" fontId="7" fillId="9" borderId="18" xfId="7" applyFont="1" applyFill="1" applyBorder="1" applyAlignment="1">
      <alignment horizontal="center" vertical="center" wrapText="1"/>
    </xf>
    <xf numFmtId="0" fontId="73" fillId="20" borderId="18" xfId="7" applyFont="1" applyFill="1" applyBorder="1" applyAlignment="1">
      <alignment horizontal="center" vertical="center" wrapText="1"/>
    </xf>
    <xf numFmtId="0" fontId="26" fillId="10" borderId="16" xfId="7" applyFont="1" applyFill="1" applyBorder="1" applyAlignment="1">
      <alignment horizontal="center" vertical="center" wrapText="1"/>
    </xf>
    <xf numFmtId="0" fontId="26" fillId="7" borderId="16" xfId="7" applyFont="1" applyFill="1" applyBorder="1" applyAlignment="1">
      <alignment horizontal="center" vertical="center" wrapText="1"/>
    </xf>
    <xf numFmtId="0" fontId="1" fillId="0" borderId="3" xfId="7" applyFill="1" applyBorder="1" applyAlignment="1">
      <alignment vertical="center" wrapText="1"/>
    </xf>
    <xf numFmtId="0" fontId="1" fillId="0" borderId="3" xfId="7" applyFill="1" applyBorder="1" applyAlignment="1">
      <alignment horizontal="center" vertical="center" wrapText="1"/>
    </xf>
    <xf numFmtId="0" fontId="1" fillId="0" borderId="3" xfId="7" applyBorder="1" applyAlignment="1">
      <alignment vertical="center" wrapText="1"/>
    </xf>
    <xf numFmtId="0" fontId="1" fillId="0" borderId="3" xfId="7" applyBorder="1" applyAlignment="1">
      <alignment horizontal="center" vertical="center" wrapText="1"/>
    </xf>
    <xf numFmtId="0" fontId="1" fillId="16" borderId="3" xfId="7" applyFill="1" applyBorder="1" applyAlignment="1">
      <alignment horizontal="center" vertical="center" wrapText="1"/>
    </xf>
    <xf numFmtId="0" fontId="1" fillId="0" borderId="18" xfId="7" applyFill="1" applyBorder="1"/>
    <xf numFmtId="0" fontId="1" fillId="39" borderId="52" xfId="7" applyFill="1" applyBorder="1" applyAlignment="1">
      <alignment horizontal="left" vertical="center" wrapText="1"/>
    </xf>
    <xf numFmtId="0" fontId="1" fillId="39" borderId="6" xfId="7" applyFill="1" applyBorder="1" applyAlignment="1">
      <alignment horizontal="left" vertical="center" wrapText="1"/>
    </xf>
    <xf numFmtId="0" fontId="1" fillId="46" borderId="6" xfId="7" applyFill="1" applyBorder="1" applyAlignment="1">
      <alignment horizontal="left" wrapText="1"/>
    </xf>
    <xf numFmtId="0" fontId="1" fillId="46" borderId="6" xfId="7" applyFill="1" applyBorder="1" applyAlignment="1">
      <alignment horizontal="center" wrapText="1"/>
    </xf>
    <xf numFmtId="0" fontId="1" fillId="8" borderId="6" xfId="7" applyFill="1" applyBorder="1" applyAlignment="1">
      <alignment horizontal="center" wrapText="1"/>
    </xf>
    <xf numFmtId="164" fontId="1" fillId="0" borderId="0" xfId="7" applyNumberFormat="1"/>
    <xf numFmtId="0" fontId="1" fillId="39" borderId="3" xfId="7" applyFill="1" applyBorder="1"/>
    <xf numFmtId="0" fontId="1" fillId="39" borderId="3" xfId="7" applyFill="1" applyBorder="1" applyAlignment="1">
      <alignment wrapText="1"/>
    </xf>
    <xf numFmtId="49" fontId="1" fillId="47" borderId="3" xfId="7" applyNumberFormat="1" applyFill="1" applyBorder="1" applyAlignment="1">
      <alignment horizontal="left" wrapText="1"/>
    </xf>
    <xf numFmtId="0" fontId="6" fillId="20" borderId="68" xfId="7" applyFont="1" applyFill="1" applyBorder="1" applyAlignment="1">
      <alignment horizontal="left" wrapText="1"/>
    </xf>
    <xf numFmtId="0" fontId="1" fillId="0" borderId="0" xfId="7" applyAlignment="1">
      <alignment wrapText="1"/>
    </xf>
    <xf numFmtId="14" fontId="1" fillId="0" borderId="0" xfId="7" applyNumberFormat="1"/>
    <xf numFmtId="1" fontId="1" fillId="0" borderId="0" xfId="7" applyNumberFormat="1"/>
    <xf numFmtId="3" fontId="1" fillId="0" borderId="0" xfId="7" applyNumberFormat="1"/>
    <xf numFmtId="0" fontId="1" fillId="0" borderId="0" xfId="7" applyNumberFormat="1"/>
    <xf numFmtId="168" fontId="1" fillId="0" borderId="0" xfId="7" applyNumberFormat="1"/>
    <xf numFmtId="0" fontId="6" fillId="0" borderId="0" xfId="0" applyFont="1" applyAlignment="1">
      <alignment horizontal="center"/>
    </xf>
    <xf numFmtId="0" fontId="6" fillId="39" borderId="0" xfId="0" applyFont="1" applyFill="1" applyAlignment="1">
      <alignment horizontal="center"/>
    </xf>
    <xf numFmtId="0" fontId="6" fillId="39" borderId="0" xfId="0" applyFont="1" applyFill="1"/>
    <xf numFmtId="0" fontId="78" fillId="0" borderId="0" xfId="0" applyFont="1" applyAlignment="1">
      <alignment horizontal="justify" vertical="center"/>
    </xf>
    <xf numFmtId="0" fontId="81" fillId="0" borderId="0" xfId="0" applyFont="1" applyAlignment="1">
      <alignment horizontal="justify" vertical="center"/>
    </xf>
    <xf numFmtId="0" fontId="83" fillId="0" borderId="0" xfId="0" applyFont="1" applyAlignment="1">
      <alignment vertical="center"/>
    </xf>
    <xf numFmtId="0" fontId="87" fillId="0" borderId="0" xfId="0" applyFont="1" applyAlignment="1">
      <alignment vertical="center"/>
    </xf>
    <xf numFmtId="0" fontId="87" fillId="0" borderId="0" xfId="0" applyFont="1" applyAlignment="1">
      <alignment horizontal="justify" vertical="center"/>
    </xf>
    <xf numFmtId="0" fontId="78" fillId="0" borderId="0" xfId="0" applyFont="1" applyAlignment="1">
      <alignment horizontal="center" vertical="center" wrapText="1"/>
    </xf>
    <xf numFmtId="49" fontId="6" fillId="39" borderId="0" xfId="0" applyNumberFormat="1" applyFont="1" applyFill="1" applyAlignment="1">
      <alignment horizontal="center"/>
    </xf>
    <xf numFmtId="0" fontId="80" fillId="0" borderId="0" xfId="0" applyFont="1" applyAlignment="1">
      <alignment horizontal="justify" vertical="center"/>
    </xf>
    <xf numFmtId="0" fontId="83" fillId="0" borderId="0" xfId="0" applyFont="1" applyAlignment="1">
      <alignment horizontal="justify" vertical="center"/>
    </xf>
    <xf numFmtId="0" fontId="89" fillId="0" borderId="0" xfId="0" applyFont="1" applyAlignment="1">
      <alignment horizontal="justify" vertical="center"/>
    </xf>
    <xf numFmtId="0" fontId="93" fillId="0" borderId="0" xfId="0" applyFont="1" applyAlignment="1">
      <alignment horizontal="justify" vertical="center"/>
    </xf>
    <xf numFmtId="0" fontId="87" fillId="17" borderId="0" xfId="0" applyFont="1" applyFill="1" applyAlignment="1">
      <alignment horizontal="justify" vertical="center"/>
    </xf>
    <xf numFmtId="0" fontId="0" fillId="0" borderId="0" xfId="0" applyAlignment="1">
      <alignment horizontal="justify" vertical="center"/>
    </xf>
    <xf numFmtId="14" fontId="6" fillId="39" borderId="0" xfId="0" applyNumberFormat="1" applyFont="1" applyFill="1"/>
    <xf numFmtId="0" fontId="83" fillId="0" borderId="0" xfId="0" applyFont="1" applyAlignment="1">
      <alignment vertical="center" wrapText="1"/>
    </xf>
    <xf numFmtId="0" fontId="6" fillId="0" borderId="0" xfId="0" applyFont="1" applyBorder="1" applyAlignment="1">
      <alignment horizontal="right" wrapText="1"/>
    </xf>
    <xf numFmtId="0" fontId="6" fillId="0" borderId="0" xfId="0" applyFont="1" applyBorder="1" applyAlignment="1">
      <alignment horizontal="right"/>
    </xf>
    <xf numFmtId="0" fontId="64" fillId="0" borderId="46" xfId="0" applyFont="1" applyBorder="1" applyAlignment="1">
      <alignment horizontal="center" vertical="center" wrapText="1"/>
    </xf>
    <xf numFmtId="0" fontId="64" fillId="0" borderId="12" xfId="0" applyFont="1" applyBorder="1" applyAlignment="1">
      <alignment horizontal="center" vertical="center" wrapText="1"/>
    </xf>
    <xf numFmtId="0" fontId="64" fillId="0" borderId="13" xfId="0" applyFont="1" applyBorder="1" applyAlignment="1">
      <alignment horizontal="center" vertical="center" wrapText="1"/>
    </xf>
    <xf numFmtId="0" fontId="0" fillId="0" borderId="88" xfId="0" applyBorder="1" applyAlignment="1">
      <alignment horizontal="center" wrapText="1"/>
    </xf>
    <xf numFmtId="0" fontId="0" fillId="0" borderId="0" xfId="0" applyBorder="1" applyAlignment="1">
      <alignment horizontal="center" wrapText="1"/>
    </xf>
    <xf numFmtId="0" fontId="0" fillId="0" borderId="89" xfId="0" applyBorder="1"/>
    <xf numFmtId="0" fontId="6" fillId="20" borderId="75" xfId="0" applyFont="1" applyFill="1" applyBorder="1" applyAlignment="1">
      <alignment wrapText="1"/>
    </xf>
    <xf numFmtId="0" fontId="6" fillId="17" borderId="4" xfId="0" applyFont="1" applyFill="1" applyBorder="1" applyAlignment="1">
      <alignment horizontal="left" wrapText="1"/>
    </xf>
    <xf numFmtId="0" fontId="0" fillId="17" borderId="82" xfId="0" applyFont="1" applyFill="1" applyBorder="1" applyAlignment="1">
      <alignment horizontal="left"/>
    </xf>
    <xf numFmtId="0" fontId="0" fillId="0" borderId="0" xfId="0" applyFont="1"/>
    <xf numFmtId="0" fontId="6" fillId="20" borderId="60" xfId="0" applyFont="1" applyFill="1" applyBorder="1" applyAlignment="1">
      <alignment horizontal="left" vertical="center" wrapText="1"/>
    </xf>
    <xf numFmtId="0" fontId="0" fillId="11" borderId="3" xfId="0" applyFill="1" applyBorder="1"/>
    <xf numFmtId="0" fontId="0" fillId="17" borderId="61" xfId="0" applyFill="1" applyBorder="1"/>
    <xf numFmtId="0" fontId="0" fillId="11" borderId="3" xfId="0" applyFill="1" applyBorder="1" applyAlignment="1">
      <alignment wrapText="1"/>
    </xf>
    <xf numFmtId="49" fontId="0" fillId="11" borderId="3" xfId="0" applyNumberFormat="1" applyFill="1" applyBorder="1" applyAlignment="1">
      <alignment horizontal="left" wrapText="1"/>
    </xf>
    <xf numFmtId="0" fontId="6" fillId="20" borderId="64" xfId="0" applyFont="1" applyFill="1" applyBorder="1" applyAlignment="1">
      <alignment horizontal="left" wrapText="1"/>
    </xf>
    <xf numFmtId="0" fontId="0" fillId="11" borderId="65" xfId="0" applyFill="1" applyBorder="1" applyAlignment="1">
      <alignment horizontal="left" wrapText="1"/>
    </xf>
    <xf numFmtId="0" fontId="0" fillId="17" borderId="67" xfId="0" applyFill="1" applyBorder="1"/>
    <xf numFmtId="0" fontId="43" fillId="0" borderId="0" xfId="0" applyFont="1"/>
    <xf numFmtId="0" fontId="6" fillId="0" borderId="0" xfId="0" applyFont="1" applyBorder="1" applyAlignment="1" applyProtection="1">
      <alignment wrapText="1"/>
    </xf>
    <xf numFmtId="0" fontId="0" fillId="0" borderId="0" xfId="0" applyFont="1" applyAlignment="1" applyProtection="1">
      <alignment wrapText="1"/>
    </xf>
    <xf numFmtId="0" fontId="0" fillId="0" borderId="0" xfId="0" applyFont="1" applyProtection="1"/>
    <xf numFmtId="0" fontId="43" fillId="0" borderId="46" xfId="0" applyFont="1" applyBorder="1" applyAlignment="1" applyProtection="1">
      <alignment horizontal="center" vertical="center" wrapText="1"/>
    </xf>
    <xf numFmtId="0" fontId="64" fillId="0" borderId="12" xfId="0" applyFont="1" applyBorder="1" applyAlignment="1" applyProtection="1">
      <alignment vertical="center" wrapText="1"/>
    </xf>
    <xf numFmtId="0" fontId="64" fillId="0" borderId="13" xfId="0" applyFont="1" applyBorder="1" applyAlignment="1" applyProtection="1">
      <alignment vertical="center" wrapText="1"/>
    </xf>
    <xf numFmtId="0" fontId="0" fillId="0" borderId="90" xfId="0" applyFont="1" applyBorder="1" applyAlignment="1" applyProtection="1">
      <alignment horizontal="center" vertical="center" wrapText="1"/>
    </xf>
    <xf numFmtId="0" fontId="0" fillId="0" borderId="88" xfId="0" applyFont="1" applyBorder="1" applyAlignment="1" applyProtection="1">
      <alignment wrapText="1"/>
    </xf>
    <xf numFmtId="0" fontId="0" fillId="0" borderId="0" xfId="0" applyFont="1" applyBorder="1" applyAlignment="1" applyProtection="1">
      <alignment wrapText="1"/>
    </xf>
    <xf numFmtId="0" fontId="0" fillId="0" borderId="89" xfId="0" applyFont="1" applyBorder="1" applyAlignment="1" applyProtection="1">
      <alignment wrapText="1"/>
    </xf>
    <xf numFmtId="0" fontId="0" fillId="0" borderId="91" xfId="0" applyFont="1" applyBorder="1" applyAlignment="1" applyProtection="1">
      <alignment horizontal="center" vertical="center" wrapText="1"/>
    </xf>
    <xf numFmtId="0" fontId="0" fillId="0" borderId="88" xfId="0" applyFont="1" applyBorder="1" applyAlignment="1" applyProtection="1"/>
    <xf numFmtId="0" fontId="0" fillId="0" borderId="0" xfId="0" applyFont="1" applyBorder="1" applyAlignment="1" applyProtection="1"/>
    <xf numFmtId="0" fontId="0" fillId="0" borderId="89" xfId="0" applyFont="1" applyBorder="1" applyAlignment="1" applyProtection="1"/>
    <xf numFmtId="0" fontId="6" fillId="20" borderId="60" xfId="0" applyFont="1" applyFill="1" applyBorder="1" applyAlignment="1" applyProtection="1">
      <alignment horizontal="left" vertical="center" wrapText="1"/>
    </xf>
    <xf numFmtId="0" fontId="6" fillId="20" borderId="3" xfId="0" applyFont="1" applyFill="1" applyBorder="1" applyAlignment="1" applyProtection="1">
      <alignment horizontal="left" vertical="center" wrapText="1"/>
    </xf>
    <xf numFmtId="0" fontId="0" fillId="17" borderId="61" xfId="0" applyFont="1" applyFill="1" applyBorder="1" applyAlignment="1" applyProtection="1">
      <alignment wrapText="1"/>
      <protection locked="0"/>
    </xf>
    <xf numFmtId="0" fontId="0" fillId="0" borderId="91" xfId="0" applyFont="1" applyBorder="1" applyAlignment="1" applyProtection="1">
      <alignment wrapText="1"/>
    </xf>
    <xf numFmtId="0" fontId="6" fillId="20" borderId="75" xfId="0" applyFont="1" applyFill="1" applyBorder="1" applyAlignment="1" applyProtection="1">
      <alignment horizontal="left" vertical="center" wrapText="1"/>
    </xf>
    <xf numFmtId="0" fontId="6" fillId="20" borderId="62" xfId="0" applyFont="1" applyFill="1" applyBorder="1" applyAlignment="1" applyProtection="1">
      <alignment horizontal="left" vertical="center" wrapText="1"/>
    </xf>
    <xf numFmtId="0" fontId="0" fillId="17" borderId="61" xfId="0" applyFont="1" applyFill="1" applyBorder="1" applyAlignment="1" applyProtection="1">
      <alignment vertical="center" wrapText="1"/>
      <protection locked="0"/>
    </xf>
    <xf numFmtId="0" fontId="0" fillId="0" borderId="91" xfId="0" applyFont="1" applyBorder="1" applyAlignment="1" applyProtection="1">
      <alignment vertical="center" wrapText="1"/>
    </xf>
    <xf numFmtId="0" fontId="6" fillId="20" borderId="92" xfId="0" applyFont="1" applyFill="1" applyBorder="1" applyAlignment="1" applyProtection="1">
      <alignment horizontal="left" wrapText="1"/>
    </xf>
    <xf numFmtId="0" fontId="6" fillId="20" borderId="85" xfId="0" applyFont="1" applyFill="1" applyBorder="1" applyAlignment="1" applyProtection="1">
      <alignment horizontal="left" wrapText="1"/>
    </xf>
    <xf numFmtId="0" fontId="0" fillId="17" borderId="63" xfId="0" applyFont="1" applyFill="1" applyBorder="1" applyProtection="1">
      <protection locked="0"/>
    </xf>
    <xf numFmtId="0" fontId="6" fillId="20" borderId="75" xfId="0" applyFont="1" applyFill="1" applyBorder="1" applyAlignment="1" applyProtection="1">
      <alignment horizontal="left" wrapText="1"/>
    </xf>
    <xf numFmtId="0" fontId="6" fillId="20" borderId="62" xfId="0" applyFont="1" applyFill="1" applyBorder="1" applyAlignment="1" applyProtection="1">
      <alignment horizontal="left" wrapText="1"/>
    </xf>
    <xf numFmtId="0" fontId="0" fillId="17" borderId="61" xfId="0" applyFont="1" applyFill="1" applyBorder="1" applyProtection="1">
      <protection locked="0"/>
    </xf>
    <xf numFmtId="0" fontId="6" fillId="20" borderId="60" xfId="0" applyFont="1" applyFill="1" applyBorder="1" applyAlignment="1" applyProtection="1">
      <alignment horizontal="justify" wrapText="1"/>
    </xf>
    <xf numFmtId="0" fontId="30" fillId="20" borderId="3" xfId="0" applyFont="1" applyFill="1" applyBorder="1" applyAlignment="1" applyProtection="1">
      <alignment horizontal="center" vertical="center" wrapText="1"/>
    </xf>
    <xf numFmtId="0" fontId="0" fillId="17" borderId="61" xfId="0" applyFont="1" applyFill="1" applyBorder="1" applyAlignment="1" applyProtection="1">
      <alignment horizontal="center" vertical="center" wrapText="1"/>
      <protection locked="0"/>
    </xf>
    <xf numFmtId="0" fontId="0" fillId="0" borderId="91" xfId="0" applyFont="1" applyBorder="1" applyAlignment="1" applyProtection="1">
      <alignment horizontal="left" vertical="center" wrapText="1"/>
    </xf>
    <xf numFmtId="0" fontId="0" fillId="0" borderId="77" xfId="0" applyFont="1" applyBorder="1" applyAlignment="1" applyProtection="1">
      <alignment horizontal="justify" wrapText="1"/>
    </xf>
    <xf numFmtId="0" fontId="0" fillId="0" borderId="6" xfId="0" applyFont="1" applyBorder="1" applyAlignment="1" applyProtection="1">
      <alignment wrapText="1"/>
    </xf>
    <xf numFmtId="0" fontId="0" fillId="0" borderId="93" xfId="0" applyFont="1" applyBorder="1" applyAlignment="1" applyProtection="1">
      <alignment wrapText="1"/>
    </xf>
    <xf numFmtId="0" fontId="0" fillId="17" borderId="82" xfId="0" applyFont="1" applyFill="1" applyBorder="1" applyAlignment="1" applyProtection="1">
      <alignment horizontal="center" vertical="center" wrapText="1"/>
      <protection locked="0"/>
    </xf>
    <xf numFmtId="0" fontId="0" fillId="0" borderId="75" xfId="0" applyFont="1" applyBorder="1" applyAlignment="1" applyProtection="1">
      <alignment horizontal="justify"/>
    </xf>
    <xf numFmtId="0" fontId="0" fillId="0" borderId="4" xfId="0" applyFont="1" applyBorder="1" applyAlignment="1" applyProtection="1"/>
    <xf numFmtId="0" fontId="0" fillId="0" borderId="82" xfId="0" applyFont="1" applyBorder="1" applyAlignment="1" applyProtection="1"/>
    <xf numFmtId="0" fontId="0" fillId="0" borderId="92" xfId="0" applyFont="1" applyBorder="1" applyAlignment="1" applyProtection="1">
      <alignment horizontal="justify"/>
    </xf>
    <xf numFmtId="0" fontId="30" fillId="0" borderId="86" xfId="0" applyFont="1" applyFill="1" applyBorder="1" applyAlignment="1" applyProtection="1">
      <alignment horizontal="center" vertical="center"/>
    </xf>
    <xf numFmtId="0" fontId="0" fillId="28" borderId="94" xfId="0" applyFont="1" applyFill="1" applyBorder="1" applyAlignment="1" applyProtection="1">
      <alignment vertical="center"/>
    </xf>
    <xf numFmtId="0" fontId="6" fillId="20" borderId="60" xfId="0" applyFont="1" applyFill="1" applyBorder="1" applyAlignment="1" applyProtection="1">
      <alignment horizontal="justify" vertical="center" wrapText="1"/>
    </xf>
    <xf numFmtId="0" fontId="0" fillId="17" borderId="82" xfId="0" applyFont="1" applyFill="1" applyBorder="1" applyAlignment="1" applyProtection="1">
      <alignment horizontal="center" vertical="center"/>
      <protection locked="0"/>
    </xf>
    <xf numFmtId="0" fontId="0" fillId="0" borderId="75" xfId="0" applyFont="1" applyBorder="1" applyAlignment="1" applyProtection="1">
      <alignment horizontal="justify" wrapText="1"/>
    </xf>
    <xf numFmtId="0" fontId="0" fillId="0" borderId="4" xfId="0" applyFont="1" applyBorder="1" applyAlignment="1" applyProtection="1">
      <alignment wrapText="1"/>
    </xf>
    <xf numFmtId="0" fontId="0" fillId="0" borderId="82" xfId="0" applyFont="1" applyBorder="1" applyAlignment="1" applyProtection="1">
      <alignment wrapText="1"/>
    </xf>
    <xf numFmtId="0" fontId="6" fillId="20" borderId="60" xfId="0" applyFont="1" applyFill="1" applyBorder="1" applyAlignment="1" applyProtection="1">
      <alignment horizontal="left" vertical="center" wrapText="1"/>
    </xf>
    <xf numFmtId="0" fontId="0" fillId="0" borderId="75" xfId="0" applyFont="1" applyBorder="1" applyAlignment="1" applyProtection="1">
      <alignment wrapText="1"/>
    </xf>
    <xf numFmtId="0" fontId="6" fillId="20" borderId="76" xfId="0" applyFont="1" applyFill="1" applyBorder="1" applyAlignment="1" applyProtection="1">
      <alignment horizontal="left" vertical="top" wrapText="1"/>
    </xf>
    <xf numFmtId="0" fontId="6" fillId="20" borderId="68" xfId="0" applyFont="1" applyFill="1" applyBorder="1" applyAlignment="1" applyProtection="1">
      <alignment horizontal="left" vertical="top" wrapText="1"/>
    </xf>
    <xf numFmtId="0" fontId="0" fillId="17" borderId="67" xfId="0" applyFont="1" applyFill="1" applyBorder="1" applyAlignment="1" applyProtection="1">
      <alignment horizontal="center" vertical="center"/>
      <protection locked="0"/>
    </xf>
    <xf numFmtId="0" fontId="0" fillId="0" borderId="95" xfId="0" applyFont="1" applyBorder="1" applyAlignment="1" applyProtection="1">
      <alignment wrapText="1"/>
    </xf>
    <xf numFmtId="0" fontId="100" fillId="0" borderId="16" xfId="0" applyFont="1" applyBorder="1" applyAlignment="1">
      <alignment horizontal="center" vertical="center"/>
    </xf>
    <xf numFmtId="0" fontId="68" fillId="22" borderId="54" xfId="0" applyFont="1" applyFill="1" applyBorder="1" applyAlignment="1">
      <alignment horizontal="center" vertical="center" wrapText="1"/>
    </xf>
    <xf numFmtId="0" fontId="68" fillId="22" borderId="56" xfId="0" applyFont="1" applyFill="1" applyBorder="1" applyAlignment="1">
      <alignment horizontal="center" vertical="center" wrapText="1"/>
    </xf>
    <xf numFmtId="0" fontId="68" fillId="22" borderId="55" xfId="0" applyFont="1" applyFill="1" applyBorder="1" applyAlignment="1">
      <alignment horizontal="center" vertical="center" wrapText="1"/>
    </xf>
    <xf numFmtId="0" fontId="0" fillId="0" borderId="60" xfId="0" applyFont="1" applyBorder="1" applyAlignment="1">
      <alignment horizontal="left" vertical="center" wrapText="1"/>
    </xf>
    <xf numFmtId="0" fontId="0" fillId="0" borderId="3" xfId="0" applyFont="1" applyBorder="1" applyAlignment="1">
      <alignment horizontal="left" vertical="center" wrapText="1"/>
    </xf>
    <xf numFmtId="0" fontId="0" fillId="0" borderId="3" xfId="0" applyFont="1" applyBorder="1" applyAlignment="1">
      <alignment horizontal="right"/>
    </xf>
    <xf numFmtId="0" fontId="0" fillId="17" borderId="3" xfId="0" applyFont="1" applyFill="1" applyBorder="1" applyProtection="1">
      <protection locked="0"/>
    </xf>
    <xf numFmtId="164" fontId="0" fillId="0" borderId="61" xfId="0" applyNumberFormat="1" applyFont="1" applyBorder="1"/>
    <xf numFmtId="0" fontId="0" fillId="17" borderId="3" xfId="0" applyFont="1" applyFill="1" applyBorder="1" applyAlignment="1" applyProtection="1">
      <alignment horizontal="right"/>
      <protection locked="0"/>
    </xf>
    <xf numFmtId="0" fontId="0" fillId="0" borderId="64" xfId="0" applyFont="1" applyBorder="1" applyAlignment="1">
      <alignment horizontal="left" vertical="center" wrapText="1"/>
    </xf>
    <xf numFmtId="0" fontId="0" fillId="0" borderId="65" xfId="0" applyFont="1" applyBorder="1" applyAlignment="1">
      <alignment horizontal="left" vertical="center" wrapText="1"/>
    </xf>
    <xf numFmtId="0" fontId="0" fillId="0" borderId="65" xfId="0" applyFont="1" applyBorder="1" applyAlignment="1">
      <alignment horizontal="right"/>
    </xf>
    <xf numFmtId="0" fontId="0" fillId="17" borderId="65" xfId="0" applyFont="1" applyFill="1" applyBorder="1" applyProtection="1">
      <protection locked="0"/>
    </xf>
    <xf numFmtId="164" fontId="0" fillId="0" borderId="67" xfId="0" applyNumberFormat="1" applyFont="1" applyBorder="1"/>
    <xf numFmtId="0" fontId="0" fillId="0" borderId="3" xfId="0" applyFont="1" applyBorder="1"/>
    <xf numFmtId="0" fontId="0" fillId="0" borderId="3" xfId="0" applyFont="1" applyBorder="1" applyAlignment="1">
      <alignment horizontal="center" wrapText="1"/>
    </xf>
    <xf numFmtId="3" fontId="34" fillId="0" borderId="3" xfId="0" applyNumberFormat="1" applyFont="1" applyBorder="1" applyAlignment="1">
      <alignment horizontal="right" vertical="center" wrapText="1"/>
    </xf>
    <xf numFmtId="0" fontId="0" fillId="0" borderId="65" xfId="0" applyFont="1" applyBorder="1"/>
    <xf numFmtId="0" fontId="0" fillId="0" borderId="65" xfId="0" applyFont="1" applyBorder="1" applyAlignment="1">
      <alignment horizontal="center" wrapText="1"/>
    </xf>
    <xf numFmtId="3" fontId="34" fillId="0" borderId="65" xfId="0" applyNumberFormat="1" applyFont="1" applyBorder="1" applyAlignment="1">
      <alignment horizontal="right" vertical="center" wrapText="1"/>
    </xf>
    <xf numFmtId="3" fontId="102" fillId="0" borderId="0" xfId="0" applyNumberFormat="1" applyFont="1" applyFill="1" applyBorder="1" applyAlignment="1">
      <alignment horizontal="right" vertical="center" wrapText="1"/>
    </xf>
    <xf numFmtId="0" fontId="94" fillId="0" borderId="0" xfId="0" applyFont="1"/>
    <xf numFmtId="0" fontId="94" fillId="0" borderId="0" xfId="0" applyFont="1" applyAlignment="1">
      <alignment horizontal="right"/>
    </xf>
    <xf numFmtId="0" fontId="103" fillId="0" borderId="0" xfId="0" applyFont="1"/>
    <xf numFmtId="0" fontId="104" fillId="0" borderId="0" xfId="0" applyFont="1"/>
    <xf numFmtId="0" fontId="105" fillId="27" borderId="3" xfId="0" applyFont="1" applyFill="1" applyBorder="1" applyAlignment="1">
      <alignment horizontal="center" vertical="center"/>
    </xf>
    <xf numFmtId="0" fontId="105" fillId="27" borderId="3" xfId="0" applyFont="1" applyFill="1" applyBorder="1" applyAlignment="1">
      <alignment horizontal="center" vertical="center" wrapText="1"/>
    </xf>
    <xf numFmtId="0" fontId="94" fillId="0" borderId="3" xfId="0" applyFont="1" applyBorder="1" applyAlignment="1">
      <alignment horizontal="left" vertical="center"/>
    </xf>
    <xf numFmtId="0" fontId="94" fillId="52" borderId="3" xfId="0" applyFont="1" applyFill="1" applyBorder="1" applyAlignment="1">
      <alignment horizontal="left" vertical="center"/>
    </xf>
    <xf numFmtId="0" fontId="94" fillId="0" borderId="3" xfId="0" applyFont="1" applyBorder="1"/>
    <xf numFmtId="4" fontId="94" fillId="0" borderId="3" xfId="0" applyNumberFormat="1" applyFont="1" applyBorder="1"/>
    <xf numFmtId="0" fontId="68" fillId="0" borderId="0" xfId="0" applyFont="1" applyAlignment="1">
      <alignment horizontal="left"/>
    </xf>
    <xf numFmtId="0" fontId="106" fillId="18" borderId="0" xfId="1" applyFont="1" applyFill="1" applyBorder="1" applyAlignment="1">
      <alignment horizontal="center"/>
    </xf>
    <xf numFmtId="0" fontId="106" fillId="28" borderId="0" xfId="1" applyFont="1" applyFill="1" applyBorder="1" applyAlignment="1">
      <alignment horizontal="center"/>
    </xf>
    <xf numFmtId="0" fontId="106" fillId="0" borderId="0" xfId="1" applyFont="1" applyFill="1" applyBorder="1" applyAlignment="1">
      <alignment horizontal="center"/>
    </xf>
    <xf numFmtId="0" fontId="107" fillId="28" borderId="0" xfId="0" applyFont="1" applyFill="1" applyBorder="1" applyAlignment="1"/>
    <xf numFmtId="0" fontId="5" fillId="28" borderId="0" xfId="0" applyFont="1" applyFill="1" applyBorder="1"/>
    <xf numFmtId="0" fontId="107" fillId="28" borderId="0" xfId="0" applyFont="1" applyFill="1" applyBorder="1" applyAlignment="1">
      <alignment horizontal="center"/>
    </xf>
    <xf numFmtId="0" fontId="5" fillId="28" borderId="6" xfId="0" applyFont="1" applyFill="1" applyBorder="1"/>
    <xf numFmtId="0" fontId="5" fillId="12" borderId="96" xfId="0" applyFont="1" applyFill="1" applyBorder="1" applyAlignment="1">
      <alignment wrapText="1"/>
    </xf>
    <xf numFmtId="0" fontId="5" fillId="12" borderId="97" xfId="0" applyFont="1" applyFill="1" applyBorder="1" applyAlignment="1">
      <alignment wrapText="1"/>
    </xf>
    <xf numFmtId="0" fontId="5" fillId="12" borderId="98" xfId="0" applyFont="1" applyFill="1" applyBorder="1" applyAlignment="1">
      <alignment wrapText="1"/>
    </xf>
    <xf numFmtId="0" fontId="5" fillId="7" borderId="77"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93" xfId="0" applyFont="1" applyFill="1" applyBorder="1" applyAlignment="1">
      <alignment wrapText="1"/>
    </xf>
    <xf numFmtId="0" fontId="6" fillId="34" borderId="60" xfId="0" applyFont="1" applyFill="1" applyBorder="1" applyAlignment="1">
      <alignment wrapText="1"/>
    </xf>
    <xf numFmtId="0" fontId="6" fillId="34" borderId="3" xfId="0" applyFont="1" applyFill="1" applyBorder="1" applyAlignment="1">
      <alignment wrapText="1"/>
    </xf>
    <xf numFmtId="0" fontId="6" fillId="34" borderId="61" xfId="0" applyFont="1" applyFill="1" applyBorder="1" applyAlignment="1">
      <alignment wrapText="1"/>
    </xf>
    <xf numFmtId="0" fontId="6" fillId="34" borderId="98" xfId="0" applyFont="1" applyFill="1" applyBorder="1" applyAlignment="1">
      <alignment wrapText="1"/>
    </xf>
    <xf numFmtId="0" fontId="6" fillId="20" borderId="60" xfId="0" applyFont="1" applyFill="1" applyBorder="1" applyAlignment="1">
      <alignment horizontal="left" wrapText="1"/>
    </xf>
    <xf numFmtId="0" fontId="6" fillId="20" borderId="3" xfId="0" applyFont="1" applyFill="1" applyBorder="1" applyAlignment="1">
      <alignment horizontal="left" wrapText="1"/>
    </xf>
    <xf numFmtId="0" fontId="6" fillId="20" borderId="61" xfId="0" applyFont="1" applyFill="1" applyBorder="1" applyAlignment="1">
      <alignment horizontal="left" wrapText="1"/>
    </xf>
    <xf numFmtId="0" fontId="68" fillId="20" borderId="98" xfId="0" applyFont="1" applyFill="1" applyBorder="1" applyAlignment="1">
      <alignment horizontal="left" wrapText="1"/>
    </xf>
    <xf numFmtId="0" fontId="0" fillId="18" borderId="60" xfId="0" applyFill="1" applyBorder="1" applyAlignment="1">
      <alignment horizontal="left" wrapText="1"/>
    </xf>
    <xf numFmtId="0" fontId="0" fillId="18" borderId="3" xfId="0" applyFill="1" applyBorder="1" applyAlignment="1">
      <alignment horizontal="left" wrapText="1"/>
    </xf>
    <xf numFmtId="0" fontId="0" fillId="18" borderId="61" xfId="0" applyFill="1" applyBorder="1" applyAlignment="1">
      <alignment horizontal="left" wrapText="1"/>
    </xf>
    <xf numFmtId="0" fontId="30" fillId="0" borderId="98" xfId="0" applyFont="1" applyFill="1" applyBorder="1" applyAlignment="1">
      <alignment horizontal="left" wrapText="1"/>
    </xf>
    <xf numFmtId="0" fontId="6" fillId="8" borderId="60" xfId="0" applyFont="1" applyFill="1" applyBorder="1" applyAlignment="1">
      <alignment horizontal="left" wrapText="1"/>
    </xf>
    <xf numFmtId="0" fontId="6" fillId="8" borderId="3" xfId="0" applyFont="1" applyFill="1" applyBorder="1" applyAlignment="1">
      <alignment horizontal="left" wrapText="1"/>
    </xf>
    <xf numFmtId="0" fontId="6" fillId="8" borderId="61" xfId="0" applyFont="1" applyFill="1" applyBorder="1" applyAlignment="1">
      <alignment horizontal="left" wrapText="1"/>
    </xf>
    <xf numFmtId="0" fontId="68" fillId="8" borderId="98" xfId="0" applyFont="1" applyFill="1" applyBorder="1" applyAlignment="1">
      <alignment horizontal="left" wrapText="1"/>
    </xf>
    <xf numFmtId="0" fontId="6" fillId="54" borderId="60" xfId="0" applyFont="1" applyFill="1" applyBorder="1" applyAlignment="1">
      <alignment wrapText="1"/>
    </xf>
    <xf numFmtId="0" fontId="6" fillId="54" borderId="3" xfId="0" applyFont="1" applyFill="1" applyBorder="1" applyAlignment="1">
      <alignment wrapText="1"/>
    </xf>
    <xf numFmtId="0" fontId="6" fillId="54" borderId="61" xfId="0" applyFont="1" applyFill="1" applyBorder="1" applyAlignment="1">
      <alignment horizontal="left" wrapText="1"/>
    </xf>
    <xf numFmtId="0" fontId="68" fillId="54" borderId="98" xfId="0" applyFont="1" applyFill="1" applyBorder="1" applyAlignment="1">
      <alignment horizontal="left" wrapText="1"/>
    </xf>
    <xf numFmtId="0" fontId="0" fillId="57" borderId="60" xfId="0" applyFill="1" applyBorder="1" applyAlignment="1">
      <alignment wrapText="1"/>
    </xf>
    <xf numFmtId="0" fontId="0" fillId="57" borderId="3" xfId="0" applyFill="1" applyBorder="1" applyAlignment="1">
      <alignment wrapText="1"/>
    </xf>
    <xf numFmtId="0" fontId="6" fillId="57" borderId="61" xfId="0" applyFont="1" applyFill="1" applyBorder="1" applyAlignment="1">
      <alignment wrapText="1"/>
    </xf>
    <xf numFmtId="0" fontId="6" fillId="57" borderId="98" xfId="0" applyFont="1" applyFill="1" applyBorder="1" applyAlignment="1">
      <alignment horizontal="left" wrapText="1"/>
    </xf>
    <xf numFmtId="0" fontId="0" fillId="58" borderId="60" xfId="0" applyFill="1" applyBorder="1" applyAlignment="1">
      <alignment wrapText="1"/>
    </xf>
    <xf numFmtId="0" fontId="0" fillId="58" borderId="3" xfId="0" applyFill="1" applyBorder="1" applyAlignment="1">
      <alignment wrapText="1"/>
    </xf>
    <xf numFmtId="0" fontId="0" fillId="58" borderId="61" xfId="0" applyFont="1" applyFill="1" applyBorder="1" applyAlignment="1">
      <alignment wrapText="1"/>
    </xf>
    <xf numFmtId="0" fontId="6" fillId="57" borderId="98" xfId="0" applyFont="1" applyFill="1" applyBorder="1" applyAlignment="1">
      <alignment wrapText="1"/>
    </xf>
    <xf numFmtId="0" fontId="5" fillId="7" borderId="75"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82" xfId="0" applyFont="1" applyFill="1" applyBorder="1" applyAlignment="1">
      <alignment horizontal="center" vertical="center" wrapText="1"/>
    </xf>
    <xf numFmtId="0" fontId="5" fillId="7" borderId="77" xfId="0" applyFont="1" applyFill="1" applyBorder="1" applyAlignment="1">
      <alignment vertical="center" wrapText="1"/>
    </xf>
    <xf numFmtId="0" fontId="0" fillId="0" borderId="60" xfId="0" applyFill="1" applyBorder="1" applyAlignment="1">
      <alignment wrapText="1"/>
    </xf>
    <xf numFmtId="0" fontId="0" fillId="18" borderId="3" xfId="0" applyFill="1" applyBorder="1" applyAlignment="1">
      <alignment wrapText="1"/>
    </xf>
    <xf numFmtId="0" fontId="67" fillId="18" borderId="77" xfId="0" applyFont="1" applyFill="1" applyBorder="1" applyAlignment="1">
      <alignment vertical="center" wrapText="1"/>
    </xf>
    <xf numFmtId="0" fontId="0" fillId="18" borderId="60" xfId="0" applyFill="1" applyBorder="1" applyAlignment="1">
      <alignment wrapText="1"/>
    </xf>
    <xf numFmtId="0" fontId="5" fillId="7" borderId="77" xfId="0" applyFont="1" applyFill="1" applyBorder="1" applyAlignment="1">
      <alignment vertical="center"/>
    </xf>
    <xf numFmtId="0" fontId="5" fillId="7" borderId="6" xfId="0" applyFont="1" applyFill="1" applyBorder="1" applyAlignment="1">
      <alignment vertical="center"/>
    </xf>
    <xf numFmtId="0" fontId="5" fillId="7" borderId="93" xfId="0" applyFont="1" applyFill="1" applyBorder="1" applyAlignment="1"/>
    <xf numFmtId="0" fontId="6" fillId="20" borderId="60" xfId="0" applyFont="1" applyFill="1" applyBorder="1" applyAlignment="1">
      <alignment horizontal="left"/>
    </xf>
    <xf numFmtId="0" fontId="6" fillId="20" borderId="3" xfId="0" applyFont="1" applyFill="1" applyBorder="1" applyAlignment="1">
      <alignment horizontal="left"/>
    </xf>
    <xf numFmtId="0" fontId="6" fillId="20" borderId="61" xfId="0" applyFont="1" applyFill="1" applyBorder="1" applyAlignment="1">
      <alignment horizontal="left"/>
    </xf>
    <xf numFmtId="0" fontId="0" fillId="18" borderId="98" xfId="0" applyFill="1" applyBorder="1" applyAlignment="1">
      <alignment horizontal="left"/>
    </xf>
    <xf numFmtId="0" fontId="0" fillId="18" borderId="98" xfId="0" applyFill="1" applyBorder="1"/>
    <xf numFmtId="49" fontId="0" fillId="18" borderId="98" xfId="0" applyNumberFormat="1" applyFill="1" applyBorder="1" applyAlignment="1">
      <alignment wrapText="1"/>
    </xf>
    <xf numFmtId="0" fontId="30" fillId="0" borderId="98" xfId="0" applyFont="1" applyFill="1" applyBorder="1" applyAlignment="1">
      <alignment vertical="center" wrapText="1"/>
    </xf>
    <xf numFmtId="0" fontId="0" fillId="18" borderId="98" xfId="0" applyFont="1" applyFill="1" applyBorder="1" applyAlignment="1">
      <alignment vertical="center"/>
    </xf>
    <xf numFmtId="16" fontId="0" fillId="18" borderId="98" xfId="0" applyNumberFormat="1" applyFill="1" applyBorder="1" applyAlignment="1">
      <alignment horizontal="left"/>
    </xf>
    <xf numFmtId="0" fontId="0" fillId="18" borderId="98" xfId="0" applyFont="1" applyFill="1" applyBorder="1" applyAlignment="1">
      <alignment vertical="center" wrapText="1"/>
    </xf>
    <xf numFmtId="16" fontId="6" fillId="18" borderId="98" xfId="0" applyNumberFormat="1" applyFont="1" applyFill="1" applyBorder="1" applyAlignment="1">
      <alignment horizontal="left" vertical="center"/>
    </xf>
    <xf numFmtId="0" fontId="5" fillId="7" borderId="77"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93" xfId="0" applyFont="1" applyFill="1" applyBorder="1" applyAlignment="1">
      <alignment horizontal="center" vertical="center"/>
    </xf>
    <xf numFmtId="0" fontId="6" fillId="34" borderId="60" xfId="0" applyFont="1" applyFill="1" applyBorder="1"/>
    <xf numFmtId="0" fontId="6" fillId="34" borderId="3" xfId="0" applyFont="1" applyFill="1" applyBorder="1"/>
    <xf numFmtId="0" fontId="6" fillId="34" borderId="61" xfId="0" applyFont="1" applyFill="1" applyBorder="1"/>
    <xf numFmtId="0" fontId="0" fillId="18" borderId="98" xfId="0" applyFont="1" applyFill="1" applyBorder="1" applyAlignment="1">
      <alignment wrapText="1"/>
    </xf>
    <xf numFmtId="0" fontId="5" fillId="7" borderId="75" xfId="0" applyFont="1" applyFill="1" applyBorder="1" applyAlignment="1">
      <alignment vertical="center"/>
    </xf>
    <xf numFmtId="0" fontId="5" fillId="7" borderId="4" xfId="0" applyFont="1" applyFill="1" applyBorder="1" applyAlignment="1">
      <alignment vertical="center"/>
    </xf>
    <xf numFmtId="0" fontId="6" fillId="54" borderId="60" xfId="0" applyFont="1" applyFill="1" applyBorder="1"/>
    <xf numFmtId="0" fontId="6" fillId="54" borderId="3" xfId="0" applyFont="1" applyFill="1" applyBorder="1"/>
    <xf numFmtId="0" fontId="0" fillId="57" borderId="60" xfId="0" applyFill="1" applyBorder="1"/>
    <xf numFmtId="0" fontId="0" fillId="57" borderId="3" xfId="0" applyFill="1" applyBorder="1"/>
    <xf numFmtId="0" fontId="0" fillId="58" borderId="3" xfId="0" applyFill="1" applyBorder="1"/>
    <xf numFmtId="0" fontId="30" fillId="0" borderId="98" xfId="0" applyFont="1" applyBorder="1"/>
    <xf numFmtId="0" fontId="0" fillId="58" borderId="62" xfId="0" applyFill="1" applyBorder="1"/>
    <xf numFmtId="0" fontId="0" fillId="58" borderId="31" xfId="0" applyFont="1" applyFill="1" applyBorder="1" applyAlignment="1">
      <alignment wrapText="1"/>
    </xf>
    <xf numFmtId="0" fontId="0" fillId="58" borderId="98" xfId="0" applyFill="1" applyBorder="1"/>
    <xf numFmtId="0" fontId="0" fillId="58" borderId="98" xfId="0" applyFont="1" applyFill="1" applyBorder="1" applyAlignment="1">
      <alignment wrapText="1"/>
    </xf>
    <xf numFmtId="0" fontId="30" fillId="0" borderId="98" xfId="0" applyFont="1" applyBorder="1" applyAlignment="1">
      <alignment wrapText="1"/>
    </xf>
  </cellXfs>
  <cellStyles count="8">
    <cellStyle name="Nadpis 2" xfId="2" builtinId="17"/>
    <cellStyle name="Název" xfId="1" builtinId="15"/>
    <cellStyle name="Normální" xfId="0" builtinId="0"/>
    <cellStyle name="Normální 2" xfId="3"/>
    <cellStyle name="Normální 3" xfId="6"/>
    <cellStyle name="Normální 4" xfId="7"/>
    <cellStyle name="normální_Vystupy_MPSV 2" xfId="5"/>
    <cellStyle name="Procenta 2" xfId="4"/>
  </cellStyles>
  <dxfs count="13">
    <dxf>
      <font>
        <b/>
        <i val="0"/>
      </font>
      <fill>
        <patternFill>
          <bgColor rgb="FFFF0000"/>
        </patternFill>
      </fill>
    </dxf>
    <dxf>
      <font>
        <b/>
        <i val="0"/>
      </font>
      <fill>
        <patternFill>
          <bgColor rgb="FFFF0000"/>
        </patternFill>
      </fill>
    </dxf>
    <dxf>
      <font>
        <b/>
        <i val="0"/>
      </font>
      <fill>
        <patternFill>
          <bgColor rgb="FFFF0000"/>
        </patternFill>
      </fill>
    </dxf>
    <dxf>
      <font>
        <color rgb="FF006100"/>
      </font>
      <fill>
        <patternFill>
          <bgColor rgb="FFC6EFCE"/>
        </patternFill>
      </fill>
    </dxf>
    <dxf>
      <font>
        <color rgb="FF9C0006"/>
      </font>
      <fill>
        <patternFill>
          <bgColor rgb="FFFFC7CE"/>
        </patternFill>
      </fill>
    </dxf>
    <dxf>
      <numFmt numFmtId="3" formatCode="#,##0"/>
    </dxf>
    <dxf>
      <font>
        <strike val="0"/>
        <outline val="0"/>
        <shadow val="0"/>
        <u val="none"/>
        <vertAlign val="baseline"/>
        <sz val="12"/>
        <name val="Calibri"/>
        <scheme val="minor"/>
      </font>
      <numFmt numFmtId="0" formatCode="General"/>
    </dxf>
    <dxf>
      <font>
        <strike val="0"/>
        <outline val="0"/>
        <shadow val="0"/>
        <u val="none"/>
        <vertAlign val="baseline"/>
        <sz val="12"/>
        <name val="Calibri"/>
        <scheme val="minor"/>
      </font>
      <numFmt numFmtId="3" formatCode="#,##0"/>
    </dxf>
    <dxf>
      <font>
        <strike val="0"/>
        <outline val="0"/>
        <shadow val="0"/>
        <u val="none"/>
        <vertAlign val="baseline"/>
        <sz val="12"/>
        <name val="Calibri"/>
        <scheme val="minor"/>
      </font>
      <numFmt numFmtId="3" formatCode="#,##0"/>
    </dxf>
    <dxf>
      <font>
        <strike val="0"/>
        <outline val="0"/>
        <shadow val="0"/>
        <u val="none"/>
        <vertAlign val="baseline"/>
        <sz val="12"/>
        <name val="Calibri"/>
        <scheme val="minor"/>
      </font>
      <numFmt numFmtId="164" formatCode="#,##0\ &quot;Kč&quot;"/>
      <alignment horizontal="center" vertical="center" textRotation="0" wrapText="0" indent="0" justifyLastLine="0" shrinkToFit="0" readingOrder="0"/>
    </dxf>
    <dxf>
      <font>
        <strike val="0"/>
        <outline val="0"/>
        <shadow val="0"/>
        <u val="none"/>
        <vertAlign val="baseline"/>
        <sz val="12"/>
        <name val="Calibri"/>
        <scheme val="minor"/>
      </font>
    </dxf>
    <dxf>
      <font>
        <strike val="0"/>
        <outline val="0"/>
        <shadow val="0"/>
        <u val="none"/>
        <vertAlign val="baseline"/>
        <sz val="12"/>
        <name val="Calibri"/>
        <scheme val="minor"/>
      </font>
    </dxf>
    <dxf>
      <font>
        <strike val="0"/>
        <outline val="0"/>
        <shadow val="0"/>
        <u val="none"/>
        <vertAlign val="baseline"/>
        <sz val="12"/>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41" Type="http://schemas.openxmlformats.org/officeDocument/2006/relationships/pivotCacheDefinition" Target="pivotCache/pivotCacheDefinition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pivotCacheDefinition" Target="pivotCache/pivotCacheDefinition3.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pivotSource>
    <c:name>[Technická specifikace - příklady dat a výstupů_příloha č. 1..xlsx]Výstup - basic přehledy 2!Kontingenční tabulka 8</c:name>
    <c:fmtId val="7"/>
  </c:pivotSource>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cs-CZ" sz="1400" u="sng"/>
              <a:t>na</a:t>
            </a:r>
            <a:r>
              <a:rPr lang="cs-CZ" sz="1400" u="sng" baseline="0"/>
              <a:t> jaké náklady v roce 2017 nejčastěji poskytovatelé </a:t>
            </a:r>
          </a:p>
          <a:p>
            <a:pPr>
              <a:defRPr sz="1800" b="1" i="0" u="none" strike="noStrike" kern="1200" cap="all" baseline="0">
                <a:solidFill>
                  <a:schemeClr val="tx1">
                    <a:lumMod val="65000"/>
                    <a:lumOff val="35000"/>
                  </a:schemeClr>
                </a:solidFill>
                <a:latin typeface="+mn-lt"/>
                <a:ea typeface="+mn-ea"/>
                <a:cs typeface="+mn-cs"/>
              </a:defRPr>
            </a:pPr>
            <a:r>
              <a:rPr lang="cs-CZ" sz="1400" u="sng" baseline="0"/>
              <a:t>sociálních služeb </a:t>
            </a:r>
            <a:r>
              <a:rPr lang="cs-CZ" sz="1400" u="sng"/>
              <a:t>žádají ? *</a:t>
            </a:r>
            <a:endParaRPr lang="en-US" sz="1400" u="sng"/>
          </a:p>
        </c:rich>
      </c:tx>
      <c:layout>
        <c:manualLayout>
          <c:xMode val="edge"/>
          <c:yMode val="edge"/>
          <c:x val="0.15914858112443714"/>
          <c:y val="1.5868248020395987E-3"/>
        </c:manualLayout>
      </c:layout>
      <c:overlay val="0"/>
      <c:spPr>
        <a:noFill/>
        <a:ln>
          <a:noFill/>
        </a:ln>
        <a:effectLst/>
      </c:spPr>
    </c:title>
    <c:autoTitleDeleted val="0"/>
    <c:pivotFmts>
      <c:pivotFmt>
        <c:idx val="0"/>
        <c:marker>
          <c:symbol val="none"/>
        </c:marker>
        <c:dLbl>
          <c:idx val="0"/>
          <c:delete val="1"/>
          <c:extLst>
            <c:ext xmlns:c15="http://schemas.microsoft.com/office/drawing/2012/chart" uri="{CE6537A1-D6FC-4f65-9D91-7224C49458BB}"/>
          </c:extLst>
        </c:dLbl>
      </c:pivotFmt>
      <c:pivotFmt>
        <c:idx val="1"/>
        <c:spPr>
          <a:gradFill flip="none" rotWithShape="1">
            <a:gsLst>
              <a:gs pos="0">
                <a:schemeClr val="accent5">
                  <a:lumMod val="50000"/>
                  <a:shade val="30000"/>
                  <a:satMod val="115000"/>
                </a:schemeClr>
              </a:gs>
              <a:gs pos="50000">
                <a:schemeClr val="accent5">
                  <a:lumMod val="50000"/>
                  <a:shade val="67500"/>
                  <a:satMod val="115000"/>
                </a:schemeClr>
              </a:gs>
              <a:gs pos="100000">
                <a:schemeClr val="accent5">
                  <a:lumMod val="50000"/>
                  <a:shade val="100000"/>
                  <a:satMod val="115000"/>
                </a:schemeClr>
              </a:gs>
            </a:gsLst>
            <a:lin ang="5400000" scaled="1"/>
            <a:tileRect/>
          </a:gra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dLbl>
          <c:idx val="0"/>
          <c:layout>
            <c:manualLayout>
              <c:x val="-0.21995024875621891"/>
              <c:y val="-0.23902093550855483"/>
            </c:manualLayout>
          </c:layout>
          <c:spPr>
            <a:solidFill>
              <a:sysClr val="window" lastClr="FFFFFF">
                <a:alpha val="90000"/>
              </a:sysClr>
            </a:solidFill>
            <a:ln w="12700" cap="flat" cmpd="sng" algn="ctr">
              <a:solidFill>
                <a:srgbClr val="5B9BD5"/>
              </a:solidFill>
              <a:round/>
            </a:ln>
            <a:effectLst>
              <a:outerShdw blurRad="50800" dist="38100" dir="2700000" algn="tl" rotWithShape="0">
                <a:srgbClr val="5B9BD5">
                  <a:lumMod val="75000"/>
                  <a:alpha val="40000"/>
                </a:srgbClr>
              </a:outerShdw>
            </a:effectLst>
          </c:spPr>
          <c:txPr>
            <a:bodyPr rot="0" spcFirstLastPara="1" vertOverflow="clip" horzOverflow="clip" vert="horz" wrap="square" lIns="38100" tIns="19050" rIns="38100" bIns="19050" anchor="ctr" anchorCtr="1">
              <a:noAutofit/>
            </a:bodyPr>
            <a:lstStyle/>
            <a:p>
              <a:pPr>
                <a:defRPr sz="1000" b="0" i="0" u="none" strike="noStrike" kern="1200" baseline="0">
                  <a:solidFill>
                    <a:schemeClr val="accent1"/>
                  </a:solidFill>
                  <a:effectLst/>
                  <a:latin typeface="+mn-lt"/>
                  <a:ea typeface="+mn-ea"/>
                  <a:cs typeface="+mn-cs"/>
                </a:defRPr>
              </a:pPr>
              <a:endParaRPr lang="cs-CZ"/>
            </a:p>
          </c:txPr>
          <c:dLblPos val="bestFit"/>
          <c:showLegendKey val="0"/>
          <c:showVal val="0"/>
          <c:showCatName val="1"/>
          <c:showSerName val="0"/>
          <c:showPercent val="1"/>
          <c:showBubbleSize val="0"/>
          <c:extLst>
            <c:ext xmlns:c15="http://schemas.microsoft.com/office/drawing/2012/chart" uri="{CE6537A1-D6FC-4f65-9D91-7224C49458BB}">
              <c15:layout>
                <c:manualLayout>
                  <c:w val="0.20036958066808808"/>
                  <c:h val="0.11848355969362419"/>
                </c:manualLayout>
              </c15:layout>
            </c:ext>
          </c:extLst>
        </c:dLbl>
      </c:pivotFmt>
      <c:pivotFmt>
        <c:idx val="2"/>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pivotFmt>
      <c:pivotFmt>
        <c:idx val="3"/>
        <c:spPr>
          <a:solidFill>
            <a:schemeClr val="accent3">
              <a:alpha val="90000"/>
            </a:schemeClr>
          </a:solidFill>
          <a:ln w="19050">
            <a:solidFill>
              <a:schemeClr val="accent3">
                <a:lumMod val="75000"/>
              </a:schemeClr>
            </a:solidFill>
          </a:ln>
          <a:effectLst>
            <a:innerShdw blurRad="114300">
              <a:schemeClr val="accent3">
                <a:lumMod val="75000"/>
              </a:schemeClr>
            </a:innerShdw>
          </a:effectLst>
          <a:scene3d>
            <a:camera prst="orthographicFront"/>
            <a:lightRig rig="threePt" dir="t"/>
          </a:scene3d>
          <a:sp3d contourW="19050" prstMaterial="flat">
            <a:contourClr>
              <a:schemeClr val="accent3">
                <a:lumMod val="75000"/>
              </a:schemeClr>
            </a:contourClr>
          </a:sp3d>
        </c:spPr>
      </c:pivotFmt>
      <c:pivotFmt>
        <c:idx val="4"/>
        <c:spPr>
          <a:solidFill>
            <a:srgbClr val="FF0000">
              <a:alpha val="90000"/>
            </a:srgbClr>
          </a:solidFill>
          <a:ln w="19050">
            <a:solidFill>
              <a:schemeClr val="accent4">
                <a:lumMod val="75000"/>
              </a:schemeClr>
            </a:solidFill>
          </a:ln>
          <a:effectLst>
            <a:innerShdw blurRad="114300">
              <a:schemeClr val="accent4">
                <a:lumMod val="75000"/>
              </a:schemeClr>
            </a:innerShdw>
          </a:effectLst>
          <a:scene3d>
            <a:camera prst="orthographicFront"/>
            <a:lightRig rig="threePt" dir="t"/>
          </a:scene3d>
          <a:sp3d contourW="19050" prstMaterial="flat">
            <a:contourClr>
              <a:schemeClr val="accent4">
                <a:lumMod val="75000"/>
              </a:schemeClr>
            </a:contourClr>
          </a:sp3d>
        </c:spPr>
        <c:dLbl>
          <c:idx val="0"/>
          <c:layout>
            <c:manualLayout>
              <c:x val="-1.1313074608638273E-2"/>
              <c:y val="2.4427484831397443E-2"/>
            </c:manualLayout>
          </c:layout>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a:pPr>
              <a:endParaRPr lang="cs-CZ"/>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5"/>
        <c:spPr>
          <a:solidFill>
            <a:schemeClr val="accent5">
              <a:alpha val="90000"/>
            </a:schemeClr>
          </a:solidFill>
          <a:ln w="19050">
            <a:solidFill>
              <a:schemeClr val="accent5">
                <a:lumMod val="75000"/>
              </a:schemeClr>
            </a:solidFill>
          </a:ln>
          <a:effectLst>
            <a:innerShdw blurRad="114300">
              <a:schemeClr val="accent5">
                <a:lumMod val="75000"/>
              </a:schemeClr>
            </a:innerShdw>
          </a:effectLst>
          <a:scene3d>
            <a:camera prst="orthographicFront"/>
            <a:lightRig rig="threePt" dir="t"/>
          </a:scene3d>
          <a:sp3d contourW="19050" prstMaterial="flat">
            <a:contourClr>
              <a:schemeClr val="accent5">
                <a:lumMod val="75000"/>
              </a:schemeClr>
            </a:contourClr>
          </a:sp3d>
        </c:spPr>
      </c:pivotFmt>
      <c:pivotFmt>
        <c:idx val="6"/>
        <c:spPr>
          <a:solidFill>
            <a:schemeClr val="accent6">
              <a:alpha val="90000"/>
            </a:schemeClr>
          </a:solidFill>
          <a:ln w="19050">
            <a:solidFill>
              <a:schemeClr val="accent6">
                <a:lumMod val="75000"/>
              </a:schemeClr>
            </a:solidFill>
          </a:ln>
          <a:effectLst>
            <a:innerShdw blurRad="114300">
              <a:schemeClr val="accent6">
                <a:lumMod val="75000"/>
              </a:schemeClr>
            </a:innerShdw>
          </a:effectLst>
          <a:scene3d>
            <a:camera prst="orthographicFront"/>
            <a:lightRig rig="threePt" dir="t"/>
          </a:scene3d>
          <a:sp3d contourW="19050" prstMaterial="flat">
            <a:contourClr>
              <a:schemeClr val="accent6">
                <a:lumMod val="75000"/>
              </a:schemeClr>
            </a:contourClr>
          </a:sp3d>
        </c:spPr>
      </c:pivotFmt>
      <c:pivotFmt>
        <c:idx val="7"/>
        <c:spPr>
          <a:solidFill>
            <a:schemeClr val="accent1">
              <a:lumMod val="60000"/>
              <a:alpha val="90000"/>
            </a:schemeClr>
          </a:solidFill>
          <a:ln w="19050">
            <a:solidFill>
              <a:schemeClr val="accent1">
                <a:lumMod val="60000"/>
                <a:lumMod val="75000"/>
              </a:schemeClr>
            </a:solidFill>
          </a:ln>
          <a:effectLst>
            <a:innerShdw blurRad="114300">
              <a:schemeClr val="accent1">
                <a:lumMod val="60000"/>
                <a:lumMod val="75000"/>
              </a:schemeClr>
            </a:innerShdw>
          </a:effectLst>
          <a:scene3d>
            <a:camera prst="orthographicFront"/>
            <a:lightRig rig="threePt" dir="t"/>
          </a:scene3d>
          <a:sp3d contourW="19050" prstMaterial="flat">
            <a:contourClr>
              <a:schemeClr val="accent1">
                <a:lumMod val="60000"/>
                <a:lumMod val="75000"/>
              </a:schemeClr>
            </a:contourClr>
          </a:sp3d>
        </c:spPr>
      </c:pivotFmt>
      <c:pivotFmt>
        <c:idx val="8"/>
        <c:spPr>
          <a:solidFill>
            <a:schemeClr val="accent2">
              <a:lumMod val="60000"/>
              <a:alpha val="90000"/>
            </a:schemeClr>
          </a:solidFill>
          <a:ln w="19050">
            <a:solidFill>
              <a:schemeClr val="accent2">
                <a:lumMod val="60000"/>
                <a:lumMod val="75000"/>
              </a:schemeClr>
            </a:solidFill>
          </a:ln>
          <a:effectLst>
            <a:innerShdw blurRad="114300">
              <a:schemeClr val="accent2">
                <a:lumMod val="60000"/>
                <a:lumMod val="75000"/>
              </a:schemeClr>
            </a:innerShdw>
          </a:effectLst>
          <a:scene3d>
            <a:camera prst="orthographicFront"/>
            <a:lightRig rig="threePt" dir="t"/>
          </a:scene3d>
          <a:sp3d contourW="19050" prstMaterial="flat">
            <a:contourClr>
              <a:schemeClr val="accent2">
                <a:lumMod val="60000"/>
                <a:lumMod val="75000"/>
              </a:schemeClr>
            </a:contourClr>
          </a:sp3d>
        </c:spPr>
      </c:pivotFmt>
      <c:pivotFmt>
        <c:idx val="9"/>
        <c:spPr>
          <a:solidFill>
            <a:schemeClr val="accent3">
              <a:lumMod val="60000"/>
              <a:alpha val="90000"/>
            </a:schemeClr>
          </a:solidFill>
          <a:ln w="19050">
            <a:solidFill>
              <a:schemeClr val="accent3">
                <a:lumMod val="60000"/>
                <a:lumMod val="75000"/>
              </a:schemeClr>
            </a:solidFill>
          </a:ln>
          <a:effectLst>
            <a:innerShdw blurRad="114300">
              <a:schemeClr val="accent3">
                <a:lumMod val="60000"/>
                <a:lumMod val="75000"/>
              </a:schemeClr>
            </a:innerShdw>
          </a:effectLst>
          <a:scene3d>
            <a:camera prst="orthographicFront"/>
            <a:lightRig rig="threePt" dir="t"/>
          </a:scene3d>
          <a:sp3d contourW="19050" prstMaterial="flat">
            <a:contourClr>
              <a:schemeClr val="accent3">
                <a:lumMod val="60000"/>
                <a:lumMod val="75000"/>
              </a:schemeClr>
            </a:contourClr>
          </a:sp3d>
        </c:spPr>
      </c:pivotFmt>
      <c:pivotFmt>
        <c:idx val="10"/>
        <c:spPr>
          <a:solidFill>
            <a:schemeClr val="accent4">
              <a:lumMod val="60000"/>
              <a:alpha val="90000"/>
            </a:schemeClr>
          </a:solidFill>
          <a:ln w="19050">
            <a:solidFill>
              <a:schemeClr val="accent4">
                <a:lumMod val="60000"/>
                <a:lumMod val="75000"/>
              </a:schemeClr>
            </a:solidFill>
          </a:ln>
          <a:effectLst>
            <a:innerShdw blurRad="114300">
              <a:schemeClr val="accent4">
                <a:lumMod val="60000"/>
                <a:lumMod val="75000"/>
              </a:schemeClr>
            </a:innerShdw>
          </a:effectLst>
          <a:scene3d>
            <a:camera prst="orthographicFront"/>
            <a:lightRig rig="threePt" dir="t"/>
          </a:scene3d>
          <a:sp3d contourW="19050" prstMaterial="flat">
            <a:contourClr>
              <a:schemeClr val="accent4">
                <a:lumMod val="60000"/>
                <a:lumMod val="75000"/>
              </a:schemeClr>
            </a:contourClr>
          </a:sp3d>
        </c:spPr>
      </c:pivotFmt>
      <c:pivotFmt>
        <c:idx val="11"/>
        <c:spPr>
          <a:solidFill>
            <a:srgbClr val="FFFF00">
              <a:alpha val="90000"/>
            </a:srgbClr>
          </a:solidFill>
          <a:ln w="19050">
            <a:solidFill>
              <a:schemeClr val="accent5">
                <a:lumMod val="60000"/>
                <a:lumMod val="75000"/>
              </a:schemeClr>
            </a:solidFill>
          </a:ln>
          <a:effectLst>
            <a:innerShdw blurRad="114300">
              <a:schemeClr val="accent5">
                <a:lumMod val="60000"/>
                <a:lumMod val="75000"/>
              </a:schemeClr>
            </a:innerShdw>
          </a:effectLst>
          <a:scene3d>
            <a:camera prst="orthographicFront"/>
            <a:lightRig rig="threePt" dir="t"/>
          </a:scene3d>
          <a:sp3d contourW="19050" prstMaterial="flat">
            <a:contourClr>
              <a:schemeClr val="accent5">
                <a:lumMod val="60000"/>
                <a:lumMod val="75000"/>
              </a:schemeClr>
            </a:contourClr>
          </a:sp3d>
        </c:spPr>
        <c:dLbl>
          <c:idx val="0"/>
          <c:layout>
            <c:manualLayout>
              <c:x val="-7.7450382850397501E-2"/>
              <c:y val="6.1068712078493461E-3"/>
            </c:manualLayout>
          </c:layout>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a:pPr>
              <a:endParaRPr lang="cs-CZ"/>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12"/>
        <c:spPr>
          <a:solidFill>
            <a:schemeClr val="accent6">
              <a:lumMod val="60000"/>
              <a:alpha val="90000"/>
            </a:schemeClr>
          </a:solidFill>
          <a:ln w="19050">
            <a:solidFill>
              <a:schemeClr val="accent6">
                <a:lumMod val="60000"/>
                <a:lumMod val="75000"/>
              </a:schemeClr>
            </a:solidFill>
          </a:ln>
          <a:effectLst>
            <a:innerShdw blurRad="114300">
              <a:schemeClr val="accent6">
                <a:lumMod val="60000"/>
                <a:lumMod val="75000"/>
              </a:schemeClr>
            </a:innerShdw>
          </a:effectLst>
          <a:scene3d>
            <a:camera prst="orthographicFront"/>
            <a:lightRig rig="threePt" dir="t"/>
          </a:scene3d>
          <a:sp3d contourW="19050" prstMaterial="flat">
            <a:contourClr>
              <a:schemeClr val="accent6">
                <a:lumMod val="60000"/>
                <a:lumMod val="75000"/>
              </a:schemeClr>
            </a:contourClr>
          </a:sp3d>
        </c:spPr>
      </c:pivotFmt>
      <c:pivotFmt>
        <c:idx val="13"/>
        <c:spPr>
          <a:solidFill>
            <a:schemeClr val="accent1">
              <a:lumMod val="80000"/>
              <a:lumOff val="20000"/>
              <a:alpha val="90000"/>
            </a:schemeClr>
          </a:solidFill>
          <a:ln w="19050">
            <a:solidFill>
              <a:schemeClr val="accent1">
                <a:lumMod val="80000"/>
                <a:lumOff val="20000"/>
                <a:lumMod val="75000"/>
              </a:schemeClr>
            </a:solidFill>
          </a:ln>
          <a:effectLst>
            <a:innerShdw blurRad="114300">
              <a:schemeClr val="accent1">
                <a:lumMod val="80000"/>
                <a:lumOff val="20000"/>
                <a:lumMod val="75000"/>
              </a:schemeClr>
            </a:innerShdw>
          </a:effectLst>
          <a:scene3d>
            <a:camera prst="orthographicFront"/>
            <a:lightRig rig="threePt" dir="t"/>
          </a:scene3d>
          <a:sp3d contourW="19050" prstMaterial="flat">
            <a:contourClr>
              <a:schemeClr val="accent1">
                <a:lumMod val="80000"/>
                <a:lumOff val="20000"/>
                <a:lumMod val="75000"/>
              </a:schemeClr>
            </a:contourClr>
          </a:sp3d>
        </c:spPr>
      </c:pivotFmt>
      <c:pivotFmt>
        <c:idx val="14"/>
        <c:spPr>
          <a:solidFill>
            <a:schemeClr val="accent2">
              <a:lumMod val="80000"/>
              <a:lumOff val="20000"/>
              <a:alpha val="90000"/>
            </a:schemeClr>
          </a:solidFill>
          <a:ln w="19050">
            <a:solidFill>
              <a:schemeClr val="accent2">
                <a:lumMod val="80000"/>
                <a:lumOff val="20000"/>
                <a:lumMod val="75000"/>
              </a:schemeClr>
            </a:solidFill>
          </a:ln>
          <a:effectLst>
            <a:innerShdw blurRad="114300">
              <a:schemeClr val="accent2">
                <a:lumMod val="80000"/>
                <a:lumOff val="20000"/>
                <a:lumMod val="75000"/>
              </a:schemeClr>
            </a:innerShdw>
          </a:effectLst>
          <a:scene3d>
            <a:camera prst="orthographicFront"/>
            <a:lightRig rig="threePt" dir="t"/>
          </a:scene3d>
          <a:sp3d contourW="19050" prstMaterial="flat">
            <a:contourClr>
              <a:schemeClr val="accent2">
                <a:lumMod val="80000"/>
                <a:lumOff val="20000"/>
                <a:lumMod val="75000"/>
              </a:schemeClr>
            </a:contourClr>
          </a:sp3d>
        </c:spPr>
        <c:dLbl>
          <c:idx val="0"/>
          <c:layout>
            <c:manualLayout>
              <c:x val="0.11784271798526966"/>
              <c:y val="9.5674315589640041E-2"/>
            </c:manualLayout>
          </c:layout>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a:pPr>
              <a:endParaRPr lang="cs-CZ"/>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15"/>
        <c:spPr>
          <a:solidFill>
            <a:schemeClr val="accent3">
              <a:lumMod val="80000"/>
              <a:lumOff val="20000"/>
              <a:alpha val="90000"/>
            </a:schemeClr>
          </a:solidFill>
          <a:ln w="19050">
            <a:solidFill>
              <a:schemeClr val="accent3">
                <a:lumMod val="80000"/>
                <a:lumOff val="20000"/>
                <a:lumMod val="75000"/>
              </a:schemeClr>
            </a:solidFill>
          </a:ln>
          <a:effectLst>
            <a:innerShdw blurRad="114300">
              <a:schemeClr val="accent3">
                <a:lumMod val="80000"/>
                <a:lumOff val="20000"/>
                <a:lumMod val="75000"/>
              </a:schemeClr>
            </a:innerShdw>
          </a:effectLst>
          <a:scene3d>
            <a:camera prst="orthographicFront"/>
            <a:lightRig rig="threePt" dir="t"/>
          </a:scene3d>
          <a:sp3d contourW="19050" prstMaterial="flat">
            <a:contourClr>
              <a:schemeClr val="accent3">
                <a:lumMod val="80000"/>
                <a:lumOff val="20000"/>
                <a:lumMod val="75000"/>
              </a:schemeClr>
            </a:contourClr>
          </a:sp3d>
        </c:spPr>
      </c:pivotFmt>
      <c:pivotFmt>
        <c:idx val="16"/>
        <c:spPr>
          <a:solidFill>
            <a:schemeClr val="accent4">
              <a:lumMod val="80000"/>
              <a:lumOff val="20000"/>
              <a:alpha val="90000"/>
            </a:schemeClr>
          </a:solidFill>
          <a:ln w="19050">
            <a:solidFill>
              <a:schemeClr val="accent4">
                <a:lumMod val="80000"/>
                <a:lumOff val="20000"/>
                <a:lumMod val="75000"/>
              </a:schemeClr>
            </a:solidFill>
          </a:ln>
          <a:effectLst>
            <a:innerShdw blurRad="114300">
              <a:schemeClr val="accent4">
                <a:lumMod val="80000"/>
                <a:lumOff val="20000"/>
                <a:lumMod val="75000"/>
              </a:schemeClr>
            </a:innerShdw>
          </a:effectLst>
          <a:scene3d>
            <a:camera prst="orthographicFront"/>
            <a:lightRig rig="threePt" dir="t"/>
          </a:scene3d>
          <a:sp3d contourW="19050" prstMaterial="flat">
            <a:contourClr>
              <a:schemeClr val="accent4">
                <a:lumMod val="80000"/>
                <a:lumOff val="20000"/>
                <a:lumMod val="75000"/>
              </a:schemeClr>
            </a:contourClr>
          </a:sp3d>
        </c:spPr>
      </c:pivotFmt>
      <c:pivotFmt>
        <c:idx val="17"/>
        <c:spPr>
          <a:solidFill>
            <a:schemeClr val="accent5">
              <a:lumMod val="80000"/>
              <a:lumOff val="20000"/>
              <a:alpha val="90000"/>
            </a:schemeClr>
          </a:solidFill>
          <a:ln w="19050">
            <a:solidFill>
              <a:schemeClr val="accent5">
                <a:lumMod val="80000"/>
                <a:lumOff val="20000"/>
                <a:lumMod val="75000"/>
              </a:schemeClr>
            </a:solidFill>
          </a:ln>
          <a:effectLst>
            <a:innerShdw blurRad="114300">
              <a:schemeClr val="accent5">
                <a:lumMod val="80000"/>
                <a:lumOff val="20000"/>
                <a:lumMod val="75000"/>
              </a:schemeClr>
            </a:innerShdw>
          </a:effectLst>
          <a:scene3d>
            <a:camera prst="orthographicFront"/>
            <a:lightRig rig="threePt" dir="t"/>
          </a:scene3d>
          <a:sp3d contourW="19050" prstMaterial="flat">
            <a:contourClr>
              <a:schemeClr val="accent5">
                <a:lumMod val="80000"/>
                <a:lumOff val="20000"/>
                <a:lumMod val="75000"/>
              </a:schemeClr>
            </a:contourClr>
          </a:sp3d>
        </c:spPr>
      </c:pivotFmt>
      <c:pivotFmt>
        <c:idx val="18"/>
        <c:spPr>
          <a:solidFill>
            <a:schemeClr val="accent6">
              <a:lumMod val="80000"/>
              <a:lumOff val="20000"/>
              <a:alpha val="90000"/>
            </a:schemeClr>
          </a:solidFill>
          <a:ln w="19050">
            <a:solidFill>
              <a:schemeClr val="accent6">
                <a:lumMod val="80000"/>
                <a:lumOff val="20000"/>
                <a:lumMod val="75000"/>
              </a:schemeClr>
            </a:solidFill>
          </a:ln>
          <a:effectLst>
            <a:innerShdw blurRad="114300">
              <a:schemeClr val="accent6">
                <a:lumMod val="80000"/>
                <a:lumOff val="20000"/>
                <a:lumMod val="75000"/>
              </a:schemeClr>
            </a:innerShdw>
          </a:effectLst>
          <a:scene3d>
            <a:camera prst="orthographicFront"/>
            <a:lightRig rig="threePt" dir="t"/>
          </a:scene3d>
          <a:sp3d contourW="19050" prstMaterial="flat">
            <a:contourClr>
              <a:schemeClr val="accent6">
                <a:lumMod val="80000"/>
                <a:lumOff val="20000"/>
                <a:lumMod val="75000"/>
              </a:schemeClr>
            </a:contourClr>
          </a:sp3d>
        </c:spPr>
      </c:pivotFmt>
      <c:pivotFmt>
        <c:idx val="19"/>
        <c:spPr>
          <a:solidFill>
            <a:schemeClr val="accent1">
              <a:lumMod val="80000"/>
              <a:alpha val="90000"/>
            </a:schemeClr>
          </a:solidFill>
          <a:ln w="19050">
            <a:solidFill>
              <a:schemeClr val="accent1">
                <a:lumMod val="80000"/>
                <a:lumMod val="75000"/>
              </a:schemeClr>
            </a:solidFill>
          </a:ln>
          <a:effectLst>
            <a:innerShdw blurRad="114300">
              <a:schemeClr val="accent1">
                <a:lumMod val="80000"/>
                <a:lumMod val="75000"/>
              </a:schemeClr>
            </a:innerShdw>
          </a:effectLst>
          <a:scene3d>
            <a:camera prst="orthographicFront"/>
            <a:lightRig rig="threePt" dir="t"/>
          </a:scene3d>
          <a:sp3d contourW="19050" prstMaterial="flat">
            <a:contourClr>
              <a:schemeClr val="accent1">
                <a:lumMod val="80000"/>
                <a:lumMod val="75000"/>
              </a:schemeClr>
            </a:contourClr>
          </a:sp3d>
        </c:spPr>
      </c:pivotFmt>
      <c:pivotFmt>
        <c:idx val="20"/>
        <c:spPr>
          <a:solidFill>
            <a:schemeClr val="accent2">
              <a:lumMod val="80000"/>
              <a:alpha val="90000"/>
            </a:schemeClr>
          </a:solidFill>
          <a:ln w="19050">
            <a:solidFill>
              <a:schemeClr val="accent2">
                <a:lumMod val="80000"/>
                <a:lumMod val="75000"/>
              </a:schemeClr>
            </a:solidFill>
          </a:ln>
          <a:effectLst>
            <a:innerShdw blurRad="114300">
              <a:schemeClr val="accent2">
                <a:lumMod val="80000"/>
                <a:lumMod val="75000"/>
              </a:schemeClr>
            </a:innerShdw>
          </a:effectLst>
          <a:scene3d>
            <a:camera prst="orthographicFront"/>
            <a:lightRig rig="threePt" dir="t"/>
          </a:scene3d>
          <a:sp3d contourW="19050" prstMaterial="flat">
            <a:contourClr>
              <a:schemeClr val="accent2">
                <a:lumMod val="80000"/>
                <a:lumMod val="75000"/>
              </a:schemeClr>
            </a:contourClr>
          </a:sp3d>
        </c:spPr>
      </c:pivotFmt>
      <c:pivotFmt>
        <c:idx val="21"/>
        <c:spPr>
          <a:solidFill>
            <a:schemeClr val="accent3">
              <a:lumMod val="80000"/>
              <a:alpha val="90000"/>
            </a:schemeClr>
          </a:solidFill>
          <a:ln w="19050">
            <a:solidFill>
              <a:schemeClr val="accent3">
                <a:lumMod val="80000"/>
                <a:lumMod val="75000"/>
              </a:schemeClr>
            </a:solidFill>
          </a:ln>
          <a:effectLst>
            <a:innerShdw blurRad="114300">
              <a:schemeClr val="accent3">
                <a:lumMod val="80000"/>
                <a:lumMod val="75000"/>
              </a:schemeClr>
            </a:innerShdw>
          </a:effectLst>
          <a:scene3d>
            <a:camera prst="orthographicFront"/>
            <a:lightRig rig="threePt" dir="t"/>
          </a:scene3d>
          <a:sp3d contourW="19050" prstMaterial="flat">
            <a:contourClr>
              <a:schemeClr val="accent3">
                <a:lumMod val="80000"/>
                <a:lumMod val="75000"/>
              </a:schemeClr>
            </a:contourClr>
          </a:sp3d>
        </c:spPr>
      </c:pivotFmt>
      <c:pivotFmt>
        <c:idx val="22"/>
        <c:spPr>
          <a:solidFill>
            <a:schemeClr val="accent4">
              <a:lumMod val="80000"/>
              <a:alpha val="90000"/>
            </a:schemeClr>
          </a:solidFill>
          <a:ln w="19050">
            <a:solidFill>
              <a:schemeClr val="accent4">
                <a:lumMod val="80000"/>
                <a:lumMod val="75000"/>
              </a:schemeClr>
            </a:solidFill>
          </a:ln>
          <a:effectLst>
            <a:innerShdw blurRad="114300">
              <a:schemeClr val="accent4">
                <a:lumMod val="80000"/>
                <a:lumMod val="75000"/>
              </a:schemeClr>
            </a:innerShdw>
          </a:effectLst>
          <a:scene3d>
            <a:camera prst="orthographicFront"/>
            <a:lightRig rig="threePt" dir="t"/>
          </a:scene3d>
          <a:sp3d contourW="19050" prstMaterial="flat">
            <a:contourClr>
              <a:schemeClr val="accent4">
                <a:lumMod val="80000"/>
                <a:lumMod val="75000"/>
              </a:schemeClr>
            </a:contourClr>
          </a:sp3d>
        </c:spPr>
      </c:pivotFmt>
      <c:pivotFmt>
        <c:idx val="23"/>
        <c:marker>
          <c:symbol val="none"/>
        </c:marker>
        <c:dLbl>
          <c:idx val="0"/>
          <c:delete val="1"/>
          <c:extLst>
            <c:ext xmlns:c15="http://schemas.microsoft.com/office/drawing/2012/chart" uri="{CE6537A1-D6FC-4f65-9D91-7224C49458BB}"/>
          </c:extLst>
        </c:dLbl>
      </c:pivotFmt>
      <c:pivotFmt>
        <c:idx val="24"/>
        <c:spPr>
          <a:gradFill flip="none" rotWithShape="1">
            <a:gsLst>
              <a:gs pos="0">
                <a:schemeClr val="accent5">
                  <a:lumMod val="50000"/>
                  <a:shade val="30000"/>
                  <a:satMod val="115000"/>
                </a:schemeClr>
              </a:gs>
              <a:gs pos="50000">
                <a:schemeClr val="accent5">
                  <a:lumMod val="50000"/>
                  <a:shade val="67500"/>
                  <a:satMod val="115000"/>
                </a:schemeClr>
              </a:gs>
              <a:gs pos="100000">
                <a:schemeClr val="accent5">
                  <a:lumMod val="50000"/>
                  <a:shade val="100000"/>
                  <a:satMod val="115000"/>
                </a:schemeClr>
              </a:gs>
            </a:gsLst>
            <a:lin ang="5400000" scaled="1"/>
            <a:tileRect/>
          </a:gra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dLbl>
          <c:idx val="0"/>
          <c:layout>
            <c:manualLayout>
              <c:x val="-0.21995024875621891"/>
              <c:y val="-0.23902093550855483"/>
            </c:manualLayout>
          </c:layout>
          <c:spPr>
            <a:solidFill>
              <a:sysClr val="window" lastClr="FFFFFF">
                <a:alpha val="90000"/>
              </a:sysClr>
            </a:solidFill>
            <a:ln w="12700" cap="flat" cmpd="sng" algn="ctr">
              <a:solidFill>
                <a:srgbClr val="5B9BD5"/>
              </a:solidFill>
              <a:round/>
            </a:ln>
            <a:effectLst>
              <a:outerShdw blurRad="50800" dist="38100" dir="2700000" algn="tl" rotWithShape="0">
                <a:srgbClr val="5B9BD5">
                  <a:lumMod val="75000"/>
                  <a:alpha val="40000"/>
                </a:srgbClr>
              </a:outerShdw>
            </a:effectLst>
          </c:spPr>
          <c:txPr>
            <a:bodyPr rot="0" spcFirstLastPara="1" vertOverflow="clip" horzOverflow="clip" vert="horz" wrap="square" lIns="38100" tIns="19050" rIns="38100" bIns="19050" anchor="ctr" anchorCtr="1">
              <a:noAutofit/>
            </a:bodyPr>
            <a:lstStyle/>
            <a:p>
              <a:pPr>
                <a:defRPr sz="1000" b="0" i="0" u="none" strike="noStrike" kern="1200" baseline="0">
                  <a:solidFill>
                    <a:schemeClr val="accent1"/>
                  </a:solidFill>
                  <a:effectLst/>
                  <a:latin typeface="+mn-lt"/>
                  <a:ea typeface="+mn-ea"/>
                  <a:cs typeface="+mn-cs"/>
                </a:defRPr>
              </a:pPr>
              <a:endParaRPr lang="cs-CZ"/>
            </a:p>
          </c:txPr>
          <c:dLblPos val="bestFit"/>
          <c:showLegendKey val="0"/>
          <c:showVal val="0"/>
          <c:showCatName val="1"/>
          <c:showSerName val="0"/>
          <c:showPercent val="1"/>
          <c:showBubbleSize val="0"/>
          <c:extLst>
            <c:ext xmlns:c15="http://schemas.microsoft.com/office/drawing/2012/chart" uri="{CE6537A1-D6FC-4f65-9D91-7224C49458BB}">
              <c15:layout>
                <c:manualLayout>
                  <c:w val="0.20036958066808808"/>
                  <c:h val="0.11848355969362419"/>
                </c:manualLayout>
              </c15:layout>
            </c:ext>
          </c:extLst>
        </c:dLbl>
      </c:pivotFmt>
      <c:pivotFmt>
        <c:idx val="25"/>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pivotFmt>
      <c:pivotFmt>
        <c:idx val="26"/>
        <c:spPr>
          <a:solidFill>
            <a:schemeClr val="accent3">
              <a:alpha val="90000"/>
            </a:schemeClr>
          </a:solidFill>
          <a:ln w="19050">
            <a:solidFill>
              <a:schemeClr val="accent3">
                <a:lumMod val="75000"/>
              </a:schemeClr>
            </a:solidFill>
          </a:ln>
          <a:effectLst>
            <a:innerShdw blurRad="114300">
              <a:schemeClr val="accent3">
                <a:lumMod val="75000"/>
              </a:schemeClr>
            </a:innerShdw>
          </a:effectLst>
          <a:scene3d>
            <a:camera prst="orthographicFront"/>
            <a:lightRig rig="threePt" dir="t"/>
          </a:scene3d>
          <a:sp3d contourW="19050" prstMaterial="flat">
            <a:contourClr>
              <a:schemeClr val="accent3">
                <a:lumMod val="75000"/>
              </a:schemeClr>
            </a:contourClr>
          </a:sp3d>
        </c:spPr>
      </c:pivotFmt>
      <c:pivotFmt>
        <c:idx val="27"/>
        <c:spPr>
          <a:solidFill>
            <a:srgbClr val="FF0000">
              <a:alpha val="90000"/>
            </a:srgbClr>
          </a:solidFill>
          <a:ln w="19050">
            <a:solidFill>
              <a:schemeClr val="accent4">
                <a:lumMod val="75000"/>
              </a:schemeClr>
            </a:solidFill>
          </a:ln>
          <a:effectLst>
            <a:innerShdw blurRad="114300">
              <a:schemeClr val="accent4">
                <a:lumMod val="75000"/>
              </a:schemeClr>
            </a:innerShdw>
          </a:effectLst>
          <a:scene3d>
            <a:camera prst="orthographicFront"/>
            <a:lightRig rig="threePt" dir="t"/>
          </a:scene3d>
          <a:sp3d contourW="19050" prstMaterial="flat">
            <a:contourClr>
              <a:schemeClr val="accent4">
                <a:lumMod val="75000"/>
              </a:schemeClr>
            </a:contourClr>
          </a:sp3d>
        </c:spPr>
        <c:dLbl>
          <c:idx val="0"/>
          <c:layout>
            <c:manualLayout>
              <c:x val="-1.1313074608638273E-2"/>
              <c:y val="2.4427484831397443E-2"/>
            </c:manualLayout>
          </c:layout>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a:pPr>
              <a:endParaRPr lang="cs-CZ"/>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28"/>
        <c:spPr>
          <a:solidFill>
            <a:schemeClr val="accent5">
              <a:alpha val="90000"/>
            </a:schemeClr>
          </a:solidFill>
          <a:ln w="19050">
            <a:solidFill>
              <a:schemeClr val="accent5">
                <a:lumMod val="75000"/>
              </a:schemeClr>
            </a:solidFill>
          </a:ln>
          <a:effectLst>
            <a:innerShdw blurRad="114300">
              <a:schemeClr val="accent5">
                <a:lumMod val="75000"/>
              </a:schemeClr>
            </a:innerShdw>
          </a:effectLst>
          <a:scene3d>
            <a:camera prst="orthographicFront"/>
            <a:lightRig rig="threePt" dir="t"/>
          </a:scene3d>
          <a:sp3d contourW="19050" prstMaterial="flat">
            <a:contourClr>
              <a:schemeClr val="accent5">
                <a:lumMod val="75000"/>
              </a:schemeClr>
            </a:contourClr>
          </a:sp3d>
        </c:spPr>
      </c:pivotFmt>
      <c:pivotFmt>
        <c:idx val="29"/>
        <c:spPr>
          <a:solidFill>
            <a:schemeClr val="accent6">
              <a:alpha val="90000"/>
            </a:schemeClr>
          </a:solidFill>
          <a:ln w="19050">
            <a:solidFill>
              <a:schemeClr val="accent6">
                <a:lumMod val="75000"/>
              </a:schemeClr>
            </a:solidFill>
          </a:ln>
          <a:effectLst>
            <a:innerShdw blurRad="114300">
              <a:schemeClr val="accent6">
                <a:lumMod val="75000"/>
              </a:schemeClr>
            </a:innerShdw>
          </a:effectLst>
          <a:scene3d>
            <a:camera prst="orthographicFront"/>
            <a:lightRig rig="threePt" dir="t"/>
          </a:scene3d>
          <a:sp3d contourW="19050" prstMaterial="flat">
            <a:contourClr>
              <a:schemeClr val="accent6">
                <a:lumMod val="75000"/>
              </a:schemeClr>
            </a:contourClr>
          </a:sp3d>
        </c:spPr>
      </c:pivotFmt>
      <c:pivotFmt>
        <c:idx val="30"/>
        <c:spPr>
          <a:solidFill>
            <a:schemeClr val="accent1">
              <a:lumMod val="60000"/>
              <a:alpha val="90000"/>
            </a:schemeClr>
          </a:solidFill>
          <a:ln w="19050">
            <a:solidFill>
              <a:schemeClr val="accent1">
                <a:lumMod val="60000"/>
                <a:lumMod val="75000"/>
              </a:schemeClr>
            </a:solidFill>
          </a:ln>
          <a:effectLst>
            <a:innerShdw blurRad="114300">
              <a:schemeClr val="accent1">
                <a:lumMod val="60000"/>
                <a:lumMod val="75000"/>
              </a:schemeClr>
            </a:innerShdw>
          </a:effectLst>
          <a:scene3d>
            <a:camera prst="orthographicFront"/>
            <a:lightRig rig="threePt" dir="t"/>
          </a:scene3d>
          <a:sp3d contourW="19050" prstMaterial="flat">
            <a:contourClr>
              <a:schemeClr val="accent1">
                <a:lumMod val="60000"/>
                <a:lumMod val="75000"/>
              </a:schemeClr>
            </a:contourClr>
          </a:sp3d>
        </c:spPr>
      </c:pivotFmt>
      <c:pivotFmt>
        <c:idx val="31"/>
        <c:spPr>
          <a:solidFill>
            <a:schemeClr val="accent2">
              <a:lumMod val="60000"/>
              <a:alpha val="90000"/>
            </a:schemeClr>
          </a:solidFill>
          <a:ln w="19050">
            <a:solidFill>
              <a:schemeClr val="accent2">
                <a:lumMod val="60000"/>
                <a:lumMod val="75000"/>
              </a:schemeClr>
            </a:solidFill>
          </a:ln>
          <a:effectLst>
            <a:innerShdw blurRad="114300">
              <a:schemeClr val="accent2">
                <a:lumMod val="60000"/>
                <a:lumMod val="75000"/>
              </a:schemeClr>
            </a:innerShdw>
          </a:effectLst>
          <a:scene3d>
            <a:camera prst="orthographicFront"/>
            <a:lightRig rig="threePt" dir="t"/>
          </a:scene3d>
          <a:sp3d contourW="19050" prstMaterial="flat">
            <a:contourClr>
              <a:schemeClr val="accent2">
                <a:lumMod val="60000"/>
                <a:lumMod val="75000"/>
              </a:schemeClr>
            </a:contourClr>
          </a:sp3d>
        </c:spPr>
      </c:pivotFmt>
      <c:pivotFmt>
        <c:idx val="32"/>
        <c:spPr>
          <a:solidFill>
            <a:schemeClr val="accent3">
              <a:lumMod val="60000"/>
              <a:alpha val="90000"/>
            </a:schemeClr>
          </a:solidFill>
          <a:ln w="19050">
            <a:solidFill>
              <a:schemeClr val="accent3">
                <a:lumMod val="60000"/>
                <a:lumMod val="75000"/>
              </a:schemeClr>
            </a:solidFill>
          </a:ln>
          <a:effectLst>
            <a:innerShdw blurRad="114300">
              <a:schemeClr val="accent3">
                <a:lumMod val="60000"/>
                <a:lumMod val="75000"/>
              </a:schemeClr>
            </a:innerShdw>
          </a:effectLst>
          <a:scene3d>
            <a:camera prst="orthographicFront"/>
            <a:lightRig rig="threePt" dir="t"/>
          </a:scene3d>
          <a:sp3d contourW="19050" prstMaterial="flat">
            <a:contourClr>
              <a:schemeClr val="accent3">
                <a:lumMod val="60000"/>
                <a:lumMod val="75000"/>
              </a:schemeClr>
            </a:contourClr>
          </a:sp3d>
        </c:spPr>
      </c:pivotFmt>
      <c:pivotFmt>
        <c:idx val="33"/>
        <c:spPr>
          <a:solidFill>
            <a:schemeClr val="accent4">
              <a:lumMod val="60000"/>
              <a:alpha val="90000"/>
            </a:schemeClr>
          </a:solidFill>
          <a:ln w="19050">
            <a:solidFill>
              <a:schemeClr val="accent4">
                <a:lumMod val="60000"/>
                <a:lumMod val="75000"/>
              </a:schemeClr>
            </a:solidFill>
          </a:ln>
          <a:effectLst>
            <a:innerShdw blurRad="114300">
              <a:schemeClr val="accent4">
                <a:lumMod val="60000"/>
                <a:lumMod val="75000"/>
              </a:schemeClr>
            </a:innerShdw>
          </a:effectLst>
          <a:scene3d>
            <a:camera prst="orthographicFront"/>
            <a:lightRig rig="threePt" dir="t"/>
          </a:scene3d>
          <a:sp3d contourW="19050" prstMaterial="flat">
            <a:contourClr>
              <a:schemeClr val="accent4">
                <a:lumMod val="60000"/>
                <a:lumMod val="75000"/>
              </a:schemeClr>
            </a:contourClr>
          </a:sp3d>
        </c:spPr>
      </c:pivotFmt>
      <c:pivotFmt>
        <c:idx val="34"/>
        <c:spPr>
          <a:solidFill>
            <a:srgbClr val="FFFF00">
              <a:alpha val="90000"/>
            </a:srgbClr>
          </a:solidFill>
          <a:ln w="19050">
            <a:solidFill>
              <a:schemeClr val="accent5">
                <a:lumMod val="60000"/>
                <a:lumMod val="75000"/>
              </a:schemeClr>
            </a:solidFill>
          </a:ln>
          <a:effectLst>
            <a:innerShdw blurRad="114300">
              <a:schemeClr val="accent5">
                <a:lumMod val="60000"/>
                <a:lumMod val="75000"/>
              </a:schemeClr>
            </a:innerShdw>
          </a:effectLst>
          <a:scene3d>
            <a:camera prst="orthographicFront"/>
            <a:lightRig rig="threePt" dir="t"/>
          </a:scene3d>
          <a:sp3d contourW="19050" prstMaterial="flat">
            <a:contourClr>
              <a:schemeClr val="accent5">
                <a:lumMod val="60000"/>
                <a:lumMod val="75000"/>
              </a:schemeClr>
            </a:contourClr>
          </a:sp3d>
        </c:spPr>
        <c:dLbl>
          <c:idx val="0"/>
          <c:layout>
            <c:manualLayout>
              <c:x val="-7.7450382850397501E-2"/>
              <c:y val="6.1068712078493461E-3"/>
            </c:manualLayout>
          </c:layout>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a:pPr>
              <a:endParaRPr lang="cs-CZ"/>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35"/>
        <c:spPr>
          <a:solidFill>
            <a:schemeClr val="accent6">
              <a:lumMod val="60000"/>
              <a:alpha val="90000"/>
            </a:schemeClr>
          </a:solidFill>
          <a:ln w="19050">
            <a:solidFill>
              <a:schemeClr val="accent6">
                <a:lumMod val="60000"/>
                <a:lumMod val="75000"/>
              </a:schemeClr>
            </a:solidFill>
          </a:ln>
          <a:effectLst>
            <a:innerShdw blurRad="114300">
              <a:schemeClr val="accent6">
                <a:lumMod val="60000"/>
                <a:lumMod val="75000"/>
              </a:schemeClr>
            </a:innerShdw>
          </a:effectLst>
          <a:scene3d>
            <a:camera prst="orthographicFront"/>
            <a:lightRig rig="threePt" dir="t"/>
          </a:scene3d>
          <a:sp3d contourW="19050" prstMaterial="flat">
            <a:contourClr>
              <a:schemeClr val="accent6">
                <a:lumMod val="60000"/>
                <a:lumMod val="75000"/>
              </a:schemeClr>
            </a:contourClr>
          </a:sp3d>
        </c:spPr>
      </c:pivotFmt>
      <c:pivotFmt>
        <c:idx val="36"/>
        <c:spPr>
          <a:solidFill>
            <a:schemeClr val="accent1">
              <a:lumMod val="80000"/>
              <a:lumOff val="20000"/>
              <a:alpha val="90000"/>
            </a:schemeClr>
          </a:solidFill>
          <a:ln w="19050">
            <a:solidFill>
              <a:schemeClr val="accent1">
                <a:lumMod val="80000"/>
                <a:lumOff val="20000"/>
                <a:lumMod val="75000"/>
              </a:schemeClr>
            </a:solidFill>
          </a:ln>
          <a:effectLst>
            <a:innerShdw blurRad="114300">
              <a:schemeClr val="accent1">
                <a:lumMod val="80000"/>
                <a:lumOff val="20000"/>
                <a:lumMod val="75000"/>
              </a:schemeClr>
            </a:innerShdw>
          </a:effectLst>
          <a:scene3d>
            <a:camera prst="orthographicFront"/>
            <a:lightRig rig="threePt" dir="t"/>
          </a:scene3d>
          <a:sp3d contourW="19050" prstMaterial="flat">
            <a:contourClr>
              <a:schemeClr val="accent1">
                <a:lumMod val="80000"/>
                <a:lumOff val="20000"/>
                <a:lumMod val="75000"/>
              </a:schemeClr>
            </a:contourClr>
          </a:sp3d>
        </c:spPr>
      </c:pivotFmt>
      <c:pivotFmt>
        <c:idx val="37"/>
        <c:spPr>
          <a:solidFill>
            <a:schemeClr val="accent2">
              <a:lumMod val="80000"/>
              <a:lumOff val="20000"/>
              <a:alpha val="90000"/>
            </a:schemeClr>
          </a:solidFill>
          <a:ln w="19050">
            <a:solidFill>
              <a:schemeClr val="accent2">
                <a:lumMod val="80000"/>
                <a:lumOff val="20000"/>
                <a:lumMod val="75000"/>
              </a:schemeClr>
            </a:solidFill>
          </a:ln>
          <a:effectLst>
            <a:innerShdw blurRad="114300">
              <a:schemeClr val="accent2">
                <a:lumMod val="80000"/>
                <a:lumOff val="20000"/>
                <a:lumMod val="75000"/>
              </a:schemeClr>
            </a:innerShdw>
          </a:effectLst>
          <a:scene3d>
            <a:camera prst="orthographicFront"/>
            <a:lightRig rig="threePt" dir="t"/>
          </a:scene3d>
          <a:sp3d contourW="19050" prstMaterial="flat">
            <a:contourClr>
              <a:schemeClr val="accent2">
                <a:lumMod val="80000"/>
                <a:lumOff val="20000"/>
                <a:lumMod val="75000"/>
              </a:schemeClr>
            </a:contourClr>
          </a:sp3d>
        </c:spPr>
        <c:dLbl>
          <c:idx val="0"/>
          <c:layout>
            <c:manualLayout>
              <c:x val="0.11784271798526966"/>
              <c:y val="9.5674315589640041E-2"/>
            </c:manualLayout>
          </c:layout>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a:pPr>
              <a:endParaRPr lang="cs-CZ"/>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pivotFmt>
      <c:pivotFmt>
        <c:idx val="38"/>
        <c:spPr>
          <a:solidFill>
            <a:schemeClr val="accent3">
              <a:lumMod val="80000"/>
              <a:lumOff val="20000"/>
              <a:alpha val="90000"/>
            </a:schemeClr>
          </a:solidFill>
          <a:ln w="19050">
            <a:solidFill>
              <a:schemeClr val="accent3">
                <a:lumMod val="80000"/>
                <a:lumOff val="20000"/>
                <a:lumMod val="75000"/>
              </a:schemeClr>
            </a:solidFill>
          </a:ln>
          <a:effectLst>
            <a:innerShdw blurRad="114300">
              <a:schemeClr val="accent3">
                <a:lumMod val="80000"/>
                <a:lumOff val="20000"/>
                <a:lumMod val="75000"/>
              </a:schemeClr>
            </a:innerShdw>
          </a:effectLst>
          <a:scene3d>
            <a:camera prst="orthographicFront"/>
            <a:lightRig rig="threePt" dir="t"/>
          </a:scene3d>
          <a:sp3d contourW="19050" prstMaterial="flat">
            <a:contourClr>
              <a:schemeClr val="accent3">
                <a:lumMod val="80000"/>
                <a:lumOff val="20000"/>
                <a:lumMod val="75000"/>
              </a:schemeClr>
            </a:contourClr>
          </a:sp3d>
        </c:spPr>
      </c:pivotFmt>
      <c:pivotFmt>
        <c:idx val="39"/>
        <c:spPr>
          <a:solidFill>
            <a:schemeClr val="accent4">
              <a:lumMod val="80000"/>
              <a:lumOff val="20000"/>
              <a:alpha val="90000"/>
            </a:schemeClr>
          </a:solidFill>
          <a:ln w="19050">
            <a:solidFill>
              <a:schemeClr val="accent4">
                <a:lumMod val="80000"/>
                <a:lumOff val="20000"/>
                <a:lumMod val="75000"/>
              </a:schemeClr>
            </a:solidFill>
          </a:ln>
          <a:effectLst>
            <a:innerShdw blurRad="114300">
              <a:schemeClr val="accent4">
                <a:lumMod val="80000"/>
                <a:lumOff val="20000"/>
                <a:lumMod val="75000"/>
              </a:schemeClr>
            </a:innerShdw>
          </a:effectLst>
          <a:scene3d>
            <a:camera prst="orthographicFront"/>
            <a:lightRig rig="threePt" dir="t"/>
          </a:scene3d>
          <a:sp3d contourW="19050" prstMaterial="flat">
            <a:contourClr>
              <a:schemeClr val="accent4">
                <a:lumMod val="80000"/>
                <a:lumOff val="20000"/>
                <a:lumMod val="75000"/>
              </a:schemeClr>
            </a:contourClr>
          </a:sp3d>
        </c:spPr>
      </c:pivotFmt>
      <c:pivotFmt>
        <c:idx val="40"/>
        <c:spPr>
          <a:solidFill>
            <a:schemeClr val="accent5">
              <a:lumMod val="80000"/>
              <a:lumOff val="20000"/>
              <a:alpha val="90000"/>
            </a:schemeClr>
          </a:solidFill>
          <a:ln w="19050">
            <a:solidFill>
              <a:schemeClr val="accent5">
                <a:lumMod val="80000"/>
                <a:lumOff val="20000"/>
                <a:lumMod val="75000"/>
              </a:schemeClr>
            </a:solidFill>
          </a:ln>
          <a:effectLst>
            <a:innerShdw blurRad="114300">
              <a:schemeClr val="accent5">
                <a:lumMod val="80000"/>
                <a:lumOff val="20000"/>
                <a:lumMod val="75000"/>
              </a:schemeClr>
            </a:innerShdw>
          </a:effectLst>
          <a:scene3d>
            <a:camera prst="orthographicFront"/>
            <a:lightRig rig="threePt" dir="t"/>
          </a:scene3d>
          <a:sp3d contourW="19050" prstMaterial="flat">
            <a:contourClr>
              <a:schemeClr val="accent5">
                <a:lumMod val="80000"/>
                <a:lumOff val="20000"/>
                <a:lumMod val="75000"/>
              </a:schemeClr>
            </a:contourClr>
          </a:sp3d>
        </c:spPr>
      </c:pivotFmt>
      <c:pivotFmt>
        <c:idx val="41"/>
        <c:spPr>
          <a:solidFill>
            <a:schemeClr val="accent6">
              <a:lumMod val="80000"/>
              <a:lumOff val="20000"/>
              <a:alpha val="90000"/>
            </a:schemeClr>
          </a:solidFill>
          <a:ln w="19050">
            <a:solidFill>
              <a:schemeClr val="accent6">
                <a:lumMod val="80000"/>
                <a:lumOff val="20000"/>
                <a:lumMod val="75000"/>
              </a:schemeClr>
            </a:solidFill>
          </a:ln>
          <a:effectLst>
            <a:innerShdw blurRad="114300">
              <a:schemeClr val="accent6">
                <a:lumMod val="80000"/>
                <a:lumOff val="20000"/>
                <a:lumMod val="75000"/>
              </a:schemeClr>
            </a:innerShdw>
          </a:effectLst>
          <a:scene3d>
            <a:camera prst="orthographicFront"/>
            <a:lightRig rig="threePt" dir="t"/>
          </a:scene3d>
          <a:sp3d contourW="19050" prstMaterial="flat">
            <a:contourClr>
              <a:schemeClr val="accent6">
                <a:lumMod val="80000"/>
                <a:lumOff val="20000"/>
                <a:lumMod val="75000"/>
              </a:schemeClr>
            </a:contourClr>
          </a:sp3d>
        </c:spPr>
      </c:pivotFmt>
      <c:pivotFmt>
        <c:idx val="42"/>
        <c:spPr>
          <a:solidFill>
            <a:schemeClr val="accent1">
              <a:lumMod val="80000"/>
              <a:alpha val="90000"/>
            </a:schemeClr>
          </a:solidFill>
          <a:ln w="19050">
            <a:solidFill>
              <a:schemeClr val="accent1">
                <a:lumMod val="80000"/>
                <a:lumMod val="75000"/>
              </a:schemeClr>
            </a:solidFill>
          </a:ln>
          <a:effectLst>
            <a:innerShdw blurRad="114300">
              <a:schemeClr val="accent1">
                <a:lumMod val="80000"/>
                <a:lumMod val="75000"/>
              </a:schemeClr>
            </a:innerShdw>
          </a:effectLst>
          <a:scene3d>
            <a:camera prst="orthographicFront"/>
            <a:lightRig rig="threePt" dir="t"/>
          </a:scene3d>
          <a:sp3d contourW="19050" prstMaterial="flat">
            <a:contourClr>
              <a:schemeClr val="accent1">
                <a:lumMod val="80000"/>
                <a:lumMod val="75000"/>
              </a:schemeClr>
            </a:contourClr>
          </a:sp3d>
        </c:spPr>
      </c:pivotFmt>
      <c:pivotFmt>
        <c:idx val="43"/>
        <c:spPr>
          <a:solidFill>
            <a:schemeClr val="accent2">
              <a:lumMod val="80000"/>
              <a:alpha val="90000"/>
            </a:schemeClr>
          </a:solidFill>
          <a:ln w="19050">
            <a:solidFill>
              <a:schemeClr val="accent2">
                <a:lumMod val="80000"/>
                <a:lumMod val="75000"/>
              </a:schemeClr>
            </a:solidFill>
          </a:ln>
          <a:effectLst>
            <a:innerShdw blurRad="114300">
              <a:schemeClr val="accent2">
                <a:lumMod val="80000"/>
                <a:lumMod val="75000"/>
              </a:schemeClr>
            </a:innerShdw>
          </a:effectLst>
          <a:scene3d>
            <a:camera prst="orthographicFront"/>
            <a:lightRig rig="threePt" dir="t"/>
          </a:scene3d>
          <a:sp3d contourW="19050" prstMaterial="flat">
            <a:contourClr>
              <a:schemeClr val="accent2">
                <a:lumMod val="80000"/>
                <a:lumMod val="75000"/>
              </a:schemeClr>
            </a:contourClr>
          </a:sp3d>
        </c:spPr>
      </c:pivotFmt>
      <c:pivotFmt>
        <c:idx val="44"/>
        <c:spPr>
          <a:solidFill>
            <a:schemeClr val="accent3">
              <a:lumMod val="80000"/>
              <a:alpha val="90000"/>
            </a:schemeClr>
          </a:solidFill>
          <a:ln w="19050">
            <a:solidFill>
              <a:schemeClr val="accent3">
                <a:lumMod val="80000"/>
                <a:lumMod val="75000"/>
              </a:schemeClr>
            </a:solidFill>
          </a:ln>
          <a:effectLst>
            <a:innerShdw blurRad="114300">
              <a:schemeClr val="accent3">
                <a:lumMod val="80000"/>
                <a:lumMod val="75000"/>
              </a:schemeClr>
            </a:innerShdw>
          </a:effectLst>
          <a:scene3d>
            <a:camera prst="orthographicFront"/>
            <a:lightRig rig="threePt" dir="t"/>
          </a:scene3d>
          <a:sp3d contourW="19050" prstMaterial="flat">
            <a:contourClr>
              <a:schemeClr val="accent3">
                <a:lumMod val="80000"/>
                <a:lumMod val="75000"/>
              </a:schemeClr>
            </a:contourClr>
          </a:sp3d>
        </c:spPr>
      </c:pivotFmt>
      <c:pivotFmt>
        <c:idx val="45"/>
        <c:spPr>
          <a:solidFill>
            <a:schemeClr val="accent4">
              <a:lumMod val="80000"/>
              <a:alpha val="90000"/>
            </a:schemeClr>
          </a:solidFill>
          <a:ln w="19050">
            <a:solidFill>
              <a:schemeClr val="accent4">
                <a:lumMod val="80000"/>
                <a:lumMod val="75000"/>
              </a:schemeClr>
            </a:solidFill>
          </a:ln>
          <a:effectLst>
            <a:innerShdw blurRad="114300">
              <a:schemeClr val="accent4">
                <a:lumMod val="80000"/>
                <a:lumMod val="75000"/>
              </a:schemeClr>
            </a:innerShdw>
          </a:effectLst>
          <a:scene3d>
            <a:camera prst="orthographicFront"/>
            <a:lightRig rig="threePt" dir="t"/>
          </a:scene3d>
          <a:sp3d contourW="19050" prstMaterial="flat">
            <a:contourClr>
              <a:schemeClr val="accent4">
                <a:lumMod val="80000"/>
                <a:lumMod val="75000"/>
              </a:schemeClr>
            </a:contourClr>
          </a:sp3d>
        </c:spPr>
      </c:pivotFmt>
    </c:pivotFmts>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279317697228145E-2"/>
          <c:y val="8.9067834997148529E-2"/>
          <c:w val="0.62686567164179108"/>
          <c:h val="0.85189907666030762"/>
        </c:manualLayout>
      </c:layout>
      <c:pie3DChart>
        <c:varyColors val="1"/>
        <c:ser>
          <c:idx val="0"/>
          <c:order val="0"/>
          <c:tx>
            <c:strRef>
              <c:f>'Výstup - basic přehledy 2'!$I$2</c:f>
              <c:strCache>
                <c:ptCount val="1"/>
                <c:pt idx="0">
                  <c:v>Celkem</c:v>
                </c:pt>
              </c:strCache>
            </c:strRef>
          </c:tx>
          <c:dPt>
            <c:idx val="0"/>
            <c:bubble3D val="0"/>
            <c:spPr>
              <a:gradFill flip="none" rotWithShape="1">
                <a:gsLst>
                  <a:gs pos="0">
                    <a:schemeClr val="accent5">
                      <a:lumMod val="50000"/>
                      <a:shade val="30000"/>
                      <a:satMod val="115000"/>
                    </a:schemeClr>
                  </a:gs>
                  <a:gs pos="50000">
                    <a:schemeClr val="accent5">
                      <a:lumMod val="50000"/>
                      <a:shade val="67500"/>
                      <a:satMod val="115000"/>
                    </a:schemeClr>
                  </a:gs>
                  <a:gs pos="100000">
                    <a:schemeClr val="accent5">
                      <a:lumMod val="50000"/>
                      <a:shade val="100000"/>
                      <a:satMod val="115000"/>
                    </a:schemeClr>
                  </a:gs>
                </a:gsLst>
                <a:lin ang="5400000" scaled="1"/>
                <a:tileRect/>
              </a:gra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dPt>
          <c:dPt>
            <c:idx val="1"/>
            <c:bubble3D val="0"/>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dPt>
          <c:dPt>
            <c:idx val="2"/>
            <c:bubble3D val="0"/>
            <c:spPr>
              <a:solidFill>
                <a:schemeClr val="accent3">
                  <a:alpha val="90000"/>
                </a:schemeClr>
              </a:solidFill>
              <a:ln w="19050">
                <a:solidFill>
                  <a:schemeClr val="accent3">
                    <a:lumMod val="75000"/>
                  </a:schemeClr>
                </a:solidFill>
              </a:ln>
              <a:effectLst>
                <a:innerShdw blurRad="114300">
                  <a:schemeClr val="accent3">
                    <a:lumMod val="75000"/>
                  </a:schemeClr>
                </a:innerShdw>
              </a:effectLst>
              <a:scene3d>
                <a:camera prst="orthographicFront"/>
                <a:lightRig rig="threePt" dir="t"/>
              </a:scene3d>
              <a:sp3d contourW="19050" prstMaterial="flat">
                <a:contourClr>
                  <a:schemeClr val="accent3">
                    <a:lumMod val="75000"/>
                  </a:schemeClr>
                </a:contourClr>
              </a:sp3d>
            </c:spPr>
          </c:dPt>
          <c:dPt>
            <c:idx val="3"/>
            <c:bubble3D val="0"/>
            <c:spPr>
              <a:solidFill>
                <a:srgbClr val="FF0000">
                  <a:alpha val="90000"/>
                </a:srgbClr>
              </a:solidFill>
              <a:ln w="19050">
                <a:solidFill>
                  <a:schemeClr val="accent4">
                    <a:lumMod val="75000"/>
                  </a:schemeClr>
                </a:solidFill>
              </a:ln>
              <a:effectLst>
                <a:innerShdw blurRad="114300">
                  <a:schemeClr val="accent4">
                    <a:lumMod val="75000"/>
                  </a:schemeClr>
                </a:innerShdw>
              </a:effectLst>
              <a:scene3d>
                <a:camera prst="orthographicFront"/>
                <a:lightRig rig="threePt" dir="t"/>
              </a:scene3d>
              <a:sp3d contourW="19050" prstMaterial="flat">
                <a:contourClr>
                  <a:schemeClr val="accent4">
                    <a:lumMod val="75000"/>
                  </a:schemeClr>
                </a:contourClr>
              </a:sp3d>
            </c:spPr>
          </c:dPt>
          <c:dPt>
            <c:idx val="4"/>
            <c:bubble3D val="0"/>
            <c:spPr>
              <a:solidFill>
                <a:schemeClr val="accent5">
                  <a:alpha val="90000"/>
                </a:schemeClr>
              </a:solidFill>
              <a:ln w="19050">
                <a:solidFill>
                  <a:schemeClr val="accent5">
                    <a:lumMod val="75000"/>
                  </a:schemeClr>
                </a:solidFill>
              </a:ln>
              <a:effectLst>
                <a:innerShdw blurRad="114300">
                  <a:schemeClr val="accent5">
                    <a:lumMod val="75000"/>
                  </a:schemeClr>
                </a:innerShdw>
              </a:effectLst>
              <a:scene3d>
                <a:camera prst="orthographicFront"/>
                <a:lightRig rig="threePt" dir="t"/>
              </a:scene3d>
              <a:sp3d contourW="19050" prstMaterial="flat">
                <a:contourClr>
                  <a:schemeClr val="accent5">
                    <a:lumMod val="75000"/>
                  </a:schemeClr>
                </a:contourClr>
              </a:sp3d>
            </c:spPr>
          </c:dPt>
          <c:dPt>
            <c:idx val="5"/>
            <c:bubble3D val="0"/>
            <c:spPr>
              <a:solidFill>
                <a:schemeClr val="accent6">
                  <a:alpha val="90000"/>
                </a:schemeClr>
              </a:solidFill>
              <a:ln w="19050">
                <a:solidFill>
                  <a:schemeClr val="accent6">
                    <a:lumMod val="75000"/>
                  </a:schemeClr>
                </a:solidFill>
              </a:ln>
              <a:effectLst>
                <a:innerShdw blurRad="114300">
                  <a:schemeClr val="accent6">
                    <a:lumMod val="75000"/>
                  </a:schemeClr>
                </a:innerShdw>
              </a:effectLst>
              <a:scene3d>
                <a:camera prst="orthographicFront"/>
                <a:lightRig rig="threePt" dir="t"/>
              </a:scene3d>
              <a:sp3d contourW="19050" prstMaterial="flat">
                <a:contourClr>
                  <a:schemeClr val="accent6">
                    <a:lumMod val="75000"/>
                  </a:schemeClr>
                </a:contourClr>
              </a:sp3d>
            </c:spPr>
          </c:dPt>
          <c:dPt>
            <c:idx val="6"/>
            <c:bubble3D val="0"/>
            <c:spPr>
              <a:solidFill>
                <a:schemeClr val="accent1">
                  <a:lumMod val="60000"/>
                  <a:alpha val="90000"/>
                </a:schemeClr>
              </a:solidFill>
              <a:ln w="19050">
                <a:solidFill>
                  <a:schemeClr val="accent1">
                    <a:lumMod val="60000"/>
                    <a:lumMod val="75000"/>
                  </a:schemeClr>
                </a:solidFill>
              </a:ln>
              <a:effectLst>
                <a:innerShdw blurRad="114300">
                  <a:schemeClr val="accent1">
                    <a:lumMod val="60000"/>
                    <a:lumMod val="75000"/>
                  </a:schemeClr>
                </a:innerShdw>
              </a:effectLst>
              <a:scene3d>
                <a:camera prst="orthographicFront"/>
                <a:lightRig rig="threePt" dir="t"/>
              </a:scene3d>
              <a:sp3d contourW="19050" prstMaterial="flat">
                <a:contourClr>
                  <a:schemeClr val="accent1">
                    <a:lumMod val="60000"/>
                    <a:lumMod val="75000"/>
                  </a:schemeClr>
                </a:contourClr>
              </a:sp3d>
            </c:spPr>
          </c:dPt>
          <c:dPt>
            <c:idx val="7"/>
            <c:bubble3D val="0"/>
            <c:spPr>
              <a:solidFill>
                <a:schemeClr val="accent2">
                  <a:lumMod val="60000"/>
                  <a:alpha val="90000"/>
                </a:schemeClr>
              </a:solidFill>
              <a:ln w="19050">
                <a:solidFill>
                  <a:schemeClr val="accent2">
                    <a:lumMod val="60000"/>
                    <a:lumMod val="75000"/>
                  </a:schemeClr>
                </a:solidFill>
              </a:ln>
              <a:effectLst>
                <a:innerShdw blurRad="114300">
                  <a:schemeClr val="accent2">
                    <a:lumMod val="60000"/>
                    <a:lumMod val="75000"/>
                  </a:schemeClr>
                </a:innerShdw>
              </a:effectLst>
              <a:scene3d>
                <a:camera prst="orthographicFront"/>
                <a:lightRig rig="threePt" dir="t"/>
              </a:scene3d>
              <a:sp3d contourW="19050" prstMaterial="flat">
                <a:contourClr>
                  <a:schemeClr val="accent2">
                    <a:lumMod val="60000"/>
                    <a:lumMod val="75000"/>
                  </a:schemeClr>
                </a:contourClr>
              </a:sp3d>
            </c:spPr>
          </c:dPt>
          <c:dPt>
            <c:idx val="8"/>
            <c:bubble3D val="0"/>
            <c:spPr>
              <a:solidFill>
                <a:schemeClr val="accent3">
                  <a:lumMod val="60000"/>
                  <a:alpha val="90000"/>
                </a:schemeClr>
              </a:solidFill>
              <a:ln w="19050">
                <a:solidFill>
                  <a:schemeClr val="accent3">
                    <a:lumMod val="60000"/>
                    <a:lumMod val="75000"/>
                  </a:schemeClr>
                </a:solidFill>
              </a:ln>
              <a:effectLst>
                <a:innerShdw blurRad="114300">
                  <a:schemeClr val="accent3">
                    <a:lumMod val="60000"/>
                    <a:lumMod val="75000"/>
                  </a:schemeClr>
                </a:innerShdw>
              </a:effectLst>
              <a:scene3d>
                <a:camera prst="orthographicFront"/>
                <a:lightRig rig="threePt" dir="t"/>
              </a:scene3d>
              <a:sp3d contourW="19050" prstMaterial="flat">
                <a:contourClr>
                  <a:schemeClr val="accent3">
                    <a:lumMod val="60000"/>
                    <a:lumMod val="75000"/>
                  </a:schemeClr>
                </a:contourClr>
              </a:sp3d>
            </c:spPr>
          </c:dPt>
          <c:dPt>
            <c:idx val="9"/>
            <c:bubble3D val="0"/>
            <c:spPr>
              <a:solidFill>
                <a:schemeClr val="accent4">
                  <a:lumMod val="60000"/>
                  <a:alpha val="90000"/>
                </a:schemeClr>
              </a:solidFill>
              <a:ln w="19050">
                <a:solidFill>
                  <a:schemeClr val="accent4">
                    <a:lumMod val="60000"/>
                    <a:lumMod val="75000"/>
                  </a:schemeClr>
                </a:solidFill>
              </a:ln>
              <a:effectLst>
                <a:innerShdw blurRad="114300">
                  <a:schemeClr val="accent4">
                    <a:lumMod val="60000"/>
                    <a:lumMod val="75000"/>
                  </a:schemeClr>
                </a:innerShdw>
              </a:effectLst>
              <a:scene3d>
                <a:camera prst="orthographicFront"/>
                <a:lightRig rig="threePt" dir="t"/>
              </a:scene3d>
              <a:sp3d contourW="19050" prstMaterial="flat">
                <a:contourClr>
                  <a:schemeClr val="accent4">
                    <a:lumMod val="60000"/>
                    <a:lumMod val="75000"/>
                  </a:schemeClr>
                </a:contourClr>
              </a:sp3d>
            </c:spPr>
          </c:dPt>
          <c:dPt>
            <c:idx val="10"/>
            <c:bubble3D val="0"/>
            <c:spPr>
              <a:solidFill>
                <a:srgbClr val="FFFF00">
                  <a:alpha val="90000"/>
                </a:srgbClr>
              </a:solidFill>
              <a:ln w="19050">
                <a:solidFill>
                  <a:schemeClr val="accent5">
                    <a:lumMod val="60000"/>
                    <a:lumMod val="75000"/>
                  </a:schemeClr>
                </a:solidFill>
              </a:ln>
              <a:effectLst>
                <a:innerShdw blurRad="114300">
                  <a:schemeClr val="accent5">
                    <a:lumMod val="60000"/>
                    <a:lumMod val="75000"/>
                  </a:schemeClr>
                </a:innerShdw>
              </a:effectLst>
              <a:scene3d>
                <a:camera prst="orthographicFront"/>
                <a:lightRig rig="threePt" dir="t"/>
              </a:scene3d>
              <a:sp3d contourW="19050" prstMaterial="flat">
                <a:contourClr>
                  <a:schemeClr val="accent5">
                    <a:lumMod val="60000"/>
                    <a:lumMod val="75000"/>
                  </a:schemeClr>
                </a:contourClr>
              </a:sp3d>
            </c:spPr>
          </c:dPt>
          <c:dPt>
            <c:idx val="11"/>
            <c:bubble3D val="0"/>
            <c:spPr>
              <a:solidFill>
                <a:schemeClr val="accent6">
                  <a:lumMod val="60000"/>
                  <a:alpha val="90000"/>
                </a:schemeClr>
              </a:solidFill>
              <a:ln w="19050">
                <a:solidFill>
                  <a:schemeClr val="accent6">
                    <a:lumMod val="60000"/>
                    <a:lumMod val="75000"/>
                  </a:schemeClr>
                </a:solidFill>
              </a:ln>
              <a:effectLst>
                <a:innerShdw blurRad="114300">
                  <a:schemeClr val="accent6">
                    <a:lumMod val="60000"/>
                    <a:lumMod val="75000"/>
                  </a:schemeClr>
                </a:innerShdw>
              </a:effectLst>
              <a:scene3d>
                <a:camera prst="orthographicFront"/>
                <a:lightRig rig="threePt" dir="t"/>
              </a:scene3d>
              <a:sp3d contourW="19050" prstMaterial="flat">
                <a:contourClr>
                  <a:schemeClr val="accent6">
                    <a:lumMod val="60000"/>
                    <a:lumMod val="75000"/>
                  </a:schemeClr>
                </a:contourClr>
              </a:sp3d>
            </c:spPr>
          </c:dPt>
          <c:dPt>
            <c:idx val="12"/>
            <c:bubble3D val="0"/>
            <c:spPr>
              <a:solidFill>
                <a:schemeClr val="accent1">
                  <a:lumMod val="80000"/>
                  <a:lumOff val="20000"/>
                  <a:alpha val="90000"/>
                </a:schemeClr>
              </a:solidFill>
              <a:ln w="19050">
                <a:solidFill>
                  <a:schemeClr val="accent1">
                    <a:lumMod val="80000"/>
                    <a:lumOff val="20000"/>
                    <a:lumMod val="75000"/>
                  </a:schemeClr>
                </a:solidFill>
              </a:ln>
              <a:effectLst>
                <a:innerShdw blurRad="114300">
                  <a:schemeClr val="accent1">
                    <a:lumMod val="80000"/>
                    <a:lumOff val="20000"/>
                    <a:lumMod val="75000"/>
                  </a:schemeClr>
                </a:innerShdw>
              </a:effectLst>
              <a:scene3d>
                <a:camera prst="orthographicFront"/>
                <a:lightRig rig="threePt" dir="t"/>
              </a:scene3d>
              <a:sp3d contourW="19050" prstMaterial="flat">
                <a:contourClr>
                  <a:schemeClr val="accent1">
                    <a:lumMod val="80000"/>
                    <a:lumOff val="20000"/>
                    <a:lumMod val="75000"/>
                  </a:schemeClr>
                </a:contourClr>
              </a:sp3d>
            </c:spPr>
          </c:dPt>
          <c:dPt>
            <c:idx val="13"/>
            <c:bubble3D val="0"/>
            <c:spPr>
              <a:solidFill>
                <a:schemeClr val="accent2">
                  <a:lumMod val="80000"/>
                  <a:lumOff val="20000"/>
                  <a:alpha val="90000"/>
                </a:schemeClr>
              </a:solidFill>
              <a:ln w="19050">
                <a:solidFill>
                  <a:schemeClr val="accent2">
                    <a:lumMod val="80000"/>
                    <a:lumOff val="20000"/>
                    <a:lumMod val="75000"/>
                  </a:schemeClr>
                </a:solidFill>
              </a:ln>
              <a:effectLst>
                <a:innerShdw blurRad="114300">
                  <a:schemeClr val="accent2">
                    <a:lumMod val="80000"/>
                    <a:lumOff val="20000"/>
                    <a:lumMod val="75000"/>
                  </a:schemeClr>
                </a:innerShdw>
              </a:effectLst>
              <a:scene3d>
                <a:camera prst="orthographicFront"/>
                <a:lightRig rig="threePt" dir="t"/>
              </a:scene3d>
              <a:sp3d contourW="19050" prstMaterial="flat">
                <a:contourClr>
                  <a:schemeClr val="accent2">
                    <a:lumMod val="80000"/>
                    <a:lumOff val="20000"/>
                    <a:lumMod val="75000"/>
                  </a:schemeClr>
                </a:contourClr>
              </a:sp3d>
            </c:spPr>
          </c:dPt>
          <c:dPt>
            <c:idx val="14"/>
            <c:bubble3D val="0"/>
            <c:spPr>
              <a:solidFill>
                <a:schemeClr val="accent3">
                  <a:lumMod val="80000"/>
                  <a:lumOff val="20000"/>
                  <a:alpha val="90000"/>
                </a:schemeClr>
              </a:solidFill>
              <a:ln w="19050">
                <a:solidFill>
                  <a:schemeClr val="accent3">
                    <a:lumMod val="80000"/>
                    <a:lumOff val="20000"/>
                    <a:lumMod val="75000"/>
                  </a:schemeClr>
                </a:solidFill>
              </a:ln>
              <a:effectLst>
                <a:innerShdw blurRad="114300">
                  <a:schemeClr val="accent3">
                    <a:lumMod val="80000"/>
                    <a:lumOff val="20000"/>
                    <a:lumMod val="75000"/>
                  </a:schemeClr>
                </a:innerShdw>
              </a:effectLst>
              <a:scene3d>
                <a:camera prst="orthographicFront"/>
                <a:lightRig rig="threePt" dir="t"/>
              </a:scene3d>
              <a:sp3d contourW="19050" prstMaterial="flat">
                <a:contourClr>
                  <a:schemeClr val="accent3">
                    <a:lumMod val="80000"/>
                    <a:lumOff val="20000"/>
                    <a:lumMod val="75000"/>
                  </a:schemeClr>
                </a:contourClr>
              </a:sp3d>
            </c:spPr>
          </c:dPt>
          <c:dPt>
            <c:idx val="15"/>
            <c:bubble3D val="0"/>
            <c:spPr>
              <a:solidFill>
                <a:schemeClr val="accent4">
                  <a:lumMod val="80000"/>
                  <a:lumOff val="20000"/>
                  <a:alpha val="90000"/>
                </a:schemeClr>
              </a:solidFill>
              <a:ln w="19050">
                <a:solidFill>
                  <a:schemeClr val="accent4">
                    <a:lumMod val="80000"/>
                    <a:lumOff val="20000"/>
                    <a:lumMod val="75000"/>
                  </a:schemeClr>
                </a:solidFill>
              </a:ln>
              <a:effectLst>
                <a:innerShdw blurRad="114300">
                  <a:schemeClr val="accent4">
                    <a:lumMod val="80000"/>
                    <a:lumOff val="20000"/>
                    <a:lumMod val="75000"/>
                  </a:schemeClr>
                </a:innerShdw>
              </a:effectLst>
              <a:scene3d>
                <a:camera prst="orthographicFront"/>
                <a:lightRig rig="threePt" dir="t"/>
              </a:scene3d>
              <a:sp3d contourW="19050" prstMaterial="flat">
                <a:contourClr>
                  <a:schemeClr val="accent4">
                    <a:lumMod val="80000"/>
                    <a:lumOff val="20000"/>
                    <a:lumMod val="75000"/>
                  </a:schemeClr>
                </a:contourClr>
              </a:sp3d>
            </c:spPr>
          </c:dPt>
          <c:dPt>
            <c:idx val="16"/>
            <c:bubble3D val="0"/>
            <c:spPr>
              <a:solidFill>
                <a:schemeClr val="accent5">
                  <a:lumMod val="80000"/>
                  <a:lumOff val="20000"/>
                  <a:alpha val="90000"/>
                </a:schemeClr>
              </a:solidFill>
              <a:ln w="19050">
                <a:solidFill>
                  <a:schemeClr val="accent5">
                    <a:lumMod val="80000"/>
                    <a:lumOff val="20000"/>
                    <a:lumMod val="75000"/>
                  </a:schemeClr>
                </a:solidFill>
              </a:ln>
              <a:effectLst>
                <a:innerShdw blurRad="114300">
                  <a:schemeClr val="accent5">
                    <a:lumMod val="80000"/>
                    <a:lumOff val="20000"/>
                    <a:lumMod val="75000"/>
                  </a:schemeClr>
                </a:innerShdw>
              </a:effectLst>
              <a:scene3d>
                <a:camera prst="orthographicFront"/>
                <a:lightRig rig="threePt" dir="t"/>
              </a:scene3d>
              <a:sp3d contourW="19050" prstMaterial="flat">
                <a:contourClr>
                  <a:schemeClr val="accent5">
                    <a:lumMod val="80000"/>
                    <a:lumOff val="20000"/>
                    <a:lumMod val="75000"/>
                  </a:schemeClr>
                </a:contourClr>
              </a:sp3d>
            </c:spPr>
          </c:dPt>
          <c:dPt>
            <c:idx val="17"/>
            <c:bubble3D val="0"/>
            <c:spPr>
              <a:solidFill>
                <a:schemeClr val="accent6">
                  <a:lumMod val="80000"/>
                  <a:lumOff val="20000"/>
                  <a:alpha val="90000"/>
                </a:schemeClr>
              </a:solidFill>
              <a:ln w="19050">
                <a:solidFill>
                  <a:schemeClr val="accent6">
                    <a:lumMod val="80000"/>
                    <a:lumOff val="20000"/>
                    <a:lumMod val="75000"/>
                  </a:schemeClr>
                </a:solidFill>
              </a:ln>
              <a:effectLst>
                <a:innerShdw blurRad="114300">
                  <a:schemeClr val="accent6">
                    <a:lumMod val="80000"/>
                    <a:lumOff val="20000"/>
                    <a:lumMod val="75000"/>
                  </a:schemeClr>
                </a:innerShdw>
              </a:effectLst>
              <a:scene3d>
                <a:camera prst="orthographicFront"/>
                <a:lightRig rig="threePt" dir="t"/>
              </a:scene3d>
              <a:sp3d contourW="19050" prstMaterial="flat">
                <a:contourClr>
                  <a:schemeClr val="accent6">
                    <a:lumMod val="80000"/>
                    <a:lumOff val="20000"/>
                    <a:lumMod val="75000"/>
                  </a:schemeClr>
                </a:contourClr>
              </a:sp3d>
            </c:spPr>
          </c:dPt>
          <c:dPt>
            <c:idx val="18"/>
            <c:bubble3D val="0"/>
            <c:spPr>
              <a:solidFill>
                <a:schemeClr val="accent1">
                  <a:lumMod val="80000"/>
                  <a:alpha val="90000"/>
                </a:schemeClr>
              </a:solidFill>
              <a:ln w="19050">
                <a:solidFill>
                  <a:schemeClr val="accent1">
                    <a:lumMod val="80000"/>
                    <a:lumMod val="75000"/>
                  </a:schemeClr>
                </a:solidFill>
              </a:ln>
              <a:effectLst>
                <a:innerShdw blurRad="114300">
                  <a:schemeClr val="accent1">
                    <a:lumMod val="80000"/>
                    <a:lumMod val="75000"/>
                  </a:schemeClr>
                </a:innerShdw>
              </a:effectLst>
              <a:scene3d>
                <a:camera prst="orthographicFront"/>
                <a:lightRig rig="threePt" dir="t"/>
              </a:scene3d>
              <a:sp3d contourW="19050" prstMaterial="flat">
                <a:contourClr>
                  <a:schemeClr val="accent1">
                    <a:lumMod val="80000"/>
                    <a:lumMod val="75000"/>
                  </a:schemeClr>
                </a:contourClr>
              </a:sp3d>
            </c:spPr>
          </c:dPt>
          <c:dPt>
            <c:idx val="19"/>
            <c:bubble3D val="0"/>
            <c:spPr>
              <a:solidFill>
                <a:schemeClr val="accent2">
                  <a:lumMod val="80000"/>
                  <a:alpha val="90000"/>
                </a:schemeClr>
              </a:solidFill>
              <a:ln w="19050">
                <a:solidFill>
                  <a:schemeClr val="accent2">
                    <a:lumMod val="80000"/>
                    <a:lumMod val="75000"/>
                  </a:schemeClr>
                </a:solidFill>
              </a:ln>
              <a:effectLst>
                <a:innerShdw blurRad="114300">
                  <a:schemeClr val="accent2">
                    <a:lumMod val="80000"/>
                    <a:lumMod val="75000"/>
                  </a:schemeClr>
                </a:innerShdw>
              </a:effectLst>
              <a:scene3d>
                <a:camera prst="orthographicFront"/>
                <a:lightRig rig="threePt" dir="t"/>
              </a:scene3d>
              <a:sp3d contourW="19050" prstMaterial="flat">
                <a:contourClr>
                  <a:schemeClr val="accent2">
                    <a:lumMod val="80000"/>
                    <a:lumMod val="75000"/>
                  </a:schemeClr>
                </a:contourClr>
              </a:sp3d>
            </c:spPr>
          </c:dPt>
          <c:dPt>
            <c:idx val="20"/>
            <c:bubble3D val="0"/>
            <c:spPr>
              <a:solidFill>
                <a:schemeClr val="accent3">
                  <a:lumMod val="80000"/>
                  <a:alpha val="90000"/>
                </a:schemeClr>
              </a:solidFill>
              <a:ln w="19050">
                <a:solidFill>
                  <a:schemeClr val="accent3">
                    <a:lumMod val="80000"/>
                    <a:lumMod val="75000"/>
                  </a:schemeClr>
                </a:solidFill>
              </a:ln>
              <a:effectLst>
                <a:innerShdw blurRad="114300">
                  <a:schemeClr val="accent3">
                    <a:lumMod val="80000"/>
                    <a:lumMod val="75000"/>
                  </a:schemeClr>
                </a:innerShdw>
              </a:effectLst>
              <a:scene3d>
                <a:camera prst="orthographicFront"/>
                <a:lightRig rig="threePt" dir="t"/>
              </a:scene3d>
              <a:sp3d contourW="19050" prstMaterial="flat">
                <a:contourClr>
                  <a:schemeClr val="accent3">
                    <a:lumMod val="80000"/>
                    <a:lumMod val="75000"/>
                  </a:schemeClr>
                </a:contourClr>
              </a:sp3d>
            </c:spPr>
          </c:dPt>
          <c:dPt>
            <c:idx val="21"/>
            <c:bubble3D val="0"/>
            <c:spPr>
              <a:solidFill>
                <a:schemeClr val="accent4">
                  <a:lumMod val="80000"/>
                  <a:alpha val="90000"/>
                </a:schemeClr>
              </a:solidFill>
              <a:ln w="19050">
                <a:solidFill>
                  <a:schemeClr val="accent4">
                    <a:lumMod val="80000"/>
                    <a:lumMod val="75000"/>
                  </a:schemeClr>
                </a:solidFill>
              </a:ln>
              <a:effectLst>
                <a:innerShdw blurRad="114300">
                  <a:schemeClr val="accent4">
                    <a:lumMod val="80000"/>
                    <a:lumMod val="75000"/>
                  </a:schemeClr>
                </a:innerShdw>
              </a:effectLst>
              <a:scene3d>
                <a:camera prst="orthographicFront"/>
                <a:lightRig rig="threePt" dir="t"/>
              </a:scene3d>
              <a:sp3d contourW="19050" prstMaterial="flat">
                <a:contourClr>
                  <a:schemeClr val="accent4">
                    <a:lumMod val="80000"/>
                    <a:lumMod val="75000"/>
                  </a:schemeClr>
                </a:contourClr>
              </a:sp3d>
            </c:spPr>
          </c:dPt>
          <c:dLbls>
            <c:dLbl>
              <c:idx val="0"/>
              <c:layout>
                <c:manualLayout>
                  <c:x val="-0.21995024875621891"/>
                  <c:y val="-0.23902093550855483"/>
                </c:manualLayout>
              </c:layout>
              <c:spPr>
                <a:solidFill>
                  <a:sysClr val="window" lastClr="FFFFFF">
                    <a:alpha val="90000"/>
                  </a:sysClr>
                </a:solidFill>
                <a:ln w="12700" cap="flat" cmpd="sng" algn="ctr">
                  <a:solidFill>
                    <a:srgbClr val="5B9BD5"/>
                  </a:solidFill>
                  <a:round/>
                </a:ln>
                <a:effectLst>
                  <a:outerShdw blurRad="50800" dist="38100" dir="2700000" algn="tl" rotWithShape="0">
                    <a:srgbClr val="5B9BD5">
                      <a:lumMod val="75000"/>
                      <a:alpha val="40000"/>
                    </a:srgbClr>
                  </a:outerShdw>
                </a:effectLst>
              </c:spPr>
              <c:txPr>
                <a:bodyPr rot="0" spcFirstLastPara="1" vertOverflow="clip" horzOverflow="clip" vert="horz" wrap="square" lIns="38100" tIns="19050" rIns="38100" bIns="19050" anchor="ctr" anchorCtr="1">
                  <a:noAutofit/>
                </a:bodyPr>
                <a:lstStyle/>
                <a:p>
                  <a:pPr>
                    <a:defRPr sz="1000" b="0" i="0" u="none" strike="noStrike" kern="1200" baseline="0">
                      <a:solidFill>
                        <a:schemeClr val="accent1"/>
                      </a:solidFill>
                      <a:effectLst/>
                      <a:latin typeface="+mn-lt"/>
                      <a:ea typeface="+mn-ea"/>
                      <a:cs typeface="+mn-cs"/>
                    </a:defRPr>
                  </a:pPr>
                  <a:endParaRPr lang="cs-CZ"/>
                </a:p>
              </c:txPr>
              <c:dLblPos val="bestFit"/>
              <c:showLegendKey val="0"/>
              <c:showVal val="0"/>
              <c:showCatName val="1"/>
              <c:showSerName val="0"/>
              <c:showPercent val="1"/>
              <c:showBubbleSize val="0"/>
              <c:extLst>
                <c:ext xmlns:c15="http://schemas.microsoft.com/office/drawing/2012/chart" uri="{CE6537A1-D6FC-4f65-9D91-7224C49458BB}">
                  <c15:layout>
                    <c:manualLayout>
                      <c:w val="0.20036958066808808"/>
                      <c:h val="0.11848355969362419"/>
                    </c:manualLayout>
                  </c15:layout>
                </c:ext>
              </c:extLst>
            </c:dLbl>
            <c:dLbl>
              <c:idx val="3"/>
              <c:layout>
                <c:manualLayout>
                  <c:x val="-1.1313074608638273E-2"/>
                  <c:y val="2.4427484831397443E-2"/>
                </c:manualLayout>
              </c:layout>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a:pPr>
                  <a:endParaRPr lang="cs-CZ"/>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dLbl>
              <c:idx val="10"/>
              <c:layout>
                <c:manualLayout>
                  <c:x val="-7.7450382850397501E-2"/>
                  <c:y val="6.1068712078493461E-3"/>
                </c:manualLayout>
              </c:layout>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a:pPr>
                  <a:endParaRPr lang="cs-CZ"/>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dLbl>
              <c:idx val="13"/>
              <c:layout>
                <c:manualLayout>
                  <c:x val="0.11784271798526966"/>
                  <c:y val="9.5674315589640041E-2"/>
                </c:manualLayout>
              </c:layout>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a:pPr>
                  <a:endParaRPr lang="cs-CZ"/>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Lst>
            </c:dLbl>
            <c:spPr>
              <a:noFill/>
              <a:ln>
                <a:noFill/>
              </a:ln>
              <a:effectLst/>
            </c:spPr>
            <c:txPr>
              <a:bodyPr wrap="square" lIns="38100" tIns="19050" rIns="38100" bIns="19050" anchor="ctr">
                <a:spAutoFit/>
              </a:bodyPr>
              <a:lstStyle/>
              <a:p>
                <a:pPr>
                  <a:defRPr/>
                </a:pPr>
                <a:endParaRPr lang="cs-CZ"/>
              </a:p>
            </c:txPr>
            <c:showLegendKey val="0"/>
            <c:showVal val="0"/>
            <c:showCatName val="0"/>
            <c:showSerName val="0"/>
            <c:showPercent val="0"/>
            <c:showBubbleSize val="0"/>
            <c:extLst>
              <c:ext xmlns:c15="http://schemas.microsoft.com/office/drawing/2012/chart" uri="{CE6537A1-D6FC-4f65-9D91-7224C49458BB}"/>
            </c:extLst>
          </c:dLbls>
          <c:cat>
            <c:strRef>
              <c:f>'Výstup - basic přehledy 2'!$H$3:$H$25</c:f>
              <c:strCache>
                <c:ptCount val="22"/>
                <c:pt idx="0">
                  <c:v>1.1 Pracovní smlouvy</c:v>
                </c:pt>
                <c:pt idx="1">
                  <c:v>1.2 Dohody o pracovní činnosti</c:v>
                </c:pt>
                <c:pt idx="2">
                  <c:v>1.3 Dohody o provedení práce</c:v>
                </c:pt>
                <c:pt idx="3">
                  <c:v>1.4 jiné osobní náklady</c:v>
                </c:pt>
                <c:pt idx="4">
                  <c:v>2.1.1 Dlouhodobý nehmotný majetek do 60 tis. Kč</c:v>
                </c:pt>
                <c:pt idx="5">
                  <c:v>2.1.2 Dlouhodobý hmotný majetek do 40 tis. Kč</c:v>
                </c:pt>
                <c:pt idx="6">
                  <c:v>2.2 potraviny</c:v>
                </c:pt>
                <c:pt idx="7">
                  <c:v>2.3 kancelářské potřeby</c:v>
                </c:pt>
                <c:pt idx="8">
                  <c:v>2.4 pohonné hmoty</c:v>
                </c:pt>
                <c:pt idx="9">
                  <c:v>2.5 jiné spotřebované nákupy</c:v>
                </c:pt>
                <c:pt idx="10">
                  <c:v>2.6.1 energie</c:v>
                </c:pt>
                <c:pt idx="11">
                  <c:v>2.6.10 jiné</c:v>
                </c:pt>
                <c:pt idx="12">
                  <c:v>2.6.2 telefony, internet, poštovné, ostatní spoje</c:v>
                </c:pt>
                <c:pt idx="13">
                  <c:v>2.6.3 nájemné</c:v>
                </c:pt>
                <c:pt idx="14">
                  <c:v>2.6.4 právní a ekonomické služby</c:v>
                </c:pt>
                <c:pt idx="15">
                  <c:v>2.6.5 školení a kurzy</c:v>
                </c:pt>
                <c:pt idx="16">
                  <c:v>2.6.6 opravy a udržování</c:v>
                </c:pt>
                <c:pt idx="17">
                  <c:v>2.6.7 cestovní náhrady</c:v>
                </c:pt>
                <c:pt idx="18">
                  <c:v>2.6.8 pracovníci v přímé péči (mimo prac.poměr, DPP, DPČ)</c:v>
                </c:pt>
                <c:pt idx="19">
                  <c:v>2.6.9 ostatní pracovníci (mimo prac.poměr, DPP, DPČ)</c:v>
                </c:pt>
                <c:pt idx="20">
                  <c:v>2.7 odpisy</c:v>
                </c:pt>
                <c:pt idx="21">
                  <c:v>2.8 ostatní náklady</c:v>
                </c:pt>
              </c:strCache>
            </c:strRef>
          </c:cat>
          <c:val>
            <c:numRef>
              <c:f>'Výstup - basic přehledy 2'!$I$3:$I$25</c:f>
              <c:numCache>
                <c:formatCode>#,##0</c:formatCode>
                <c:ptCount val="22"/>
                <c:pt idx="0">
                  <c:v>1231429133</c:v>
                </c:pt>
                <c:pt idx="1">
                  <c:v>11491999</c:v>
                </c:pt>
                <c:pt idx="2">
                  <c:v>12307962</c:v>
                </c:pt>
                <c:pt idx="3">
                  <c:v>48982133</c:v>
                </c:pt>
                <c:pt idx="4">
                  <c:v>944669</c:v>
                </c:pt>
                <c:pt idx="5">
                  <c:v>6149108</c:v>
                </c:pt>
                <c:pt idx="6">
                  <c:v>2210700</c:v>
                </c:pt>
                <c:pt idx="7">
                  <c:v>2240107</c:v>
                </c:pt>
                <c:pt idx="8">
                  <c:v>4285555</c:v>
                </c:pt>
                <c:pt idx="9">
                  <c:v>5993464</c:v>
                </c:pt>
                <c:pt idx="10">
                  <c:v>30623916</c:v>
                </c:pt>
                <c:pt idx="11">
                  <c:v>4853870</c:v>
                </c:pt>
                <c:pt idx="12">
                  <c:v>3771721</c:v>
                </c:pt>
                <c:pt idx="13">
                  <c:v>19544062</c:v>
                </c:pt>
                <c:pt idx="14">
                  <c:v>6456787</c:v>
                </c:pt>
                <c:pt idx="15">
                  <c:v>3762510</c:v>
                </c:pt>
                <c:pt idx="16">
                  <c:v>4661113</c:v>
                </c:pt>
                <c:pt idx="17">
                  <c:v>5780659</c:v>
                </c:pt>
                <c:pt idx="18">
                  <c:v>1641240</c:v>
                </c:pt>
                <c:pt idx="19">
                  <c:v>2235455</c:v>
                </c:pt>
                <c:pt idx="20">
                  <c:v>81850</c:v>
                </c:pt>
                <c:pt idx="21">
                  <c:v>1731409</c:v>
                </c:pt>
              </c:numCache>
            </c:numRef>
          </c:val>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66808813077469797"/>
          <c:y val="1.4249366151648518E-2"/>
          <c:w val="0.32480454868514569"/>
          <c:h val="0.98167938637645191"/>
        </c:manualLayout>
      </c:layout>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userShapes r:id="rId1"/>
  <c:extLst>
    <c:ext xmlns:c14="http://schemas.microsoft.com/office/drawing/2007/8/2/chart" uri="{781A3756-C4B2-4CAC-9D66-4F8BD8637D16}">
      <c14:pivotOptions>
        <c14:dropZoneFilter val="1"/>
        <c14:dropZoneCategories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sng" strike="noStrike" kern="1200" spc="0" baseline="0">
                <a:solidFill>
                  <a:schemeClr val="tx1">
                    <a:lumMod val="65000"/>
                    <a:lumOff val="35000"/>
                  </a:schemeClr>
                </a:solidFill>
                <a:latin typeface="+mn-lt"/>
                <a:ea typeface="+mn-ea"/>
                <a:cs typeface="+mn-cs"/>
              </a:defRPr>
            </a:pPr>
            <a:r>
              <a:rPr lang="cs-CZ" sz="1600" b="1" u="sng"/>
              <a:t>POČET DOTOVANÝCH LŮŽEK SK</a:t>
            </a:r>
            <a:r>
              <a:rPr lang="cs-CZ" sz="1600" b="1" u="sng" baseline="0"/>
              <a:t> 2017 (+/+) *</a:t>
            </a:r>
            <a:endParaRPr lang="cs-CZ" sz="1600" b="1" u="sng"/>
          </a:p>
        </c:rich>
      </c:tx>
      <c:layout/>
      <c:overlay val="0"/>
      <c:spPr>
        <a:noFill/>
        <a:ln>
          <a:noFill/>
        </a:ln>
        <a:effectLst/>
      </c:spPr>
      <c:txPr>
        <a:bodyPr rot="0" spcFirstLastPara="1" vertOverflow="ellipsis" vert="horz" wrap="square" anchor="ctr" anchorCtr="1"/>
        <a:lstStyle/>
        <a:p>
          <a:pPr>
            <a:defRPr sz="1400" b="0" i="0" u="sng" strike="noStrike" kern="1200" spc="0" baseline="0">
              <a:solidFill>
                <a:schemeClr val="tx1">
                  <a:lumMod val="65000"/>
                  <a:lumOff val="35000"/>
                </a:schemeClr>
              </a:solidFill>
              <a:latin typeface="+mn-lt"/>
              <a:ea typeface="+mn-ea"/>
              <a:cs typeface="+mn-cs"/>
            </a:defRPr>
          </a:pPr>
          <a:endParaRPr lang="cs-CZ"/>
        </a:p>
      </c:txPr>
    </c:title>
    <c:autoTitleDeleted val="0"/>
    <c:plotArea>
      <c:layout/>
      <c:pieChart>
        <c:varyColors val="1"/>
        <c:ser>
          <c:idx val="0"/>
          <c:order val="0"/>
          <c:dPt>
            <c:idx val="0"/>
            <c:bubble3D val="0"/>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5400000" scaled="1"/>
                <a:tileRect/>
              </a:gradFill>
              <a:ln w="19050">
                <a:solidFill>
                  <a:schemeClr val="lt1"/>
                </a:solidFill>
              </a:ln>
              <a:effectLst/>
            </c:spPr>
          </c:dPt>
          <c:dPt>
            <c:idx val="1"/>
            <c:bubble3D val="0"/>
            <c:spPr>
              <a:gradFill flip="none" rotWithShape="1">
                <a:gsLst>
                  <a:gs pos="0">
                    <a:schemeClr val="accent5">
                      <a:lumMod val="50000"/>
                      <a:shade val="30000"/>
                      <a:satMod val="115000"/>
                    </a:schemeClr>
                  </a:gs>
                  <a:gs pos="50000">
                    <a:schemeClr val="accent5">
                      <a:lumMod val="50000"/>
                      <a:shade val="67500"/>
                      <a:satMod val="115000"/>
                    </a:schemeClr>
                  </a:gs>
                  <a:gs pos="100000">
                    <a:schemeClr val="accent5">
                      <a:lumMod val="50000"/>
                      <a:shade val="100000"/>
                      <a:satMod val="115000"/>
                    </a:schemeClr>
                  </a:gs>
                </a:gsLst>
                <a:lin ang="0" scaled="1"/>
                <a:tileRect/>
              </a:gradFill>
              <a:ln w="19050">
                <a:solidFill>
                  <a:schemeClr val="lt1"/>
                </a:solidFill>
              </a:ln>
              <a:effectLst/>
            </c:spPr>
          </c:dPt>
          <c:dLbls>
            <c:dLbl>
              <c:idx val="0"/>
              <c:layout>
                <c:manualLayout>
                  <c:x val="-0.13526568465129496"/>
                  <c:y val="-0.1802473834127834"/>
                </c:manualLayout>
              </c:layout>
              <c:tx>
                <c:rich>
                  <a:bodyPr rot="0" spcFirstLastPara="1" vertOverflow="ellipsis" vert="horz" wrap="square" lIns="38100" tIns="19050" rIns="38100" bIns="19050" anchor="ctr" anchorCtr="1">
                    <a:noAutofit/>
                  </a:bodyPr>
                  <a:lstStyle/>
                  <a:p>
                    <a:pPr>
                      <a:defRPr sz="1200" b="1" i="0" u="none" strike="noStrike" kern="1200" baseline="0">
                        <a:solidFill>
                          <a:schemeClr val="bg1"/>
                        </a:solidFill>
                        <a:latin typeface="+mn-lt"/>
                        <a:ea typeface="+mn-ea"/>
                        <a:cs typeface="+mn-cs"/>
                      </a:defRPr>
                    </a:pPr>
                    <a:r>
                      <a:rPr lang="en-US" sz="1200" b="1">
                        <a:solidFill>
                          <a:schemeClr val="bg1"/>
                        </a:solidFill>
                      </a:rPr>
                      <a:t>PO</a:t>
                    </a:r>
                  </a:p>
                  <a:p>
                    <a:pPr>
                      <a:defRPr sz="1200" b="1">
                        <a:solidFill>
                          <a:schemeClr val="bg1"/>
                        </a:solidFill>
                      </a:defRPr>
                    </a:pPr>
                    <a:fld id="{16DF8B39-FBF2-4B0B-B24F-2910FEBAE552}" type="CELLRANGE">
                      <a:rPr lang="en-US" sz="1200" b="1">
                        <a:solidFill>
                          <a:schemeClr val="bg1"/>
                        </a:solidFill>
                      </a:rPr>
                      <a:pPr>
                        <a:defRPr sz="1200" b="1">
                          <a:solidFill>
                            <a:schemeClr val="bg1"/>
                          </a:solidFill>
                        </a:defRPr>
                      </a:pPr>
                      <a:t>[OBLAST BUNĚK]</a:t>
                    </a:fld>
                    <a:r>
                      <a:rPr lang="en-US" sz="1200" b="1">
                        <a:solidFill>
                          <a:schemeClr val="bg1"/>
                        </a:solidFill>
                      </a:rPr>
                      <a:t> lůžek</a:t>
                    </a:r>
                    <a:r>
                      <a:rPr lang="en-US" sz="1200" b="1" baseline="0">
                        <a:solidFill>
                          <a:schemeClr val="bg1"/>
                        </a:solidFill>
                      </a:rPr>
                      <a:t>
</a:t>
                    </a:r>
                    <a:fld id="{03D8B20E-0232-471A-8D8D-1BAE29F278D8}" type="PERCENTAGE">
                      <a:rPr lang="en-US" sz="1200" b="1" baseline="0">
                        <a:solidFill>
                          <a:schemeClr val="bg1"/>
                        </a:solidFill>
                      </a:rPr>
                      <a:pPr>
                        <a:defRPr sz="1200" b="1">
                          <a:solidFill>
                            <a:schemeClr val="bg1"/>
                          </a:solidFill>
                        </a:defRPr>
                      </a:pPr>
                      <a:t>[PROCENTO]</a:t>
                    </a:fld>
                    <a:endParaRPr lang="en-US" sz="1200" b="1" baseline="0">
                      <a:solidFill>
                        <a:schemeClr val="bg1"/>
                      </a:solidFill>
                    </a:endParaRPr>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bg1"/>
                      </a:solidFill>
                      <a:latin typeface="+mn-lt"/>
                      <a:ea typeface="+mn-ea"/>
                      <a:cs typeface="+mn-cs"/>
                    </a:defRPr>
                  </a:pPr>
                  <a:endParaRPr lang="cs-CZ"/>
                </a:p>
              </c:txPr>
              <c:showLegendKey val="0"/>
              <c:showVal val="0"/>
              <c:showCatName val="1"/>
              <c:showSerName val="0"/>
              <c:showPercent val="1"/>
              <c:showBubbleSize val="0"/>
              <c:extLst>
                <c:ext xmlns:c15="http://schemas.microsoft.com/office/drawing/2012/chart" uri="{CE6537A1-D6FC-4f65-9D91-7224C49458BB}">
                  <c15:layout>
                    <c:manualLayout>
                      <c:w val="0.10702339884498063"/>
                      <c:h val="0.12898975917075109"/>
                    </c:manualLayout>
                  </c15:layout>
                  <c15:dlblFieldTable/>
                  <c15:showDataLabelsRange val="1"/>
                </c:ext>
              </c:extLst>
            </c:dLbl>
            <c:dLbl>
              <c:idx val="1"/>
              <c:layout>
                <c:manualLayout>
                  <c:x val="0.10851697479411952"/>
                  <c:y val="0.11925158164286891"/>
                </c:manualLayout>
              </c:layout>
              <c:tx>
                <c:rich>
                  <a:bodyPr/>
                  <a:lstStyle/>
                  <a:p>
                    <a:fld id="{793BDB60-7AF1-4C1D-92DF-C1A73A711AD6}" type="CATEGORYNAME">
                      <a:rPr lang="en-US"/>
                      <a:pPr/>
                      <a:t>[NÁZEV KATEGORIE]</a:t>
                    </a:fld>
                    <a:r>
                      <a:rPr lang="en-US" baseline="0"/>
                      <a:t>
</a:t>
                    </a:r>
                    <a:fld id="{72B3228C-A72C-4660-A797-E9CC5347DE44}" type="VALUE">
                      <a:rPr lang="en-US" baseline="0"/>
                      <a:pPr/>
                      <a:t>[HODNOTA]</a:t>
                    </a:fld>
                    <a:r>
                      <a:rPr lang="en-US" baseline="0"/>
                      <a:t> lůžek
</a:t>
                    </a:r>
                    <a:fld id="{2E781043-3E31-46F2-BBFA-3D7246C340C3}" type="PERCENTAGE">
                      <a:rPr lang="en-US" baseline="0"/>
                      <a:pPr/>
                      <a:t>[PROCENTO]</a:t>
                    </a:fld>
                    <a:endParaRPr lang="en-US" baseline="0"/>
                  </a:p>
                </c:rich>
              </c:tx>
              <c:showLegendKey val="0"/>
              <c:showVal val="1"/>
              <c:showCatName val="1"/>
              <c:showSerName val="0"/>
              <c:showPercent val="1"/>
              <c:showBubbleSize val="0"/>
              <c:extLst>
                <c:ext xmlns:c15="http://schemas.microsoft.com/office/drawing/2012/chart" uri="{CE6537A1-D6FC-4f65-9D91-7224C49458BB}">
                  <c15:layout/>
                  <c15:dlblFieldTable/>
                  <c15:showDataLabelsRange val="1"/>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cs-CZ"/>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'Výstup - basic přehledy 2'!$D$64:$E$64</c:f>
              <c:strCache>
                <c:ptCount val="2"/>
                <c:pt idx="0">
                  <c:v>PO</c:v>
                </c:pt>
                <c:pt idx="1">
                  <c:v>ostatní sektor</c:v>
                </c:pt>
              </c:strCache>
            </c:strRef>
          </c:cat>
          <c:val>
            <c:numRef>
              <c:f>'Výstup - basic přehledy 2'!$D$65:$E$65</c:f>
              <c:numCache>
                <c:formatCode>0</c:formatCode>
                <c:ptCount val="2"/>
                <c:pt idx="0">
                  <c:v>5417</c:v>
                </c:pt>
                <c:pt idx="1">
                  <c:v>2474</c:v>
                </c:pt>
              </c:numCache>
            </c:numRef>
          </c:val>
          <c:extLst>
            <c:ext xmlns:c15="http://schemas.microsoft.com/office/drawing/2012/chart" uri="{02D57815-91ED-43cb-92C2-25804820EDAC}">
              <c15:datalabelsRange>
                <c15:f>'Výstup - basic přehledy 2'!$D$65</c15:f>
                <c15:dlblRangeCache>
                  <c:ptCount val="1"/>
                  <c:pt idx="0">
                    <c:v>5417</c:v>
                  </c:pt>
                </c15:dlblRangeCache>
              </c15:datalabelsRange>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6690446523062128"/>
          <c:y val="0.19216841672377205"/>
          <c:w val="0.19454475612265368"/>
          <c:h val="0.3024023228520604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cs-CZ"/>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pivotSource>
    <c:name>[Technická specifikace - příklady dat a výstupů_příloha č. 1..xlsx]Výstup - basic přehledy 2!Kontingenční tabulka 3</c:name>
    <c:fmtId val="1"/>
  </c:pivotSource>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cs-CZ" sz="1600" b="1" u="sng"/>
              <a:t>POČET ŽADATELŮ</a:t>
            </a:r>
            <a:r>
              <a:rPr lang="cs-CZ" sz="1600" b="1" u="sng" baseline="0"/>
              <a:t> O DOTACI NA POSKYTOVÁNÍ SOCIÁLNÍCH SLUŽEB NA ÚZEMÍ SK V ROCE 2017 DLE DRUHU POSKYTOVANÉ SLUŽBY *</a:t>
            </a:r>
            <a:endParaRPr lang="en-US" sz="1600" b="1" u="sng"/>
          </a:p>
        </c:rich>
      </c:tx>
      <c:layout>
        <c:manualLayout>
          <c:xMode val="edge"/>
          <c:yMode val="edge"/>
          <c:x val="0.11610950547354004"/>
          <c:y val="6.1895609503185449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cs-CZ"/>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4">
              <a:lumMod val="20000"/>
              <a:lumOff val="80000"/>
            </a:schemeClr>
          </a:solidFill>
          <a:ln>
            <a:noFill/>
          </a:ln>
          <a:effectLst/>
          <a:sp3d/>
        </c:spPr>
      </c:pivotFmt>
      <c:pivotFmt>
        <c:idx val="2"/>
        <c:spPr>
          <a:solidFill>
            <a:schemeClr val="accent4">
              <a:lumMod val="40000"/>
              <a:lumOff val="60000"/>
            </a:schemeClr>
          </a:solidFill>
          <a:ln>
            <a:noFill/>
          </a:ln>
          <a:effectLst/>
          <a:sp3d/>
        </c:spPr>
      </c:pivotFmt>
      <c:pivotFmt>
        <c:idx val="3"/>
        <c:spPr>
          <a:solidFill>
            <a:schemeClr val="accent4">
              <a:lumMod val="60000"/>
              <a:lumOff val="40000"/>
            </a:schemeClr>
          </a:solidFill>
          <a:ln>
            <a:noFill/>
          </a:ln>
          <a:effectLst/>
          <a:sp3d/>
        </c:spPr>
      </c:pivotFmt>
      <c:pivotFmt>
        <c:idx val="4"/>
        <c:spPr>
          <a:solidFill>
            <a:schemeClr val="accent4">
              <a:lumMod val="75000"/>
            </a:schemeClr>
          </a:solidFill>
          <a:ln>
            <a:noFill/>
          </a:ln>
          <a:effectLst/>
          <a:sp3d/>
        </c:spPr>
        <c:dLbl>
          <c:idx val="0"/>
          <c:layout>
            <c:manualLayout>
              <c:x val="0"/>
              <c:y val="-2.0784617680868725E-3"/>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8D66DFE4-D352-4710-8A46-491627A0F412}" type="VALUE">
                  <a:rPr lang="en-US" sz="1200" b="1"/>
                  <a:pPr>
                    <a:defRPr sz="900" b="0" i="0" u="none" strike="noStrike" kern="1200" baseline="0">
                      <a:solidFill>
                        <a:schemeClr val="tx1">
                          <a:lumMod val="75000"/>
                          <a:lumOff val="25000"/>
                        </a:schemeClr>
                      </a:solidFill>
                      <a:latin typeface="+mn-lt"/>
                      <a:ea typeface="+mn-ea"/>
                      <a:cs typeface="+mn-cs"/>
                    </a:defRPr>
                  </a:pPr>
                  <a:t>[HODNOTA]</a:t>
                </a:fld>
                <a:endParaRPr lang="cs-CZ"/>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5"/>
        <c:spPr>
          <a:solidFill>
            <a:schemeClr val="accent4">
              <a:lumMod val="50000"/>
            </a:schemeClr>
          </a:solidFill>
          <a:ln>
            <a:noFill/>
          </a:ln>
          <a:effectLst/>
          <a:sp3d/>
        </c:spPr>
      </c:pivotFmt>
      <c:pivotFmt>
        <c:idx val="6"/>
        <c:spPr>
          <a:solidFill>
            <a:schemeClr val="accent6">
              <a:lumMod val="20000"/>
              <a:lumOff val="80000"/>
            </a:schemeClr>
          </a:solidFill>
          <a:ln>
            <a:noFill/>
          </a:ln>
          <a:effectLst/>
          <a:sp3d/>
        </c:spPr>
      </c:pivotFmt>
      <c:pivotFmt>
        <c:idx val="7"/>
        <c:spPr>
          <a:solidFill>
            <a:schemeClr val="accent6">
              <a:lumMod val="40000"/>
              <a:lumOff val="60000"/>
            </a:schemeClr>
          </a:solidFill>
          <a:ln>
            <a:noFill/>
          </a:ln>
          <a:effectLst/>
          <a:sp3d/>
        </c:spPr>
      </c:pivotFmt>
      <c:pivotFmt>
        <c:idx val="8"/>
        <c:spPr>
          <a:solidFill>
            <a:schemeClr val="accent6">
              <a:lumMod val="60000"/>
              <a:lumOff val="40000"/>
            </a:schemeClr>
          </a:solidFill>
          <a:ln>
            <a:noFill/>
          </a:ln>
          <a:effectLst/>
          <a:sp3d/>
        </c:spPr>
      </c:pivotFmt>
      <c:pivotFmt>
        <c:idx val="9"/>
        <c:spPr>
          <a:solidFill>
            <a:schemeClr val="accent6">
              <a:lumMod val="75000"/>
            </a:schemeClr>
          </a:solidFill>
          <a:ln>
            <a:noFill/>
          </a:ln>
          <a:effectLst/>
          <a:sp3d/>
        </c:spPr>
      </c:pivotFmt>
      <c:pivotFmt>
        <c:idx val="10"/>
        <c:spPr>
          <a:solidFill>
            <a:schemeClr val="accent6">
              <a:lumMod val="50000"/>
            </a:schemeClr>
          </a:solidFill>
          <a:ln>
            <a:noFill/>
          </a:ln>
          <a:effectLst/>
          <a:sp3d/>
        </c:spPr>
      </c:pivotFmt>
      <c:pivotFmt>
        <c:idx val="11"/>
        <c:spPr>
          <a:solidFill>
            <a:schemeClr val="accent1">
              <a:lumMod val="20000"/>
              <a:lumOff val="80000"/>
            </a:schemeClr>
          </a:solidFill>
          <a:ln>
            <a:noFill/>
          </a:ln>
          <a:effectLst/>
          <a:sp3d/>
        </c:spPr>
      </c:pivotFmt>
      <c:pivotFmt>
        <c:idx val="12"/>
        <c:spPr>
          <a:solidFill>
            <a:schemeClr val="accent1">
              <a:lumMod val="40000"/>
              <a:lumOff val="60000"/>
            </a:schemeClr>
          </a:solidFill>
          <a:ln>
            <a:noFill/>
          </a:ln>
          <a:effectLst/>
          <a:sp3d/>
        </c:spPr>
      </c:pivotFmt>
      <c:pivotFmt>
        <c:idx val="13"/>
        <c:spPr>
          <a:solidFill>
            <a:schemeClr val="accent1">
              <a:lumMod val="60000"/>
              <a:lumOff val="40000"/>
            </a:schemeClr>
          </a:solidFill>
          <a:ln>
            <a:noFill/>
          </a:ln>
          <a:effectLst/>
          <a:sp3d/>
        </c:spPr>
      </c:pivotFmt>
      <c:pivotFmt>
        <c:idx val="14"/>
        <c:spPr>
          <a:solidFill>
            <a:schemeClr val="accent1">
              <a:lumMod val="75000"/>
            </a:schemeClr>
          </a:solidFill>
          <a:ln>
            <a:noFill/>
          </a:ln>
          <a:effectLst/>
          <a:sp3d/>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35D5F5A5-69E5-4940-8F4F-94651979018B}" type="VALUE">
                  <a:rPr lang="en-US" sz="1200" b="1"/>
                  <a:pPr>
                    <a:defRPr sz="900" b="0" i="0" u="none" strike="noStrike" kern="1200" baseline="0">
                      <a:solidFill>
                        <a:schemeClr val="tx1">
                          <a:lumMod val="75000"/>
                          <a:lumOff val="25000"/>
                        </a:schemeClr>
                      </a:solidFill>
                      <a:latin typeface="+mn-lt"/>
                      <a:ea typeface="+mn-ea"/>
                      <a:cs typeface="+mn-cs"/>
                    </a:defRPr>
                  </a:pPr>
                  <a:t>[HODNOTA]</a:t>
                </a:fld>
                <a:endParaRPr lang="cs-CZ"/>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15"/>
        <c:spPr>
          <a:solidFill>
            <a:schemeClr val="accent1">
              <a:lumMod val="50000"/>
            </a:schemeClr>
          </a:solidFill>
          <a:ln>
            <a:noFill/>
          </a:ln>
          <a:effectLst/>
          <a:sp3d/>
        </c:spPr>
      </c:pivotFmt>
      <c:pivotFmt>
        <c:idx val="16"/>
        <c:spPr>
          <a:solidFill>
            <a:schemeClr val="accent2">
              <a:lumMod val="20000"/>
              <a:lumOff val="80000"/>
            </a:schemeClr>
          </a:solidFill>
          <a:ln>
            <a:noFill/>
          </a:ln>
          <a:effectLst/>
          <a:sp3d/>
        </c:spPr>
      </c:pivotFmt>
      <c:pivotFmt>
        <c:idx val="17"/>
        <c:spPr>
          <a:solidFill>
            <a:schemeClr val="accent2">
              <a:lumMod val="40000"/>
              <a:lumOff val="60000"/>
            </a:schemeClr>
          </a:solidFill>
          <a:ln>
            <a:noFill/>
          </a:ln>
          <a:effectLst/>
          <a:sp3d/>
        </c:spPr>
      </c:pivotFmt>
      <c:pivotFmt>
        <c:idx val="18"/>
        <c:spPr>
          <a:solidFill>
            <a:schemeClr val="accent2">
              <a:lumMod val="60000"/>
              <a:lumOff val="40000"/>
            </a:schemeClr>
          </a:solidFill>
          <a:ln>
            <a:noFill/>
          </a:ln>
          <a:effectLst/>
          <a:sp3d/>
        </c:spPr>
      </c:pivotFmt>
      <c:pivotFmt>
        <c:idx val="19"/>
        <c:spPr>
          <a:solidFill>
            <a:schemeClr val="accent2">
              <a:lumMod val="75000"/>
            </a:schemeClr>
          </a:solidFill>
          <a:ln>
            <a:noFill/>
          </a:ln>
          <a:effectLst/>
          <a:sp3d/>
        </c:spPr>
      </c:pivotFmt>
      <c:pivotFmt>
        <c:idx val="20"/>
        <c:spPr>
          <a:solidFill>
            <a:schemeClr val="accent2">
              <a:lumMod val="50000"/>
            </a:schemeClr>
          </a:solidFill>
          <a:ln>
            <a:noFill/>
          </a:ln>
          <a:effectLst/>
          <a:sp3d/>
        </c:spPr>
      </c:pivotFmt>
      <c:pivotFmt>
        <c:idx val="21"/>
        <c:spPr>
          <a:solidFill>
            <a:schemeClr val="bg2"/>
          </a:solidFill>
          <a:ln>
            <a:noFill/>
          </a:ln>
          <a:effectLst/>
          <a:sp3d/>
        </c:spPr>
      </c:pivotFmt>
      <c:pivotFmt>
        <c:idx val="22"/>
        <c:spPr>
          <a:solidFill>
            <a:schemeClr val="bg2">
              <a:lumMod val="75000"/>
            </a:schemeClr>
          </a:solidFill>
          <a:ln>
            <a:noFill/>
          </a:ln>
          <a:effectLst/>
          <a:sp3d/>
        </c:spPr>
      </c:pivotFmt>
      <c:pivotFmt>
        <c:idx val="23"/>
        <c:spPr>
          <a:solidFill>
            <a:schemeClr val="bg2">
              <a:lumMod val="50000"/>
            </a:schemeClr>
          </a:solidFill>
          <a:ln>
            <a:noFill/>
          </a:ln>
          <a:effectLst/>
          <a:sp3d/>
        </c:spPr>
      </c:pivotFmt>
      <c:pivotFmt>
        <c:idx val="24"/>
        <c:spPr>
          <a:solidFill>
            <a:schemeClr val="bg2">
              <a:lumMod val="25000"/>
            </a:schemeClr>
          </a:solidFill>
          <a:ln>
            <a:noFill/>
          </a:ln>
          <a:effectLst/>
          <a:sp3d/>
        </c:spPr>
      </c:pivotFmt>
      <c:pivotFmt>
        <c:idx val="25"/>
        <c:spPr>
          <a:solidFill>
            <a:schemeClr val="bg2">
              <a:lumMod val="10000"/>
            </a:schemeClr>
          </a:solidFill>
          <a:ln>
            <a:noFill/>
          </a:ln>
          <a:effectLst/>
          <a:sp3d/>
        </c:spPr>
      </c:pivotFmt>
      <c:pivotFmt>
        <c:idx val="26"/>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4">
              <a:lumMod val="20000"/>
              <a:lumOff val="80000"/>
            </a:schemeClr>
          </a:solidFill>
          <a:ln>
            <a:noFill/>
          </a:ln>
          <a:effectLst/>
          <a:sp3d/>
        </c:spPr>
      </c:pivotFmt>
      <c:pivotFmt>
        <c:idx val="28"/>
        <c:spPr>
          <a:solidFill>
            <a:schemeClr val="accent4">
              <a:lumMod val="40000"/>
              <a:lumOff val="60000"/>
            </a:schemeClr>
          </a:solidFill>
          <a:ln>
            <a:noFill/>
          </a:ln>
          <a:effectLst/>
          <a:sp3d/>
        </c:spPr>
      </c:pivotFmt>
      <c:pivotFmt>
        <c:idx val="29"/>
        <c:spPr>
          <a:solidFill>
            <a:schemeClr val="accent4">
              <a:lumMod val="60000"/>
              <a:lumOff val="40000"/>
            </a:schemeClr>
          </a:solidFill>
          <a:ln>
            <a:noFill/>
          </a:ln>
          <a:effectLst/>
          <a:sp3d/>
        </c:spPr>
      </c:pivotFmt>
      <c:pivotFmt>
        <c:idx val="30"/>
        <c:spPr>
          <a:solidFill>
            <a:schemeClr val="accent4">
              <a:lumMod val="75000"/>
            </a:schemeClr>
          </a:solidFill>
          <a:ln>
            <a:noFill/>
          </a:ln>
          <a:effectLst/>
          <a:sp3d/>
        </c:spPr>
        <c:dLbl>
          <c:idx val="0"/>
          <c:layout>
            <c:manualLayout>
              <c:x val="0"/>
              <c:y val="-2.0784617680868725E-3"/>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8D66DFE4-D352-4710-8A46-491627A0F412}" type="VALUE">
                  <a:rPr lang="en-US" sz="1200" b="1"/>
                  <a:pPr>
                    <a:defRPr/>
                  </a:pPr>
                  <a:t>[HODNOTA]</a:t>
                </a:fld>
                <a:endParaRPr lang="cs-CZ"/>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31"/>
        <c:spPr>
          <a:solidFill>
            <a:schemeClr val="accent4">
              <a:lumMod val="50000"/>
            </a:schemeClr>
          </a:solidFill>
          <a:ln>
            <a:noFill/>
          </a:ln>
          <a:effectLst/>
          <a:sp3d/>
        </c:spPr>
      </c:pivotFmt>
      <c:pivotFmt>
        <c:idx val="32"/>
        <c:spPr>
          <a:solidFill>
            <a:schemeClr val="accent6">
              <a:lumMod val="20000"/>
              <a:lumOff val="80000"/>
            </a:schemeClr>
          </a:solidFill>
          <a:ln>
            <a:noFill/>
          </a:ln>
          <a:effectLst/>
          <a:sp3d/>
        </c:spPr>
      </c:pivotFmt>
      <c:pivotFmt>
        <c:idx val="33"/>
        <c:spPr>
          <a:solidFill>
            <a:schemeClr val="accent6">
              <a:lumMod val="40000"/>
              <a:lumOff val="60000"/>
            </a:schemeClr>
          </a:solidFill>
          <a:ln>
            <a:noFill/>
          </a:ln>
          <a:effectLst/>
          <a:sp3d/>
        </c:spPr>
      </c:pivotFmt>
      <c:pivotFmt>
        <c:idx val="34"/>
        <c:spPr>
          <a:solidFill>
            <a:schemeClr val="accent6">
              <a:lumMod val="60000"/>
              <a:lumOff val="40000"/>
            </a:schemeClr>
          </a:solidFill>
          <a:ln>
            <a:noFill/>
          </a:ln>
          <a:effectLst/>
          <a:sp3d/>
        </c:spPr>
      </c:pivotFmt>
      <c:pivotFmt>
        <c:idx val="35"/>
        <c:spPr>
          <a:solidFill>
            <a:schemeClr val="accent6">
              <a:lumMod val="75000"/>
            </a:schemeClr>
          </a:solidFill>
          <a:ln>
            <a:noFill/>
          </a:ln>
          <a:effectLst/>
          <a:sp3d/>
        </c:spPr>
      </c:pivotFmt>
      <c:pivotFmt>
        <c:idx val="36"/>
        <c:spPr>
          <a:solidFill>
            <a:schemeClr val="accent6">
              <a:lumMod val="50000"/>
            </a:schemeClr>
          </a:solidFill>
          <a:ln>
            <a:noFill/>
          </a:ln>
          <a:effectLst/>
          <a:sp3d/>
        </c:spPr>
      </c:pivotFmt>
      <c:pivotFmt>
        <c:idx val="37"/>
        <c:spPr>
          <a:solidFill>
            <a:schemeClr val="accent1">
              <a:lumMod val="20000"/>
              <a:lumOff val="80000"/>
            </a:schemeClr>
          </a:solidFill>
          <a:ln>
            <a:noFill/>
          </a:ln>
          <a:effectLst/>
          <a:sp3d/>
        </c:spPr>
      </c:pivotFmt>
      <c:pivotFmt>
        <c:idx val="38"/>
        <c:spPr>
          <a:solidFill>
            <a:schemeClr val="accent1">
              <a:lumMod val="40000"/>
              <a:lumOff val="60000"/>
            </a:schemeClr>
          </a:solidFill>
          <a:ln>
            <a:noFill/>
          </a:ln>
          <a:effectLst/>
          <a:sp3d/>
        </c:spPr>
      </c:pivotFmt>
      <c:pivotFmt>
        <c:idx val="39"/>
        <c:spPr>
          <a:solidFill>
            <a:schemeClr val="accent1">
              <a:lumMod val="60000"/>
              <a:lumOff val="40000"/>
            </a:schemeClr>
          </a:solidFill>
          <a:ln>
            <a:noFill/>
          </a:ln>
          <a:effectLst/>
          <a:sp3d/>
        </c:spPr>
      </c:pivotFmt>
      <c:pivotFmt>
        <c:idx val="40"/>
        <c:spPr>
          <a:solidFill>
            <a:schemeClr val="accent1">
              <a:lumMod val="75000"/>
            </a:schemeClr>
          </a:solidFill>
          <a:ln>
            <a:noFill/>
          </a:ln>
          <a:effectLst/>
          <a:sp3d/>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35D5F5A5-69E5-4940-8F4F-94651979018B}" type="VALUE">
                  <a:rPr lang="en-US" sz="1200" b="1"/>
                  <a:pPr>
                    <a:defRPr/>
                  </a:pPr>
                  <a:t>[HODNOTA]</a:t>
                </a:fld>
                <a:endParaRPr lang="cs-CZ"/>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extLst>
            <c:ext xmlns:c15="http://schemas.microsoft.com/office/drawing/2012/chart" uri="{CE6537A1-D6FC-4f65-9D91-7224C49458BB}">
              <c15:dlblFieldTable/>
              <c15:showDataLabelsRange val="0"/>
            </c:ext>
          </c:extLst>
        </c:dLbl>
      </c:pivotFmt>
      <c:pivotFmt>
        <c:idx val="41"/>
        <c:spPr>
          <a:solidFill>
            <a:schemeClr val="accent1">
              <a:lumMod val="50000"/>
            </a:schemeClr>
          </a:solidFill>
          <a:ln>
            <a:noFill/>
          </a:ln>
          <a:effectLst/>
          <a:sp3d/>
        </c:spPr>
      </c:pivotFmt>
      <c:pivotFmt>
        <c:idx val="42"/>
        <c:spPr>
          <a:solidFill>
            <a:schemeClr val="accent2">
              <a:lumMod val="20000"/>
              <a:lumOff val="80000"/>
            </a:schemeClr>
          </a:solidFill>
          <a:ln>
            <a:noFill/>
          </a:ln>
          <a:effectLst/>
          <a:sp3d/>
        </c:spPr>
      </c:pivotFmt>
      <c:pivotFmt>
        <c:idx val="43"/>
        <c:spPr>
          <a:solidFill>
            <a:schemeClr val="accent2">
              <a:lumMod val="40000"/>
              <a:lumOff val="60000"/>
            </a:schemeClr>
          </a:solidFill>
          <a:ln>
            <a:noFill/>
          </a:ln>
          <a:effectLst/>
          <a:sp3d/>
        </c:spPr>
      </c:pivotFmt>
      <c:pivotFmt>
        <c:idx val="44"/>
        <c:spPr>
          <a:solidFill>
            <a:schemeClr val="accent2">
              <a:lumMod val="60000"/>
              <a:lumOff val="40000"/>
            </a:schemeClr>
          </a:solidFill>
          <a:ln>
            <a:noFill/>
          </a:ln>
          <a:effectLst/>
          <a:sp3d/>
        </c:spPr>
      </c:pivotFmt>
      <c:pivotFmt>
        <c:idx val="45"/>
        <c:spPr>
          <a:solidFill>
            <a:schemeClr val="accent2">
              <a:lumMod val="75000"/>
            </a:schemeClr>
          </a:solidFill>
          <a:ln>
            <a:noFill/>
          </a:ln>
          <a:effectLst/>
          <a:sp3d/>
        </c:spPr>
      </c:pivotFmt>
      <c:pivotFmt>
        <c:idx val="46"/>
        <c:spPr>
          <a:solidFill>
            <a:schemeClr val="accent2">
              <a:lumMod val="50000"/>
            </a:schemeClr>
          </a:solidFill>
          <a:ln>
            <a:noFill/>
          </a:ln>
          <a:effectLst/>
          <a:sp3d/>
        </c:spPr>
      </c:pivotFmt>
      <c:pivotFmt>
        <c:idx val="47"/>
        <c:spPr>
          <a:solidFill>
            <a:schemeClr val="bg2"/>
          </a:solidFill>
          <a:ln>
            <a:noFill/>
          </a:ln>
          <a:effectLst/>
          <a:sp3d/>
        </c:spPr>
      </c:pivotFmt>
      <c:pivotFmt>
        <c:idx val="48"/>
        <c:spPr>
          <a:solidFill>
            <a:schemeClr val="bg2">
              <a:lumMod val="75000"/>
            </a:schemeClr>
          </a:solidFill>
          <a:ln>
            <a:noFill/>
          </a:ln>
          <a:effectLst/>
          <a:sp3d/>
        </c:spPr>
      </c:pivotFmt>
      <c:pivotFmt>
        <c:idx val="49"/>
        <c:spPr>
          <a:solidFill>
            <a:schemeClr val="bg2">
              <a:lumMod val="50000"/>
            </a:schemeClr>
          </a:solidFill>
          <a:ln>
            <a:noFill/>
          </a:ln>
          <a:effectLst/>
          <a:sp3d/>
        </c:spPr>
      </c:pivotFmt>
      <c:pivotFmt>
        <c:idx val="50"/>
        <c:spPr>
          <a:solidFill>
            <a:schemeClr val="bg2">
              <a:lumMod val="25000"/>
            </a:schemeClr>
          </a:solidFill>
          <a:ln>
            <a:noFill/>
          </a:ln>
          <a:effectLst/>
          <a:sp3d/>
        </c:spPr>
      </c:pivotFmt>
      <c:pivotFmt>
        <c:idx val="51"/>
        <c:spPr>
          <a:solidFill>
            <a:schemeClr val="bg2">
              <a:lumMod val="10000"/>
            </a:schemeClr>
          </a:solidFill>
          <a:ln>
            <a:noFill/>
          </a:ln>
          <a:effectLst/>
          <a:sp3d/>
        </c:spP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4290173676628693E-2"/>
          <c:y val="0.18511598798616366"/>
          <c:w val="0.9351261921164663"/>
          <c:h val="0.40625531889822541"/>
        </c:manualLayout>
      </c:layout>
      <c:bar3DChart>
        <c:barDir val="col"/>
        <c:grouping val="clustered"/>
        <c:varyColors val="0"/>
        <c:ser>
          <c:idx val="0"/>
          <c:order val="0"/>
          <c:tx>
            <c:strRef>
              <c:f>'Výstup - basic přehledy 2'!$D$94</c:f>
              <c:strCache>
                <c:ptCount val="1"/>
                <c:pt idx="0">
                  <c:v>Celkem</c:v>
                </c:pt>
              </c:strCache>
            </c:strRef>
          </c:tx>
          <c:spPr>
            <a:solidFill>
              <a:schemeClr val="accent1"/>
            </a:solidFill>
            <a:ln>
              <a:noFill/>
            </a:ln>
            <a:effectLst/>
            <a:sp3d/>
          </c:spPr>
          <c:invertIfNegative val="0"/>
          <c:dPt>
            <c:idx val="0"/>
            <c:invertIfNegative val="0"/>
            <c:bubble3D val="0"/>
            <c:spPr>
              <a:solidFill>
                <a:schemeClr val="accent4">
                  <a:lumMod val="20000"/>
                  <a:lumOff val="80000"/>
                </a:schemeClr>
              </a:solidFill>
              <a:ln>
                <a:noFill/>
              </a:ln>
              <a:effectLst/>
              <a:sp3d/>
            </c:spPr>
          </c:dPt>
          <c:dPt>
            <c:idx val="1"/>
            <c:invertIfNegative val="0"/>
            <c:bubble3D val="0"/>
            <c:spPr>
              <a:solidFill>
                <a:schemeClr val="accent4">
                  <a:lumMod val="40000"/>
                  <a:lumOff val="60000"/>
                </a:schemeClr>
              </a:solidFill>
              <a:ln>
                <a:noFill/>
              </a:ln>
              <a:effectLst/>
              <a:sp3d/>
            </c:spPr>
          </c:dPt>
          <c:dPt>
            <c:idx val="2"/>
            <c:invertIfNegative val="0"/>
            <c:bubble3D val="0"/>
            <c:spPr>
              <a:solidFill>
                <a:schemeClr val="accent4">
                  <a:lumMod val="60000"/>
                  <a:lumOff val="40000"/>
                </a:schemeClr>
              </a:solidFill>
              <a:ln>
                <a:noFill/>
              </a:ln>
              <a:effectLst/>
              <a:sp3d/>
            </c:spPr>
          </c:dPt>
          <c:dPt>
            <c:idx val="3"/>
            <c:invertIfNegative val="0"/>
            <c:bubble3D val="0"/>
            <c:spPr>
              <a:solidFill>
                <a:schemeClr val="accent4">
                  <a:lumMod val="75000"/>
                </a:schemeClr>
              </a:solidFill>
              <a:ln>
                <a:noFill/>
              </a:ln>
              <a:effectLst/>
              <a:sp3d/>
            </c:spPr>
          </c:dPt>
          <c:dPt>
            <c:idx val="4"/>
            <c:invertIfNegative val="0"/>
            <c:bubble3D val="0"/>
            <c:spPr>
              <a:solidFill>
                <a:schemeClr val="accent4">
                  <a:lumMod val="50000"/>
                </a:schemeClr>
              </a:solidFill>
              <a:ln>
                <a:noFill/>
              </a:ln>
              <a:effectLst/>
              <a:sp3d/>
            </c:spPr>
          </c:dPt>
          <c:dPt>
            <c:idx val="5"/>
            <c:invertIfNegative val="0"/>
            <c:bubble3D val="0"/>
            <c:spPr>
              <a:solidFill>
                <a:schemeClr val="accent6">
                  <a:lumMod val="20000"/>
                  <a:lumOff val="80000"/>
                </a:schemeClr>
              </a:solidFill>
              <a:ln>
                <a:noFill/>
              </a:ln>
              <a:effectLst/>
              <a:sp3d/>
            </c:spPr>
          </c:dPt>
          <c:dPt>
            <c:idx val="6"/>
            <c:invertIfNegative val="0"/>
            <c:bubble3D val="0"/>
            <c:spPr>
              <a:solidFill>
                <a:schemeClr val="accent6">
                  <a:lumMod val="40000"/>
                  <a:lumOff val="60000"/>
                </a:schemeClr>
              </a:solidFill>
              <a:ln>
                <a:noFill/>
              </a:ln>
              <a:effectLst/>
              <a:sp3d/>
            </c:spPr>
          </c:dPt>
          <c:dPt>
            <c:idx val="7"/>
            <c:invertIfNegative val="0"/>
            <c:bubble3D val="0"/>
            <c:spPr>
              <a:solidFill>
                <a:schemeClr val="accent6">
                  <a:lumMod val="60000"/>
                  <a:lumOff val="40000"/>
                </a:schemeClr>
              </a:solidFill>
              <a:ln>
                <a:noFill/>
              </a:ln>
              <a:effectLst/>
              <a:sp3d/>
            </c:spPr>
          </c:dPt>
          <c:dPt>
            <c:idx val="8"/>
            <c:invertIfNegative val="0"/>
            <c:bubble3D val="0"/>
            <c:spPr>
              <a:solidFill>
                <a:schemeClr val="accent6">
                  <a:lumMod val="75000"/>
                </a:schemeClr>
              </a:solidFill>
              <a:ln>
                <a:noFill/>
              </a:ln>
              <a:effectLst/>
              <a:sp3d/>
            </c:spPr>
          </c:dPt>
          <c:dPt>
            <c:idx val="9"/>
            <c:invertIfNegative val="0"/>
            <c:bubble3D val="0"/>
            <c:spPr>
              <a:solidFill>
                <a:schemeClr val="accent6">
                  <a:lumMod val="50000"/>
                </a:schemeClr>
              </a:solidFill>
              <a:ln>
                <a:noFill/>
              </a:ln>
              <a:effectLst/>
              <a:sp3d/>
            </c:spPr>
          </c:dPt>
          <c:dPt>
            <c:idx val="10"/>
            <c:invertIfNegative val="0"/>
            <c:bubble3D val="0"/>
            <c:spPr>
              <a:solidFill>
                <a:schemeClr val="accent1">
                  <a:lumMod val="20000"/>
                  <a:lumOff val="80000"/>
                </a:schemeClr>
              </a:solidFill>
              <a:ln>
                <a:noFill/>
              </a:ln>
              <a:effectLst/>
              <a:sp3d/>
            </c:spPr>
          </c:dPt>
          <c:dPt>
            <c:idx val="11"/>
            <c:invertIfNegative val="0"/>
            <c:bubble3D val="0"/>
            <c:spPr>
              <a:solidFill>
                <a:schemeClr val="accent1">
                  <a:lumMod val="40000"/>
                  <a:lumOff val="60000"/>
                </a:schemeClr>
              </a:solidFill>
              <a:ln>
                <a:noFill/>
              </a:ln>
              <a:effectLst/>
              <a:sp3d/>
            </c:spPr>
          </c:dPt>
          <c:dPt>
            <c:idx val="12"/>
            <c:invertIfNegative val="0"/>
            <c:bubble3D val="0"/>
            <c:spPr>
              <a:solidFill>
                <a:schemeClr val="accent1">
                  <a:lumMod val="60000"/>
                  <a:lumOff val="40000"/>
                </a:schemeClr>
              </a:solidFill>
              <a:ln>
                <a:noFill/>
              </a:ln>
              <a:effectLst/>
              <a:sp3d/>
            </c:spPr>
          </c:dPt>
          <c:dPt>
            <c:idx val="13"/>
            <c:invertIfNegative val="0"/>
            <c:bubble3D val="0"/>
            <c:spPr>
              <a:solidFill>
                <a:schemeClr val="accent1">
                  <a:lumMod val="75000"/>
                </a:schemeClr>
              </a:solidFill>
              <a:ln>
                <a:noFill/>
              </a:ln>
              <a:effectLst/>
              <a:sp3d/>
            </c:spPr>
          </c:dPt>
          <c:dPt>
            <c:idx val="14"/>
            <c:invertIfNegative val="0"/>
            <c:bubble3D val="0"/>
            <c:spPr>
              <a:solidFill>
                <a:schemeClr val="accent1">
                  <a:lumMod val="50000"/>
                </a:schemeClr>
              </a:solidFill>
              <a:ln>
                <a:noFill/>
              </a:ln>
              <a:effectLst/>
              <a:sp3d/>
            </c:spPr>
          </c:dPt>
          <c:dPt>
            <c:idx val="15"/>
            <c:invertIfNegative val="0"/>
            <c:bubble3D val="0"/>
            <c:spPr>
              <a:solidFill>
                <a:schemeClr val="accent2">
                  <a:lumMod val="20000"/>
                  <a:lumOff val="80000"/>
                </a:schemeClr>
              </a:solidFill>
              <a:ln>
                <a:noFill/>
              </a:ln>
              <a:effectLst/>
              <a:sp3d/>
            </c:spPr>
          </c:dPt>
          <c:dPt>
            <c:idx val="16"/>
            <c:invertIfNegative val="0"/>
            <c:bubble3D val="0"/>
            <c:spPr>
              <a:solidFill>
                <a:schemeClr val="accent2">
                  <a:lumMod val="40000"/>
                  <a:lumOff val="60000"/>
                </a:schemeClr>
              </a:solidFill>
              <a:ln>
                <a:noFill/>
              </a:ln>
              <a:effectLst/>
              <a:sp3d/>
            </c:spPr>
          </c:dPt>
          <c:dPt>
            <c:idx val="17"/>
            <c:invertIfNegative val="0"/>
            <c:bubble3D val="0"/>
            <c:spPr>
              <a:solidFill>
                <a:schemeClr val="accent2">
                  <a:lumMod val="60000"/>
                  <a:lumOff val="40000"/>
                </a:schemeClr>
              </a:solidFill>
              <a:ln>
                <a:noFill/>
              </a:ln>
              <a:effectLst/>
              <a:sp3d/>
            </c:spPr>
          </c:dPt>
          <c:dPt>
            <c:idx val="18"/>
            <c:invertIfNegative val="0"/>
            <c:bubble3D val="0"/>
            <c:spPr>
              <a:solidFill>
                <a:schemeClr val="accent2">
                  <a:lumMod val="75000"/>
                </a:schemeClr>
              </a:solidFill>
              <a:ln>
                <a:noFill/>
              </a:ln>
              <a:effectLst/>
              <a:sp3d/>
            </c:spPr>
          </c:dPt>
          <c:dPt>
            <c:idx val="19"/>
            <c:invertIfNegative val="0"/>
            <c:bubble3D val="0"/>
            <c:spPr>
              <a:solidFill>
                <a:schemeClr val="accent2">
                  <a:lumMod val="50000"/>
                </a:schemeClr>
              </a:solidFill>
              <a:ln>
                <a:noFill/>
              </a:ln>
              <a:effectLst/>
              <a:sp3d/>
            </c:spPr>
          </c:dPt>
          <c:dPt>
            <c:idx val="20"/>
            <c:invertIfNegative val="0"/>
            <c:bubble3D val="0"/>
            <c:spPr>
              <a:solidFill>
                <a:schemeClr val="bg2"/>
              </a:solidFill>
              <a:ln>
                <a:noFill/>
              </a:ln>
              <a:effectLst/>
              <a:sp3d/>
            </c:spPr>
          </c:dPt>
          <c:dPt>
            <c:idx val="21"/>
            <c:invertIfNegative val="0"/>
            <c:bubble3D val="0"/>
            <c:spPr>
              <a:solidFill>
                <a:schemeClr val="bg2">
                  <a:lumMod val="75000"/>
                </a:schemeClr>
              </a:solidFill>
              <a:ln>
                <a:noFill/>
              </a:ln>
              <a:effectLst/>
              <a:sp3d/>
            </c:spPr>
          </c:dPt>
          <c:dPt>
            <c:idx val="22"/>
            <c:invertIfNegative val="0"/>
            <c:bubble3D val="0"/>
            <c:spPr>
              <a:solidFill>
                <a:schemeClr val="bg2">
                  <a:lumMod val="50000"/>
                </a:schemeClr>
              </a:solidFill>
              <a:ln>
                <a:noFill/>
              </a:ln>
              <a:effectLst/>
              <a:sp3d/>
            </c:spPr>
          </c:dPt>
          <c:dPt>
            <c:idx val="23"/>
            <c:invertIfNegative val="0"/>
            <c:bubble3D val="0"/>
            <c:spPr>
              <a:solidFill>
                <a:schemeClr val="bg2">
                  <a:lumMod val="25000"/>
                </a:schemeClr>
              </a:solidFill>
              <a:ln>
                <a:noFill/>
              </a:ln>
              <a:effectLst/>
              <a:sp3d/>
            </c:spPr>
          </c:dPt>
          <c:dPt>
            <c:idx val="24"/>
            <c:invertIfNegative val="0"/>
            <c:bubble3D val="0"/>
            <c:spPr>
              <a:solidFill>
                <a:schemeClr val="bg2">
                  <a:lumMod val="10000"/>
                </a:schemeClr>
              </a:solidFill>
              <a:ln>
                <a:noFill/>
              </a:ln>
              <a:effectLst/>
              <a:sp3d/>
            </c:spPr>
          </c:dPt>
          <c:dLbls>
            <c:dLbl>
              <c:idx val="3"/>
              <c:layout>
                <c:manualLayout>
                  <c:x val="0"/>
                  <c:y val="-2.0784617680868725E-3"/>
                </c:manualLayout>
              </c:layout>
              <c:tx>
                <c:rich>
                  <a:bodyPr/>
                  <a:lstStyle/>
                  <a:p>
                    <a:fld id="{8D66DFE4-D352-4710-8A46-491627A0F412}" type="VALUE">
                      <a:rPr lang="en-US" sz="1200" b="1"/>
                      <a:pPr/>
                      <a:t>[HODNOTA]</a:t>
                    </a:fld>
                    <a:endParaRPr lang="cs-CZ"/>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3"/>
              <c:tx>
                <c:rich>
                  <a:bodyPr/>
                  <a:lstStyle/>
                  <a:p>
                    <a:fld id="{35D5F5A5-69E5-4940-8F4F-94651979018B}" type="VALUE">
                      <a:rPr lang="en-US" sz="1200" b="1"/>
                      <a:pPr/>
                      <a:t>[HODNOTA]</a:t>
                    </a:fld>
                    <a:endParaRPr lang="cs-CZ"/>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'Výstup - basic přehledy 2'!$C$95:$C$121</c:f>
              <c:strCache>
                <c:ptCount val="26"/>
                <c:pt idx="0">
                  <c:v>centra denních služeb</c:v>
                </c:pt>
                <c:pt idx="1">
                  <c:v>denní stacionáře</c:v>
                </c:pt>
                <c:pt idx="2">
                  <c:v>domovy pro osoby se zdravotním postižením</c:v>
                </c:pt>
                <c:pt idx="3">
                  <c:v>domovy pro seniory</c:v>
                </c:pt>
                <c:pt idx="4">
                  <c:v>domovy se zvláštním režimem</c:v>
                </c:pt>
                <c:pt idx="5">
                  <c:v>chráněné bydlení</c:v>
                </c:pt>
                <c:pt idx="6">
                  <c:v>kontaktní centra</c:v>
                </c:pt>
                <c:pt idx="7">
                  <c:v>krizová pomoc</c:v>
                </c:pt>
                <c:pt idx="8">
                  <c:v>nízkoprahová zařízení pro děti a mládež</c:v>
                </c:pt>
                <c:pt idx="9">
                  <c:v>noclehárny</c:v>
                </c:pt>
                <c:pt idx="10">
                  <c:v>odborné sociální poradenství</c:v>
                </c:pt>
                <c:pt idx="11">
                  <c:v>odlehčovací služby</c:v>
                </c:pt>
                <c:pt idx="12">
                  <c:v>osobní asistence</c:v>
                </c:pt>
                <c:pt idx="13">
                  <c:v>pečovatelská služba</c:v>
                </c:pt>
                <c:pt idx="14">
                  <c:v>průvodcovské a předčitatelské služby</c:v>
                </c:pt>
                <c:pt idx="15">
                  <c:v>raná péče</c:v>
                </c:pt>
                <c:pt idx="16">
                  <c:v>služby následné péče</c:v>
                </c:pt>
                <c:pt idx="17">
                  <c:v>sociálně aktivizační služby pro seniory a osoby se zdravotním postižením</c:v>
                </c:pt>
                <c:pt idx="18">
                  <c:v>sociální rehabilitace</c:v>
                </c:pt>
                <c:pt idx="19">
                  <c:v>telefonická krizová pomoc</c:v>
                </c:pt>
                <c:pt idx="20">
                  <c:v>terapeutické komunity</c:v>
                </c:pt>
                <c:pt idx="21">
                  <c:v>terénní programy</c:v>
                </c:pt>
                <c:pt idx="22">
                  <c:v>tísňová péče</c:v>
                </c:pt>
                <c:pt idx="23">
                  <c:v>tlumočnické služby</c:v>
                </c:pt>
                <c:pt idx="24">
                  <c:v>týdenní stacionáře</c:v>
                </c:pt>
                <c:pt idx="25">
                  <c:v>(prázdné)</c:v>
                </c:pt>
              </c:strCache>
            </c:strRef>
          </c:cat>
          <c:val>
            <c:numRef>
              <c:f>'Výstup - basic přehledy 2'!$D$95:$D$121</c:f>
              <c:numCache>
                <c:formatCode>General</c:formatCode>
                <c:ptCount val="26"/>
                <c:pt idx="0">
                  <c:v>5</c:v>
                </c:pt>
                <c:pt idx="1">
                  <c:v>34</c:v>
                </c:pt>
                <c:pt idx="2">
                  <c:v>20</c:v>
                </c:pt>
                <c:pt idx="3">
                  <c:v>60</c:v>
                </c:pt>
                <c:pt idx="4">
                  <c:v>31</c:v>
                </c:pt>
                <c:pt idx="5">
                  <c:v>24</c:v>
                </c:pt>
                <c:pt idx="6">
                  <c:v>5</c:v>
                </c:pt>
                <c:pt idx="7">
                  <c:v>5</c:v>
                </c:pt>
                <c:pt idx="8">
                  <c:v>20</c:v>
                </c:pt>
                <c:pt idx="9">
                  <c:v>5</c:v>
                </c:pt>
                <c:pt idx="10">
                  <c:v>43</c:v>
                </c:pt>
                <c:pt idx="11">
                  <c:v>45</c:v>
                </c:pt>
                <c:pt idx="12">
                  <c:v>29</c:v>
                </c:pt>
                <c:pt idx="13">
                  <c:v>79</c:v>
                </c:pt>
                <c:pt idx="14">
                  <c:v>1</c:v>
                </c:pt>
                <c:pt idx="15">
                  <c:v>6</c:v>
                </c:pt>
                <c:pt idx="16">
                  <c:v>2</c:v>
                </c:pt>
                <c:pt idx="17">
                  <c:v>26</c:v>
                </c:pt>
                <c:pt idx="18">
                  <c:v>33</c:v>
                </c:pt>
                <c:pt idx="19">
                  <c:v>4</c:v>
                </c:pt>
                <c:pt idx="20">
                  <c:v>1</c:v>
                </c:pt>
                <c:pt idx="21">
                  <c:v>17</c:v>
                </c:pt>
                <c:pt idx="22">
                  <c:v>1</c:v>
                </c:pt>
                <c:pt idx="23">
                  <c:v>2</c:v>
                </c:pt>
                <c:pt idx="24">
                  <c:v>15</c:v>
                </c:pt>
              </c:numCache>
            </c:numRef>
          </c:val>
        </c:ser>
        <c:dLbls>
          <c:showLegendKey val="0"/>
          <c:showVal val="0"/>
          <c:showCatName val="0"/>
          <c:showSerName val="0"/>
          <c:showPercent val="0"/>
          <c:showBubbleSize val="0"/>
        </c:dLbls>
        <c:gapWidth val="150"/>
        <c:shape val="box"/>
        <c:axId val="426823128"/>
        <c:axId val="426824696"/>
        <c:axId val="0"/>
      </c:bar3DChart>
      <c:catAx>
        <c:axId val="4268231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26824696"/>
        <c:crosses val="autoZero"/>
        <c:auto val="1"/>
        <c:lblAlgn val="ctr"/>
        <c:lblOffset val="100"/>
        <c:noMultiLvlLbl val="0"/>
      </c:catAx>
      <c:valAx>
        <c:axId val="426824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26823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userShapes r:id="rId3"/>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cs-CZ" b="1" u="sng"/>
              <a:t>ŽÁDOSTI VS OPTIMAL 2017 </a:t>
            </a:r>
            <a:r>
              <a:rPr lang="cs-CZ" sz="1400" b="1" i="0" u="sng" strike="noStrike" baseline="0">
                <a:effectLst/>
              </a:rPr>
              <a:t>(všechna +/+ VČETNĚ PO) </a:t>
            </a:r>
            <a:endParaRPr lang="cs-CZ" b="1" u="sng"/>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cs-CZ"/>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1371476494432281E-2"/>
          <c:y val="0.10020937806078729"/>
          <c:w val="0.88047859106369097"/>
          <c:h val="0.59429011859792857"/>
        </c:manualLayout>
      </c:layout>
      <c:bar3DChart>
        <c:barDir val="bar"/>
        <c:grouping val="clustered"/>
        <c:varyColors val="0"/>
        <c:ser>
          <c:idx val="0"/>
          <c:order val="0"/>
          <c:tx>
            <c:strRef>
              <c:f>'Výstup - basic přehledy 2'!$H$37</c:f>
              <c:strCache>
                <c:ptCount val="1"/>
                <c:pt idx="0">
                  <c:v>CELKEM NA 2017 SK ZAŽÁDÁNO </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10800000" scaled="1"/>
              <a:tileRect/>
            </a:gradFill>
            <a:ln>
              <a:noFill/>
            </a:ln>
            <a:effectLst>
              <a:outerShdw blurRad="50800" dist="50800" dir="5400000" algn="ctr" rotWithShape="0">
                <a:schemeClr val="accent5">
                  <a:lumMod val="50000"/>
                </a:schemeClr>
              </a:outerShdw>
            </a:effectLst>
            <a:sp3d/>
          </c:spPr>
          <c:invertIfNegative val="0"/>
          <c:dPt>
            <c:idx val="0"/>
            <c:invertIfNegative val="0"/>
            <c:bubble3D val="0"/>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10800000" scaled="1"/>
                <a:tileRect/>
              </a:gradFill>
              <a:ln>
                <a:noFill/>
              </a:ln>
              <a:effectLst>
                <a:outerShdw blurRad="50800" dist="50800" dir="5400000" algn="ctr" rotWithShape="0">
                  <a:schemeClr val="accent5">
                    <a:lumMod val="50000"/>
                  </a:schemeClr>
                </a:outerShdw>
              </a:effectLst>
              <a:sp3d/>
            </c:spPr>
          </c:dPt>
          <c:cat>
            <c:strRef>
              <c:f>'Výstup - basic přehledy 2'!$I$36</c:f>
              <c:strCache>
                <c:ptCount val="1"/>
                <c:pt idx="0">
                  <c:v>Částka</c:v>
                </c:pt>
              </c:strCache>
            </c:strRef>
          </c:cat>
          <c:val>
            <c:numRef>
              <c:f>'Výstup - basic přehledy 2'!$I$37</c:f>
              <c:numCache>
                <c:formatCode>#\ ##0\ "Kč"</c:formatCode>
                <c:ptCount val="1"/>
                <c:pt idx="0">
                  <c:v>1396732924</c:v>
                </c:pt>
              </c:numCache>
            </c:numRef>
          </c:val>
        </c:ser>
        <c:ser>
          <c:idx val="1"/>
          <c:order val="1"/>
          <c:tx>
            <c:strRef>
              <c:f>'Výstup - basic přehledy 2'!$H$38</c:f>
              <c:strCache>
                <c:ptCount val="1"/>
                <c:pt idx="0">
                  <c:v>OPTIMÁLNÍ NÁVRH 2017</c:v>
                </c:pt>
              </c:strCache>
            </c:strRef>
          </c:tx>
          <c:spPr>
            <a:gradFill flip="none" rotWithShape="1">
              <a:gsLst>
                <a:gs pos="0">
                  <a:schemeClr val="accent5">
                    <a:lumMod val="50000"/>
                    <a:shade val="30000"/>
                    <a:satMod val="115000"/>
                  </a:schemeClr>
                </a:gs>
                <a:gs pos="50000">
                  <a:schemeClr val="accent5">
                    <a:lumMod val="50000"/>
                    <a:shade val="67500"/>
                    <a:satMod val="115000"/>
                  </a:schemeClr>
                </a:gs>
                <a:gs pos="100000">
                  <a:schemeClr val="accent5">
                    <a:lumMod val="50000"/>
                    <a:shade val="100000"/>
                    <a:satMod val="115000"/>
                  </a:schemeClr>
                </a:gs>
              </a:gsLst>
              <a:lin ang="10800000" scaled="1"/>
              <a:tileRect/>
            </a:gradFill>
            <a:ln>
              <a:noFill/>
            </a:ln>
            <a:effectLst>
              <a:outerShdw blurRad="50800" dist="50800" dir="5400000" algn="ctr" rotWithShape="0">
                <a:schemeClr val="accent4">
                  <a:lumMod val="75000"/>
                </a:schemeClr>
              </a:outerShdw>
            </a:effectLst>
            <a:sp3d/>
          </c:spPr>
          <c:invertIfNegative val="0"/>
          <c:dPt>
            <c:idx val="0"/>
            <c:invertIfNegative val="0"/>
            <c:bubble3D val="0"/>
            <c:spPr>
              <a:gradFill flip="none" rotWithShape="1">
                <a:gsLst>
                  <a:gs pos="0">
                    <a:schemeClr val="accent5">
                      <a:lumMod val="50000"/>
                      <a:shade val="30000"/>
                      <a:satMod val="115000"/>
                    </a:schemeClr>
                  </a:gs>
                  <a:gs pos="50000">
                    <a:schemeClr val="accent5">
                      <a:lumMod val="50000"/>
                      <a:shade val="67500"/>
                      <a:satMod val="115000"/>
                    </a:schemeClr>
                  </a:gs>
                  <a:gs pos="100000">
                    <a:schemeClr val="accent5">
                      <a:lumMod val="50000"/>
                      <a:shade val="100000"/>
                      <a:satMod val="115000"/>
                    </a:schemeClr>
                  </a:gs>
                </a:gsLst>
                <a:lin ang="10800000" scaled="1"/>
                <a:tileRect/>
              </a:gradFill>
              <a:ln>
                <a:noFill/>
              </a:ln>
              <a:effectLst>
                <a:outerShdw blurRad="50800" dist="50800" dir="5400000" algn="ctr" rotWithShape="0">
                  <a:schemeClr val="accent4">
                    <a:lumMod val="75000"/>
                  </a:schemeClr>
                </a:outerShdw>
              </a:effectLst>
              <a:sp3d/>
            </c:spPr>
          </c:dPt>
          <c:cat>
            <c:strRef>
              <c:f>'Výstup - basic přehledy 2'!$I$36</c:f>
              <c:strCache>
                <c:ptCount val="1"/>
                <c:pt idx="0">
                  <c:v>Částka</c:v>
                </c:pt>
              </c:strCache>
            </c:strRef>
          </c:cat>
          <c:val>
            <c:numRef>
              <c:f>'Výstup - basic přehledy 2'!$I$38</c:f>
              <c:numCache>
                <c:formatCode>#\ ##0\ "Kč"</c:formatCode>
                <c:ptCount val="1"/>
                <c:pt idx="0">
                  <c:v>1194467603.6894295</c:v>
                </c:pt>
              </c:numCache>
            </c:numRef>
          </c:val>
        </c:ser>
        <c:ser>
          <c:idx val="2"/>
          <c:order val="2"/>
          <c:tx>
            <c:strRef>
              <c:f>'Výstup - basic přehledy 2'!$H$39</c:f>
              <c:strCache>
                <c:ptCount val="1"/>
                <c:pt idx="0">
                  <c:v>REÁLNÁ DOTACE 2017</c:v>
                </c:pt>
              </c:strCache>
            </c:strRef>
          </c:tx>
          <c:spPr>
            <a:gradFill flip="none" rotWithShape="1">
              <a:gsLst>
                <a:gs pos="0">
                  <a:schemeClr val="accent6">
                    <a:lumMod val="75000"/>
                    <a:shade val="30000"/>
                    <a:satMod val="115000"/>
                  </a:schemeClr>
                </a:gs>
                <a:gs pos="50000">
                  <a:schemeClr val="accent6">
                    <a:lumMod val="75000"/>
                    <a:shade val="67500"/>
                    <a:satMod val="115000"/>
                  </a:schemeClr>
                </a:gs>
                <a:gs pos="100000">
                  <a:schemeClr val="accent6">
                    <a:lumMod val="75000"/>
                    <a:shade val="100000"/>
                    <a:satMod val="115000"/>
                  </a:schemeClr>
                </a:gs>
              </a:gsLst>
              <a:path path="circle">
                <a:fillToRect r="100000" b="100000"/>
              </a:path>
              <a:tileRect l="-100000" t="-100000"/>
            </a:gradFill>
            <a:ln>
              <a:noFill/>
            </a:ln>
            <a:effectLst>
              <a:outerShdw blurRad="50800" dist="38100" dir="10800000" algn="r" rotWithShape="0">
                <a:prstClr val="black">
                  <a:alpha val="40000"/>
                </a:prstClr>
              </a:outerShdw>
            </a:effectLst>
            <a:sp3d/>
          </c:spPr>
          <c:invertIfNegative val="0"/>
          <c:cat>
            <c:strRef>
              <c:f>'Výstup - basic přehledy 2'!$I$36</c:f>
              <c:strCache>
                <c:ptCount val="1"/>
                <c:pt idx="0">
                  <c:v>Částka</c:v>
                </c:pt>
              </c:strCache>
            </c:strRef>
          </c:cat>
          <c:val>
            <c:numRef>
              <c:f>'Výstup - basic přehledy 2'!$I$39</c:f>
              <c:numCache>
                <c:formatCode>#\ ##0\ "Kč"</c:formatCode>
                <c:ptCount val="1"/>
                <c:pt idx="0">
                  <c:v>957747600</c:v>
                </c:pt>
              </c:numCache>
            </c:numRef>
          </c:val>
          <c:extLst/>
        </c:ser>
        <c:dLbls>
          <c:showLegendKey val="0"/>
          <c:showVal val="0"/>
          <c:showCatName val="0"/>
          <c:showSerName val="0"/>
          <c:showPercent val="0"/>
          <c:showBubbleSize val="0"/>
        </c:dLbls>
        <c:gapWidth val="150"/>
        <c:shape val="box"/>
        <c:axId val="426820776"/>
        <c:axId val="426826656"/>
        <c:axId val="0"/>
      </c:bar3DChart>
      <c:catAx>
        <c:axId val="42682077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26826656"/>
        <c:crossesAt val="0"/>
        <c:auto val="1"/>
        <c:lblAlgn val="ctr"/>
        <c:lblOffset val="100"/>
        <c:noMultiLvlLbl val="0"/>
      </c:catAx>
      <c:valAx>
        <c:axId val="426826656"/>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quot;Kč&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426820776"/>
        <c:crosses val="autoZero"/>
        <c:crossBetween val="between"/>
      </c:valAx>
      <c:spPr>
        <a:noFill/>
        <a:ln>
          <a:noFill/>
        </a:ln>
        <a:effectLst/>
      </c:spPr>
    </c:plotArea>
    <c:legend>
      <c:legendPos val="b"/>
      <c:layout>
        <c:manualLayout>
          <c:xMode val="edge"/>
          <c:yMode val="edge"/>
          <c:x val="0.26954094643495008"/>
          <c:y val="0.79229960166685531"/>
          <c:w val="0.54770298739464895"/>
          <c:h val="4.4690544643451367E-2"/>
        </c:manualLayout>
      </c:layout>
      <c:overlay val="0"/>
      <c:spPr>
        <a:noFill/>
        <a:ln>
          <a:noFill/>
        </a:ln>
        <a:effectLst/>
      </c:spPr>
      <c:txPr>
        <a:bodyPr rot="0" spcFirstLastPara="1" vertOverflow="ellipsis" vert="horz" wrap="square" anchor="ctr" anchorCtr="1"/>
        <a:lstStyle/>
        <a:p>
          <a:pPr>
            <a:defRPr lang="cs-CZ" sz="1000" b="0" i="0" u="none" strike="noStrike" kern="1200" baseline="0">
              <a:solidFill>
                <a:schemeClr val="tx1"/>
              </a:solidFill>
              <a:latin typeface="+mn-lt"/>
              <a:ea typeface="+mn-ea"/>
              <a:cs typeface="+mn-cs"/>
            </a:defRPr>
          </a:pPr>
          <a:endParaRPr lang="cs-CZ"/>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pivotSource>
    <c:name>[Technická specifikace - příklady dat a výstupů_příloha č. 1..xlsx]Výstup - náklady na lůžko 2!Kontingenční tabulka 1</c:name>
    <c:fmtId val="1"/>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s>
    <c:plotArea>
      <c:layout>
        <c:manualLayout>
          <c:layoutTarget val="inner"/>
          <c:xMode val="edge"/>
          <c:yMode val="edge"/>
          <c:x val="7.1187911903521084E-2"/>
          <c:y val="0.11957375771945461"/>
          <c:w val="0.57407893353396111"/>
          <c:h val="0.77963594807648162"/>
        </c:manualLayout>
      </c:layout>
      <c:barChart>
        <c:barDir val="col"/>
        <c:grouping val="clustered"/>
        <c:varyColors val="0"/>
        <c:ser>
          <c:idx val="0"/>
          <c:order val="0"/>
          <c:tx>
            <c:strRef>
              <c:f>'Výstup - náklady na lůžko 2'!$B$29</c:f>
              <c:strCache>
                <c:ptCount val="1"/>
                <c:pt idx="0">
                  <c:v>Součet z Náklady na lůžko za rok 2016</c:v>
                </c:pt>
              </c:strCache>
            </c:strRef>
          </c:tx>
          <c:invertIfNegative val="0"/>
          <c:cat>
            <c:strRef>
              <c:f>'Výstup - náklady na lůžko 2'!$A$30:$A$49</c:f>
              <c:strCache>
                <c:ptCount val="19"/>
                <c:pt idx="0">
                  <c:v>Domov A</c:v>
                </c:pt>
                <c:pt idx="1">
                  <c:v>Domov B</c:v>
                </c:pt>
                <c:pt idx="2">
                  <c:v>Domov C</c:v>
                </c:pt>
                <c:pt idx="3">
                  <c:v>Domov D</c:v>
                </c:pt>
                <c:pt idx="4">
                  <c:v>Domov E</c:v>
                </c:pt>
                <c:pt idx="5">
                  <c:v>Domov F</c:v>
                </c:pt>
                <c:pt idx="6">
                  <c:v>Domovo G</c:v>
                </c:pt>
                <c:pt idx="7">
                  <c:v>Domov H</c:v>
                </c:pt>
                <c:pt idx="8">
                  <c:v>Domov I</c:v>
                </c:pt>
                <c:pt idx="9">
                  <c:v>Domov J</c:v>
                </c:pt>
                <c:pt idx="10">
                  <c:v>Domov K</c:v>
                </c:pt>
                <c:pt idx="11">
                  <c:v>Domov L</c:v>
                </c:pt>
                <c:pt idx="12">
                  <c:v>Domov M</c:v>
                </c:pt>
                <c:pt idx="13">
                  <c:v>Domov N</c:v>
                </c:pt>
                <c:pt idx="14">
                  <c:v>Domov O</c:v>
                </c:pt>
                <c:pt idx="15">
                  <c:v>Domov P</c:v>
                </c:pt>
                <c:pt idx="16">
                  <c:v>Domov Q</c:v>
                </c:pt>
                <c:pt idx="17">
                  <c:v>Domov R</c:v>
                </c:pt>
                <c:pt idx="18">
                  <c:v>Domov S</c:v>
                </c:pt>
              </c:strCache>
            </c:strRef>
          </c:cat>
          <c:val>
            <c:numRef>
              <c:f>'Výstup - náklady na lůžko 2'!$B$30:$B$49</c:f>
              <c:numCache>
                <c:formatCode>General</c:formatCode>
                <c:ptCount val="19"/>
                <c:pt idx="0">
                  <c:v>565760.31942857138</c:v>
                </c:pt>
                <c:pt idx="1">
                  <c:v>560070.83206896554</c:v>
                </c:pt>
                <c:pt idx="2">
                  <c:v>518529.27245283022</c:v>
                </c:pt>
                <c:pt idx="3">
                  <c:v>499030.25806451612</c:v>
                </c:pt>
                <c:pt idx="4">
                  <c:v>489579.02299999999</c:v>
                </c:pt>
                <c:pt idx="5">
                  <c:v>454782.35</c:v>
                </c:pt>
                <c:pt idx="6">
                  <c:v>448771.2019047619</c:v>
                </c:pt>
                <c:pt idx="7">
                  <c:v>438897.45</c:v>
                </c:pt>
                <c:pt idx="8">
                  <c:v>428065.97602040815</c:v>
                </c:pt>
                <c:pt idx="9">
                  <c:v>420037.28571428574</c:v>
                </c:pt>
                <c:pt idx="10">
                  <c:v>413875.03708333336</c:v>
                </c:pt>
                <c:pt idx="11">
                  <c:v>407744.92307692306</c:v>
                </c:pt>
                <c:pt idx="12">
                  <c:v>392218.58</c:v>
                </c:pt>
                <c:pt idx="13">
                  <c:v>357726.51898734178</c:v>
                </c:pt>
                <c:pt idx="14">
                  <c:v>356828.21666666667</c:v>
                </c:pt>
                <c:pt idx="15">
                  <c:v>352833.94444444444</c:v>
                </c:pt>
                <c:pt idx="16">
                  <c:v>325641.78666666668</c:v>
                </c:pt>
                <c:pt idx="17">
                  <c:v>295669.79447761195</c:v>
                </c:pt>
                <c:pt idx="18">
                  <c:v>289954.4705882353</c:v>
                </c:pt>
              </c:numCache>
            </c:numRef>
          </c:val>
        </c:ser>
        <c:ser>
          <c:idx val="1"/>
          <c:order val="1"/>
          <c:tx>
            <c:strRef>
              <c:f>'Výstup - náklady na lůžko 2'!$C$29</c:f>
              <c:strCache>
                <c:ptCount val="1"/>
                <c:pt idx="0">
                  <c:v>Součet z  2017 ZDROJE OD SK na lůžko na rok (dotace + příspěvek)</c:v>
                </c:pt>
              </c:strCache>
            </c:strRef>
          </c:tx>
          <c:invertIfNegative val="0"/>
          <c:cat>
            <c:strRef>
              <c:f>'Výstup - náklady na lůžko 2'!$A$30:$A$49</c:f>
              <c:strCache>
                <c:ptCount val="19"/>
                <c:pt idx="0">
                  <c:v>Domov A</c:v>
                </c:pt>
                <c:pt idx="1">
                  <c:v>Domov B</c:v>
                </c:pt>
                <c:pt idx="2">
                  <c:v>Domov C</c:v>
                </c:pt>
                <c:pt idx="3">
                  <c:v>Domov D</c:v>
                </c:pt>
                <c:pt idx="4">
                  <c:v>Domov E</c:v>
                </c:pt>
                <c:pt idx="5">
                  <c:v>Domov F</c:v>
                </c:pt>
                <c:pt idx="6">
                  <c:v>Domovo G</c:v>
                </c:pt>
                <c:pt idx="7">
                  <c:v>Domov H</c:v>
                </c:pt>
                <c:pt idx="8">
                  <c:v>Domov I</c:v>
                </c:pt>
                <c:pt idx="9">
                  <c:v>Domov J</c:v>
                </c:pt>
                <c:pt idx="10">
                  <c:v>Domov K</c:v>
                </c:pt>
                <c:pt idx="11">
                  <c:v>Domov L</c:v>
                </c:pt>
                <c:pt idx="12">
                  <c:v>Domov M</c:v>
                </c:pt>
                <c:pt idx="13">
                  <c:v>Domov N</c:v>
                </c:pt>
                <c:pt idx="14">
                  <c:v>Domov O</c:v>
                </c:pt>
                <c:pt idx="15">
                  <c:v>Domov P</c:v>
                </c:pt>
                <c:pt idx="16">
                  <c:v>Domov Q</c:v>
                </c:pt>
                <c:pt idx="17">
                  <c:v>Domov R</c:v>
                </c:pt>
                <c:pt idx="18">
                  <c:v>Domov S</c:v>
                </c:pt>
              </c:strCache>
            </c:strRef>
          </c:cat>
          <c:val>
            <c:numRef>
              <c:f>'Výstup - náklady na lůžko 2'!$C$30:$C$49</c:f>
              <c:numCache>
                <c:formatCode>General</c:formatCode>
                <c:ptCount val="19"/>
                <c:pt idx="0">
                  <c:v>304811.42857142858</c:v>
                </c:pt>
                <c:pt idx="1">
                  <c:v>341684.4827586207</c:v>
                </c:pt>
                <c:pt idx="2">
                  <c:v>187507.40740740742</c:v>
                </c:pt>
                <c:pt idx="3">
                  <c:v>301903.22580645164</c:v>
                </c:pt>
                <c:pt idx="4">
                  <c:v>292403.33333333331</c:v>
                </c:pt>
                <c:pt idx="5">
                  <c:v>249287.5</c:v>
                </c:pt>
                <c:pt idx="6">
                  <c:v>194231.11111111112</c:v>
                </c:pt>
                <c:pt idx="7">
                  <c:v>182721.66666666666</c:v>
                </c:pt>
                <c:pt idx="8">
                  <c:v>193419.38775510204</c:v>
                </c:pt>
                <c:pt idx="9">
                  <c:v>295988.57142857142</c:v>
                </c:pt>
                <c:pt idx="10">
                  <c:v>215300</c:v>
                </c:pt>
                <c:pt idx="11">
                  <c:v>176464.61538461538</c:v>
                </c:pt>
                <c:pt idx="12">
                  <c:v>167432</c:v>
                </c:pt>
                <c:pt idx="13">
                  <c:v>167068.35443037975</c:v>
                </c:pt>
                <c:pt idx="14">
                  <c:v>180748.33333333334</c:v>
                </c:pt>
                <c:pt idx="15">
                  <c:v>145400</c:v>
                </c:pt>
                <c:pt idx="16">
                  <c:v>131372</c:v>
                </c:pt>
                <c:pt idx="17">
                  <c:v>71865.67164179105</c:v>
                </c:pt>
                <c:pt idx="18">
                  <c:v>131265.38461538462</c:v>
                </c:pt>
              </c:numCache>
            </c:numRef>
          </c:val>
        </c:ser>
        <c:ser>
          <c:idx val="2"/>
          <c:order val="2"/>
          <c:tx>
            <c:strRef>
              <c:f>'Výstup - náklady na lůžko 2'!$D$29</c:f>
              <c:strCache>
                <c:ptCount val="1"/>
                <c:pt idx="0">
                  <c:v>Součet z 2016 ZDROJE OD SK na lůžko na rok (dotace + příspěvek)</c:v>
                </c:pt>
              </c:strCache>
            </c:strRef>
          </c:tx>
          <c:invertIfNegative val="0"/>
          <c:cat>
            <c:strRef>
              <c:f>'Výstup - náklady na lůžko 2'!$A$30:$A$49</c:f>
              <c:strCache>
                <c:ptCount val="19"/>
                <c:pt idx="0">
                  <c:v>Domov A</c:v>
                </c:pt>
                <c:pt idx="1">
                  <c:v>Domov B</c:v>
                </c:pt>
                <c:pt idx="2">
                  <c:v>Domov C</c:v>
                </c:pt>
                <c:pt idx="3">
                  <c:v>Domov D</c:v>
                </c:pt>
                <c:pt idx="4">
                  <c:v>Domov E</c:v>
                </c:pt>
                <c:pt idx="5">
                  <c:v>Domov F</c:v>
                </c:pt>
                <c:pt idx="6">
                  <c:v>Domovo G</c:v>
                </c:pt>
                <c:pt idx="7">
                  <c:v>Domov H</c:v>
                </c:pt>
                <c:pt idx="8">
                  <c:v>Domov I</c:v>
                </c:pt>
                <c:pt idx="9">
                  <c:v>Domov J</c:v>
                </c:pt>
                <c:pt idx="10">
                  <c:v>Domov K</c:v>
                </c:pt>
                <c:pt idx="11">
                  <c:v>Domov L</c:v>
                </c:pt>
                <c:pt idx="12">
                  <c:v>Domov M</c:v>
                </c:pt>
                <c:pt idx="13">
                  <c:v>Domov N</c:v>
                </c:pt>
                <c:pt idx="14">
                  <c:v>Domov O</c:v>
                </c:pt>
                <c:pt idx="15">
                  <c:v>Domov P</c:v>
                </c:pt>
                <c:pt idx="16">
                  <c:v>Domov Q</c:v>
                </c:pt>
                <c:pt idx="17">
                  <c:v>Domov R</c:v>
                </c:pt>
                <c:pt idx="18">
                  <c:v>Domov S</c:v>
                </c:pt>
              </c:strCache>
            </c:strRef>
          </c:cat>
          <c:val>
            <c:numRef>
              <c:f>'Výstup - náklady na lůžko 2'!$D$30:$D$49</c:f>
              <c:numCache>
                <c:formatCode>General</c:formatCode>
                <c:ptCount val="19"/>
                <c:pt idx="0">
                  <c:v>242999.42857142858</c:v>
                </c:pt>
                <c:pt idx="1">
                  <c:v>352716.37931034481</c:v>
                </c:pt>
                <c:pt idx="2">
                  <c:v>190042.00087501825</c:v>
                </c:pt>
                <c:pt idx="3">
                  <c:v>304180.32258064515</c:v>
                </c:pt>
                <c:pt idx="4">
                  <c:v>241248.33333333334</c:v>
                </c:pt>
                <c:pt idx="5">
                  <c:v>244137.75</c:v>
                </c:pt>
                <c:pt idx="6">
                  <c:v>186575.33333333334</c:v>
                </c:pt>
                <c:pt idx="7">
                  <c:v>182056.66666666666</c:v>
                </c:pt>
                <c:pt idx="8">
                  <c:v>187269.38775510204</c:v>
                </c:pt>
                <c:pt idx="9">
                  <c:v>280512.85714285716</c:v>
                </c:pt>
                <c:pt idx="10">
                  <c:v>215577.08333333334</c:v>
                </c:pt>
                <c:pt idx="11">
                  <c:v>170777.38461538462</c:v>
                </c:pt>
                <c:pt idx="12">
                  <c:v>161376.4</c:v>
                </c:pt>
                <c:pt idx="13">
                  <c:v>160871.2658227848</c:v>
                </c:pt>
                <c:pt idx="14">
                  <c:v>173501.83333333334</c:v>
                </c:pt>
                <c:pt idx="15">
                  <c:v>139426.94444444444</c:v>
                </c:pt>
                <c:pt idx="16">
                  <c:v>97097.866666666669</c:v>
                </c:pt>
                <c:pt idx="17">
                  <c:v>70875.074626865666</c:v>
                </c:pt>
                <c:pt idx="18">
                  <c:v>124973.72549019608</c:v>
                </c:pt>
              </c:numCache>
            </c:numRef>
          </c:val>
        </c:ser>
        <c:dLbls>
          <c:showLegendKey val="0"/>
          <c:showVal val="0"/>
          <c:showCatName val="0"/>
          <c:showSerName val="0"/>
          <c:showPercent val="0"/>
          <c:showBubbleSize val="0"/>
        </c:dLbls>
        <c:gapWidth val="150"/>
        <c:axId val="437619432"/>
        <c:axId val="437619040"/>
      </c:barChart>
      <c:catAx>
        <c:axId val="437619432"/>
        <c:scaling>
          <c:orientation val="minMax"/>
        </c:scaling>
        <c:delete val="0"/>
        <c:axPos val="b"/>
        <c:numFmt formatCode="General" sourceLinked="0"/>
        <c:majorTickMark val="out"/>
        <c:minorTickMark val="none"/>
        <c:tickLblPos val="nextTo"/>
        <c:crossAx val="437619040"/>
        <c:crosses val="autoZero"/>
        <c:auto val="1"/>
        <c:lblAlgn val="ctr"/>
        <c:lblOffset val="100"/>
        <c:noMultiLvlLbl val="0"/>
      </c:catAx>
      <c:valAx>
        <c:axId val="437619040"/>
        <c:scaling>
          <c:orientation val="minMax"/>
        </c:scaling>
        <c:delete val="0"/>
        <c:axPos val="l"/>
        <c:majorGridlines/>
        <c:numFmt formatCode="General" sourceLinked="1"/>
        <c:majorTickMark val="out"/>
        <c:minorTickMark val="none"/>
        <c:tickLblPos val="nextTo"/>
        <c:crossAx val="437619432"/>
        <c:crosses val="autoZero"/>
        <c:crossBetween val="between"/>
      </c:valAx>
    </c:plotArea>
    <c:legend>
      <c:legendPos val="r"/>
      <c:layout/>
      <c:overlay val="0"/>
    </c:legend>
    <c:plotVisOnly val="1"/>
    <c:dispBlanksAs val="gap"/>
    <c:showDLblsOverMax val="0"/>
  </c:chart>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pivotSource>
    <c:name>[Technická specifikace - příklady dat a výstupů_příloha č. 1..xlsx]Výstup - náklady na lůžko!Kontingenční tabulka 1</c:name>
    <c:fmtId val="1"/>
  </c:pivotSource>
  <c:chart>
    <c:autoTitleDeleted val="0"/>
    <c:pivotFmts>
      <c:pivotFmt>
        <c:idx val="0"/>
        <c:spPr>
          <a:solidFill>
            <a:srgbClr val="0070C0"/>
          </a:solidFill>
        </c:spPr>
        <c:marker>
          <c:symbol val="none"/>
        </c:marker>
      </c:pivotFmt>
      <c:pivotFmt>
        <c:idx val="1"/>
        <c:spPr>
          <a:solidFill>
            <a:srgbClr val="C00000"/>
          </a:solidFill>
        </c:spPr>
        <c:marker>
          <c:symbol val="none"/>
        </c:marker>
      </c:pivotFmt>
      <c:pivotFmt>
        <c:idx val="2"/>
        <c:spPr>
          <a:solidFill>
            <a:srgbClr val="0070C0"/>
          </a:solidFill>
        </c:spPr>
        <c:marker>
          <c:symbol val="none"/>
        </c:marker>
      </c:pivotFmt>
      <c:pivotFmt>
        <c:idx val="3"/>
        <c:spPr>
          <a:solidFill>
            <a:srgbClr val="C00000"/>
          </a:solidFill>
        </c:spPr>
        <c:marker>
          <c:symbol val="none"/>
        </c:marker>
      </c:pivotFmt>
    </c:pivotFmts>
    <c:plotArea>
      <c:layout>
        <c:manualLayout>
          <c:layoutTarget val="inner"/>
          <c:xMode val="edge"/>
          <c:yMode val="edge"/>
          <c:x val="4.8965678191658743E-2"/>
          <c:y val="5.1938967654053807E-2"/>
          <c:w val="0.67581520528656003"/>
          <c:h val="0.72288768593214681"/>
        </c:manualLayout>
      </c:layout>
      <c:barChart>
        <c:barDir val="col"/>
        <c:grouping val="clustered"/>
        <c:varyColors val="0"/>
        <c:ser>
          <c:idx val="0"/>
          <c:order val="0"/>
          <c:tx>
            <c:strRef>
              <c:f>'Výstup - náklady na lůžko'!$B$30</c:f>
              <c:strCache>
                <c:ptCount val="1"/>
                <c:pt idx="0">
                  <c:v>Součet z  2017 ZDROJE OD SK na lůžko na rok (dotace + příspěvek)</c:v>
                </c:pt>
              </c:strCache>
            </c:strRef>
          </c:tx>
          <c:spPr>
            <a:solidFill>
              <a:srgbClr val="0070C0"/>
            </a:solidFill>
          </c:spPr>
          <c:invertIfNegative val="0"/>
          <c:cat>
            <c:strRef>
              <c:f>'Výstup - náklady na lůžko'!$A$31:$A$50</c:f>
              <c:strCache>
                <c:ptCount val="19"/>
                <c:pt idx="0">
                  <c:v>Domov A</c:v>
                </c:pt>
                <c:pt idx="1">
                  <c:v>Domov B</c:v>
                </c:pt>
                <c:pt idx="2">
                  <c:v>Domov C</c:v>
                </c:pt>
                <c:pt idx="3">
                  <c:v>Domov D</c:v>
                </c:pt>
                <c:pt idx="4">
                  <c:v>Domov E</c:v>
                </c:pt>
                <c:pt idx="5">
                  <c:v>Domov F</c:v>
                </c:pt>
                <c:pt idx="6">
                  <c:v>Domov G</c:v>
                </c:pt>
                <c:pt idx="7">
                  <c:v>Domov H</c:v>
                </c:pt>
                <c:pt idx="8">
                  <c:v>Domov I</c:v>
                </c:pt>
                <c:pt idx="9">
                  <c:v>Domov J</c:v>
                </c:pt>
                <c:pt idx="10">
                  <c:v>Domov K</c:v>
                </c:pt>
                <c:pt idx="11">
                  <c:v>Domov L</c:v>
                </c:pt>
                <c:pt idx="12">
                  <c:v>Domov M</c:v>
                </c:pt>
                <c:pt idx="13">
                  <c:v>Domov N</c:v>
                </c:pt>
                <c:pt idx="14">
                  <c:v>Domov O</c:v>
                </c:pt>
                <c:pt idx="15">
                  <c:v>Domov P</c:v>
                </c:pt>
                <c:pt idx="16">
                  <c:v>Domov Q</c:v>
                </c:pt>
                <c:pt idx="17">
                  <c:v>Domvo R</c:v>
                </c:pt>
                <c:pt idx="18">
                  <c:v>Domvo S</c:v>
                </c:pt>
              </c:strCache>
            </c:strRef>
          </c:cat>
          <c:val>
            <c:numRef>
              <c:f>'Výstup - náklady na lůžko'!$B$31:$B$50</c:f>
              <c:numCache>
                <c:formatCode>General</c:formatCode>
                <c:ptCount val="19"/>
                <c:pt idx="0">
                  <c:v>193419.38775510204</c:v>
                </c:pt>
                <c:pt idx="1">
                  <c:v>295988.57142857142</c:v>
                </c:pt>
                <c:pt idx="2">
                  <c:v>145400</c:v>
                </c:pt>
                <c:pt idx="3">
                  <c:v>180748.33333333334</c:v>
                </c:pt>
                <c:pt idx="4">
                  <c:v>71865.67164179105</c:v>
                </c:pt>
                <c:pt idx="5">
                  <c:v>176464.61538461538</c:v>
                </c:pt>
                <c:pt idx="6">
                  <c:v>194231.11111111112</c:v>
                </c:pt>
                <c:pt idx="7">
                  <c:v>131372</c:v>
                </c:pt>
                <c:pt idx="8">
                  <c:v>301903.22580645164</c:v>
                </c:pt>
                <c:pt idx="9">
                  <c:v>167068.35443037975</c:v>
                </c:pt>
                <c:pt idx="10">
                  <c:v>215300</c:v>
                </c:pt>
                <c:pt idx="11">
                  <c:v>167432</c:v>
                </c:pt>
                <c:pt idx="12">
                  <c:v>249287.5</c:v>
                </c:pt>
                <c:pt idx="13">
                  <c:v>304811.42857142858</c:v>
                </c:pt>
                <c:pt idx="14">
                  <c:v>292403.33333333331</c:v>
                </c:pt>
                <c:pt idx="15">
                  <c:v>341684.4827586207</c:v>
                </c:pt>
                <c:pt idx="16">
                  <c:v>131265.38461538462</c:v>
                </c:pt>
                <c:pt idx="17">
                  <c:v>187507.40740740742</c:v>
                </c:pt>
                <c:pt idx="18">
                  <c:v>182721.66666666666</c:v>
                </c:pt>
              </c:numCache>
            </c:numRef>
          </c:val>
        </c:ser>
        <c:ser>
          <c:idx val="1"/>
          <c:order val="1"/>
          <c:tx>
            <c:strRef>
              <c:f>'Výstup - náklady na lůžko'!$C$30</c:f>
              <c:strCache>
                <c:ptCount val="1"/>
                <c:pt idx="0">
                  <c:v>Součet z Náklady na lůžko/úvazek v PP za rok 2016</c:v>
                </c:pt>
              </c:strCache>
            </c:strRef>
          </c:tx>
          <c:spPr>
            <a:solidFill>
              <a:srgbClr val="C00000"/>
            </a:solidFill>
          </c:spPr>
          <c:invertIfNegative val="0"/>
          <c:cat>
            <c:strRef>
              <c:f>'Výstup - náklady na lůžko'!$A$31:$A$50</c:f>
              <c:strCache>
                <c:ptCount val="19"/>
                <c:pt idx="0">
                  <c:v>Domov A</c:v>
                </c:pt>
                <c:pt idx="1">
                  <c:v>Domov B</c:v>
                </c:pt>
                <c:pt idx="2">
                  <c:v>Domov C</c:v>
                </c:pt>
                <c:pt idx="3">
                  <c:v>Domov D</c:v>
                </c:pt>
                <c:pt idx="4">
                  <c:v>Domov E</c:v>
                </c:pt>
                <c:pt idx="5">
                  <c:v>Domov F</c:v>
                </c:pt>
                <c:pt idx="6">
                  <c:v>Domov G</c:v>
                </c:pt>
                <c:pt idx="7">
                  <c:v>Domov H</c:v>
                </c:pt>
                <c:pt idx="8">
                  <c:v>Domov I</c:v>
                </c:pt>
                <c:pt idx="9">
                  <c:v>Domov J</c:v>
                </c:pt>
                <c:pt idx="10">
                  <c:v>Domov K</c:v>
                </c:pt>
                <c:pt idx="11">
                  <c:v>Domov L</c:v>
                </c:pt>
                <c:pt idx="12">
                  <c:v>Domov M</c:v>
                </c:pt>
                <c:pt idx="13">
                  <c:v>Domov N</c:v>
                </c:pt>
                <c:pt idx="14">
                  <c:v>Domov O</c:v>
                </c:pt>
                <c:pt idx="15">
                  <c:v>Domov P</c:v>
                </c:pt>
                <c:pt idx="16">
                  <c:v>Domov Q</c:v>
                </c:pt>
                <c:pt idx="17">
                  <c:v>Domvo R</c:v>
                </c:pt>
                <c:pt idx="18">
                  <c:v>Domvo S</c:v>
                </c:pt>
              </c:strCache>
            </c:strRef>
          </c:cat>
          <c:val>
            <c:numRef>
              <c:f>'Výstup - náklady na lůžko'!$C$31:$C$50</c:f>
              <c:numCache>
                <c:formatCode>General</c:formatCode>
                <c:ptCount val="19"/>
                <c:pt idx="0">
                  <c:v>26644.244897959183</c:v>
                </c:pt>
                <c:pt idx="1">
                  <c:v>420037.28571428574</c:v>
                </c:pt>
                <c:pt idx="2">
                  <c:v>352833.94444444444</c:v>
                </c:pt>
                <c:pt idx="3">
                  <c:v>356828.21666666667</c:v>
                </c:pt>
                <c:pt idx="4">
                  <c:v>295669.79447761195</c:v>
                </c:pt>
                <c:pt idx="5">
                  <c:v>407744.92307692306</c:v>
                </c:pt>
                <c:pt idx="6">
                  <c:v>448771.2019047619</c:v>
                </c:pt>
                <c:pt idx="7">
                  <c:v>325641.78666666668</c:v>
                </c:pt>
                <c:pt idx="8">
                  <c:v>499030.25806451612</c:v>
                </c:pt>
                <c:pt idx="9">
                  <c:v>357726.51898734178</c:v>
                </c:pt>
                <c:pt idx="10">
                  <c:v>413875.03708333336</c:v>
                </c:pt>
                <c:pt idx="11">
                  <c:v>392218.58</c:v>
                </c:pt>
                <c:pt idx="12">
                  <c:v>454782.35</c:v>
                </c:pt>
                <c:pt idx="13">
                  <c:v>565760.31942857138</c:v>
                </c:pt>
                <c:pt idx="14">
                  <c:v>489579.02299999999</c:v>
                </c:pt>
                <c:pt idx="15">
                  <c:v>560070.83206896554</c:v>
                </c:pt>
                <c:pt idx="16">
                  <c:v>289954.4705882353</c:v>
                </c:pt>
                <c:pt idx="17">
                  <c:v>518529.27245283022</c:v>
                </c:pt>
                <c:pt idx="18">
                  <c:v>438897.45</c:v>
                </c:pt>
              </c:numCache>
            </c:numRef>
          </c:val>
        </c:ser>
        <c:dLbls>
          <c:showLegendKey val="0"/>
          <c:showVal val="0"/>
          <c:showCatName val="0"/>
          <c:showSerName val="0"/>
          <c:showPercent val="0"/>
          <c:showBubbleSize val="0"/>
        </c:dLbls>
        <c:gapWidth val="150"/>
        <c:axId val="437619824"/>
        <c:axId val="437616688"/>
      </c:barChart>
      <c:catAx>
        <c:axId val="437619824"/>
        <c:scaling>
          <c:orientation val="minMax"/>
        </c:scaling>
        <c:delete val="0"/>
        <c:axPos val="b"/>
        <c:numFmt formatCode="General" sourceLinked="0"/>
        <c:majorTickMark val="out"/>
        <c:minorTickMark val="none"/>
        <c:tickLblPos val="nextTo"/>
        <c:crossAx val="437616688"/>
        <c:crosses val="autoZero"/>
        <c:auto val="1"/>
        <c:lblAlgn val="ctr"/>
        <c:lblOffset val="100"/>
        <c:noMultiLvlLbl val="0"/>
      </c:catAx>
      <c:valAx>
        <c:axId val="437616688"/>
        <c:scaling>
          <c:orientation val="minMax"/>
        </c:scaling>
        <c:delete val="0"/>
        <c:axPos val="l"/>
        <c:majorGridlines/>
        <c:numFmt formatCode="General" sourceLinked="1"/>
        <c:majorTickMark val="out"/>
        <c:minorTickMark val="none"/>
        <c:tickLblPos val="nextTo"/>
        <c:crossAx val="437619824"/>
        <c:crosses val="autoZero"/>
        <c:crossBetween val="between"/>
      </c:valAx>
    </c:plotArea>
    <c:legend>
      <c:legendPos val="r"/>
      <c:layout>
        <c:manualLayout>
          <c:xMode val="edge"/>
          <c:yMode val="edge"/>
          <c:x val="0.77055466267230754"/>
          <c:y val="0.45772451711549317"/>
          <c:w val="0.22327567151792402"/>
          <c:h val="0.19796304757016978"/>
        </c:manualLayout>
      </c:layout>
      <c:overlay val="0"/>
    </c:legend>
    <c:plotVisOnly val="1"/>
    <c:dispBlanksAs val="gap"/>
    <c:showDLblsOverMax val="0"/>
  </c:chart>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60" b="1" i="0" u="none" strike="noStrike" kern="1200" baseline="0">
                <a:solidFill>
                  <a:schemeClr val="tx1">
                    <a:lumMod val="65000"/>
                    <a:lumOff val="35000"/>
                  </a:schemeClr>
                </a:solidFill>
                <a:latin typeface="+mn-lt"/>
                <a:ea typeface="+mn-ea"/>
                <a:cs typeface="+mn-cs"/>
              </a:defRPr>
            </a:pPr>
            <a:r>
              <a:rPr lang="cs-CZ"/>
              <a:t>Finančí podpora na 1 lůžkoden 2015-2017</a:t>
            </a:r>
          </a:p>
        </c:rich>
      </c:tx>
      <c:layout/>
      <c:overlay val="0"/>
      <c:spPr>
        <a:noFill/>
        <a:ln>
          <a:noFill/>
        </a:ln>
        <a:effectLst/>
      </c:spPr>
      <c:txPr>
        <a:bodyPr rot="0" spcFirstLastPara="1" vertOverflow="ellipsis" vert="horz" wrap="square" anchor="ctr" anchorCtr="1"/>
        <a:lstStyle/>
        <a:p>
          <a:pPr>
            <a:defRPr sz="1560" b="1" i="0" u="none" strike="noStrike" kern="1200" baseline="0">
              <a:solidFill>
                <a:schemeClr val="tx1">
                  <a:lumMod val="65000"/>
                  <a:lumOff val="35000"/>
                </a:schemeClr>
              </a:solidFill>
              <a:latin typeface="+mn-lt"/>
              <a:ea typeface="+mn-ea"/>
              <a:cs typeface="+mn-cs"/>
            </a:defRPr>
          </a:pPr>
          <a:endParaRPr lang="cs-CZ"/>
        </a:p>
      </c:txPr>
    </c:title>
    <c:autoTitleDeleted val="0"/>
    <c:plotArea>
      <c:layout>
        <c:manualLayout>
          <c:layoutTarget val="inner"/>
          <c:xMode val="edge"/>
          <c:yMode val="edge"/>
          <c:x val="0.21400419683622343"/>
          <c:y val="8.1928200042073698E-2"/>
          <c:w val="0.7859958031637766"/>
          <c:h val="0.56685398840520862"/>
        </c:manualLayout>
      </c:layout>
      <c:lineChart>
        <c:grouping val="standard"/>
        <c:varyColors val="0"/>
        <c:ser>
          <c:idx val="1"/>
          <c:order val="1"/>
          <c:tx>
            <c:strRef>
              <c:f>'[3]finanční podpora na 1lůžkoden'!$K$5</c:f>
              <c:strCache>
                <c:ptCount val="1"/>
                <c:pt idx="0">
                  <c:v>§ 44 Odlehčovací služby - pobytová forma</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mn-cs"/>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'[3]finanční podpora na 1lůžkoden'!$L$4:$N$4</c:f>
              <c:numCache>
                <c:formatCode>General</c:formatCode>
                <c:ptCount val="3"/>
                <c:pt idx="0">
                  <c:v>2015</c:v>
                </c:pt>
                <c:pt idx="1">
                  <c:v>2016</c:v>
                </c:pt>
                <c:pt idx="2">
                  <c:v>2017</c:v>
                </c:pt>
              </c:numCache>
            </c:numRef>
          </c:cat>
          <c:val>
            <c:numRef>
              <c:f>'[3]finanční podpora na 1lůžkoden'!$L$5:$N$5</c:f>
              <c:numCache>
                <c:formatCode>General</c:formatCode>
                <c:ptCount val="3"/>
                <c:pt idx="0">
                  <c:v>500</c:v>
                </c:pt>
                <c:pt idx="1">
                  <c:v>880</c:v>
                </c:pt>
                <c:pt idx="2">
                  <c:v>780</c:v>
                </c:pt>
              </c:numCache>
            </c:numRef>
          </c:val>
          <c:smooth val="0"/>
        </c:ser>
        <c:ser>
          <c:idx val="2"/>
          <c:order val="2"/>
          <c:tx>
            <c:strRef>
              <c:f>'[3]finanční podpora na 1lůžkoden'!$K$6</c:f>
              <c:strCache>
                <c:ptCount val="1"/>
                <c:pt idx="0">
                  <c:v>§ 47 Týdenní stacionáře </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anchor="ctr" anchorCtr="1"/>
              <a:lstStyle/>
              <a:p>
                <a:pPr>
                  <a:defRPr sz="1300" b="0" i="0" u="none" strike="noStrike" kern="1200" baseline="0">
                    <a:solidFill>
                      <a:schemeClr val="tx1">
                        <a:lumMod val="75000"/>
                        <a:lumOff val="25000"/>
                      </a:schemeClr>
                    </a:solidFill>
                    <a:latin typeface="+mn-lt"/>
                    <a:ea typeface="+mn-ea"/>
                    <a:cs typeface="+mn-cs"/>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'[3]finanční podpora na 1lůžkoden'!$L$4:$N$4</c:f>
              <c:numCache>
                <c:formatCode>General</c:formatCode>
                <c:ptCount val="3"/>
                <c:pt idx="0">
                  <c:v>2015</c:v>
                </c:pt>
                <c:pt idx="1">
                  <c:v>2016</c:v>
                </c:pt>
                <c:pt idx="2">
                  <c:v>2017</c:v>
                </c:pt>
              </c:numCache>
            </c:numRef>
          </c:cat>
          <c:val>
            <c:numRef>
              <c:f>'[3]finanční podpora na 1lůžkoden'!$L$6:$N$6</c:f>
              <c:numCache>
                <c:formatCode>General</c:formatCode>
                <c:ptCount val="3"/>
                <c:pt idx="0">
                  <c:v>500</c:v>
                </c:pt>
                <c:pt idx="1">
                  <c:v>1050</c:v>
                </c:pt>
                <c:pt idx="2">
                  <c:v>1200</c:v>
                </c:pt>
              </c:numCache>
            </c:numRef>
          </c:val>
          <c:smooth val="0"/>
        </c:ser>
        <c:ser>
          <c:idx val="3"/>
          <c:order val="3"/>
          <c:tx>
            <c:strRef>
              <c:f>'[3]finanční podpora na 1lůžkoden'!$K$7</c:f>
              <c:strCache>
                <c:ptCount val="1"/>
                <c:pt idx="0">
                  <c:v>§ 48 Domovy pro osoby se zdravotním postižením</c:v>
                </c:pt>
              </c:strCache>
            </c:strRef>
          </c:tx>
          <c:spPr>
            <a:ln w="34925" cap="rnd">
              <a:solidFill>
                <a:schemeClr val="accent4"/>
              </a:solidFill>
              <a:round/>
            </a:ln>
            <a:effectLst>
              <a:outerShdw blurRad="57150" dist="19050" dir="5400000" algn="ctr" rotWithShape="0">
                <a:srgbClr val="000000">
                  <a:alpha val="63000"/>
                </a:srgbClr>
              </a:outerShdw>
            </a:effectLst>
          </c:spPr>
          <c:marker>
            <c:symbol val="none"/>
          </c:marker>
          <c:dLbls>
            <c:delete val="1"/>
          </c:dLbls>
          <c:cat>
            <c:numRef>
              <c:f>'[3]finanční podpora na 1lůžkoden'!$L$4:$N$4</c:f>
              <c:numCache>
                <c:formatCode>General</c:formatCode>
                <c:ptCount val="3"/>
                <c:pt idx="0">
                  <c:v>2015</c:v>
                </c:pt>
                <c:pt idx="1">
                  <c:v>2016</c:v>
                </c:pt>
                <c:pt idx="2">
                  <c:v>2017</c:v>
                </c:pt>
              </c:numCache>
            </c:numRef>
          </c:cat>
          <c:val>
            <c:numRef>
              <c:f>'[3]finanční podpora na 1lůžkoden'!$L$7:$N$7</c:f>
              <c:numCache>
                <c:formatCode>General</c:formatCode>
                <c:ptCount val="3"/>
                <c:pt idx="0">
                  <c:v>900</c:v>
                </c:pt>
                <c:pt idx="1">
                  <c:v>1040</c:v>
                </c:pt>
                <c:pt idx="2">
                  <c:v>1100</c:v>
                </c:pt>
              </c:numCache>
            </c:numRef>
          </c:val>
          <c:smooth val="0"/>
        </c:ser>
        <c:ser>
          <c:idx val="4"/>
          <c:order val="4"/>
          <c:tx>
            <c:strRef>
              <c:f>'[3]finanční podpora na 1lůžkoden'!$K$8</c:f>
              <c:strCache>
                <c:ptCount val="1"/>
                <c:pt idx="0">
                  <c:v>§ 49 Domov pro seniory </c:v>
                </c:pt>
              </c:strCache>
            </c:strRef>
          </c:tx>
          <c:spPr>
            <a:ln w="34925" cap="rnd">
              <a:solidFill>
                <a:schemeClr val="accent5"/>
              </a:solidFill>
              <a:round/>
            </a:ln>
            <a:effectLst>
              <a:outerShdw blurRad="57150" dist="19050" dir="5400000" algn="ctr" rotWithShape="0">
                <a:srgbClr val="000000">
                  <a:alpha val="63000"/>
                </a:srgbClr>
              </a:outerShdw>
            </a:effectLst>
          </c:spPr>
          <c:marker>
            <c:symbol val="none"/>
          </c:marker>
          <c:dLbls>
            <c:dLbl>
              <c:idx val="2"/>
              <c:layout/>
              <c:tx>
                <c:rich>
                  <a:bodyPr/>
                  <a:lstStyle/>
                  <a:p>
                    <a:fld id="{68CB1F9D-4C60-4701-A84E-382C0449959E}" type="VALUE">
                      <a:rPr lang="en-US" sz="1100">
                        <a:solidFill>
                          <a:sysClr val="windowText" lastClr="000000"/>
                        </a:solidFill>
                      </a:rPr>
                      <a:pPr/>
                      <a:t>[HODNOTA]</a:t>
                    </a:fld>
                    <a:endParaRPr lang="cs-CZ"/>
                  </a:p>
                </c:rich>
              </c:tx>
              <c:dLblPos val="ctr"/>
              <c:showLegendKey val="0"/>
              <c:showVal val="1"/>
              <c:showCatName val="0"/>
              <c:showSerName val="0"/>
              <c:showPercent val="0"/>
              <c:showBubbleSize val="0"/>
              <c:extLst>
                <c:ext xmlns:c15="http://schemas.microsoft.com/office/drawing/2012/chart" uri="{CE6537A1-D6FC-4f65-9D91-7224C49458BB}">
                  <c15:layout>
                    <c:manualLayout>
                      <c:w val="3.6921786085347907E-2"/>
                      <c:h val="4.4084214702193092E-2"/>
                    </c:manualLayout>
                  </c15:layout>
                  <c15:dlblFieldTable/>
                  <c15:showDataLabelsRange val="0"/>
                </c:ext>
              </c:extLst>
            </c:dLbl>
            <c:spPr>
              <a:noFill/>
              <a:ln>
                <a:noFill/>
              </a:ln>
              <a:effectLst/>
            </c:spPr>
            <c:txPr>
              <a:bodyPr rot="0" spcFirstLastPara="1" vertOverflow="ellipsis" vert="horz" wrap="square" anchor="ctr" anchorCtr="1"/>
              <a:lstStyle/>
              <a:p>
                <a:pPr>
                  <a:defRPr sz="1300" b="0" i="0" u="none" strike="noStrike" kern="1200" baseline="0">
                    <a:solidFill>
                      <a:schemeClr val="tx1">
                        <a:lumMod val="75000"/>
                        <a:lumOff val="25000"/>
                      </a:schemeClr>
                    </a:solidFill>
                    <a:latin typeface="+mn-lt"/>
                    <a:ea typeface="+mn-ea"/>
                    <a:cs typeface="+mn-cs"/>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'[3]finanční podpora na 1lůžkoden'!$L$4:$N$4</c:f>
              <c:numCache>
                <c:formatCode>General</c:formatCode>
                <c:ptCount val="3"/>
                <c:pt idx="0">
                  <c:v>2015</c:v>
                </c:pt>
                <c:pt idx="1">
                  <c:v>2016</c:v>
                </c:pt>
                <c:pt idx="2">
                  <c:v>2017</c:v>
                </c:pt>
              </c:numCache>
            </c:numRef>
          </c:cat>
          <c:val>
            <c:numRef>
              <c:f>'[3]finanční podpora na 1lůžkoden'!$L$8:$N$8</c:f>
              <c:numCache>
                <c:formatCode>General</c:formatCode>
                <c:ptCount val="3"/>
                <c:pt idx="0">
                  <c:v>780</c:v>
                </c:pt>
                <c:pt idx="1">
                  <c:v>800</c:v>
                </c:pt>
                <c:pt idx="2">
                  <c:v>810</c:v>
                </c:pt>
              </c:numCache>
            </c:numRef>
          </c:val>
          <c:smooth val="0"/>
        </c:ser>
        <c:ser>
          <c:idx val="5"/>
          <c:order val="5"/>
          <c:tx>
            <c:strRef>
              <c:f>'[3]finanční podpora na 1lůžkoden'!$K$9</c:f>
              <c:strCache>
                <c:ptCount val="1"/>
                <c:pt idx="0">
                  <c:v>§ 50 Domovy se zvláštním režimem </c:v>
                </c:pt>
              </c:strCache>
            </c:strRef>
          </c:tx>
          <c:spPr>
            <a:ln w="34925" cap="rnd">
              <a:solidFill>
                <a:schemeClr val="accent6"/>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anchor="ctr" anchorCtr="1"/>
              <a:lstStyle/>
              <a:p>
                <a:pPr>
                  <a:defRPr sz="1300" b="0" i="0" u="none" strike="noStrike" kern="1200" baseline="0">
                    <a:solidFill>
                      <a:schemeClr val="tx1">
                        <a:lumMod val="75000"/>
                        <a:lumOff val="25000"/>
                      </a:schemeClr>
                    </a:solidFill>
                    <a:latin typeface="+mn-lt"/>
                    <a:ea typeface="+mn-ea"/>
                    <a:cs typeface="+mn-cs"/>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'[3]finanční podpora na 1lůžkoden'!$L$4:$N$4</c:f>
              <c:numCache>
                <c:formatCode>General</c:formatCode>
                <c:ptCount val="3"/>
                <c:pt idx="0">
                  <c:v>2015</c:v>
                </c:pt>
                <c:pt idx="1">
                  <c:v>2016</c:v>
                </c:pt>
                <c:pt idx="2">
                  <c:v>2017</c:v>
                </c:pt>
              </c:numCache>
            </c:numRef>
          </c:cat>
          <c:val>
            <c:numRef>
              <c:f>'[3]finanční podpora na 1lůžkoden'!$L$9:$N$9</c:f>
              <c:numCache>
                <c:formatCode>General</c:formatCode>
                <c:ptCount val="3"/>
                <c:pt idx="0">
                  <c:v>900</c:v>
                </c:pt>
                <c:pt idx="1">
                  <c:v>1070</c:v>
                </c:pt>
                <c:pt idx="2">
                  <c:v>940</c:v>
                </c:pt>
              </c:numCache>
            </c:numRef>
          </c:val>
          <c:smooth val="0"/>
        </c:ser>
        <c:ser>
          <c:idx val="6"/>
          <c:order val="6"/>
          <c:tx>
            <c:strRef>
              <c:f>'[3]finanční podpora na 1lůžkoden'!$K$10</c:f>
              <c:strCache>
                <c:ptCount val="1"/>
                <c:pt idx="0">
                  <c:v>§ 51 Chráněné bydlení </c:v>
                </c:pt>
              </c:strCache>
            </c:strRef>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anchor="ctr" anchorCtr="1"/>
              <a:lstStyle/>
              <a:p>
                <a:pPr>
                  <a:defRPr sz="1300" b="0" i="0" u="none" strike="noStrike" kern="1200" baseline="0">
                    <a:solidFill>
                      <a:schemeClr val="tx1">
                        <a:lumMod val="75000"/>
                        <a:lumOff val="25000"/>
                      </a:schemeClr>
                    </a:solidFill>
                    <a:latin typeface="+mn-lt"/>
                    <a:ea typeface="+mn-ea"/>
                    <a:cs typeface="+mn-cs"/>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'[3]finanční podpora na 1lůžkoden'!$L$4:$N$4</c:f>
              <c:numCache>
                <c:formatCode>General</c:formatCode>
                <c:ptCount val="3"/>
                <c:pt idx="0">
                  <c:v>2015</c:v>
                </c:pt>
                <c:pt idx="1">
                  <c:v>2016</c:v>
                </c:pt>
                <c:pt idx="2">
                  <c:v>2017</c:v>
                </c:pt>
              </c:numCache>
            </c:numRef>
          </c:cat>
          <c:val>
            <c:numRef>
              <c:f>'[3]finanční podpora na 1lůžkoden'!$L$10:$N$10</c:f>
              <c:numCache>
                <c:formatCode>General</c:formatCode>
                <c:ptCount val="3"/>
                <c:pt idx="0">
                  <c:v>570</c:v>
                </c:pt>
                <c:pt idx="1">
                  <c:v>690</c:v>
                </c:pt>
                <c:pt idx="2">
                  <c:v>600</c:v>
                </c:pt>
              </c:numCache>
            </c:numRef>
          </c:val>
          <c:smooth val="0"/>
        </c:ser>
        <c:ser>
          <c:idx val="7"/>
          <c:order val="7"/>
          <c:tx>
            <c:strRef>
              <c:f>'[3]finanční podpora na 1lůžkoden'!$K$11</c:f>
              <c:strCache>
                <c:ptCount val="1"/>
                <c:pt idx="0">
                  <c:v>§ 57 Azylové domy</c:v>
                </c:pt>
              </c:strCache>
            </c:strRef>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anchor="ctr" anchorCtr="1"/>
              <a:lstStyle/>
              <a:p>
                <a:pPr>
                  <a:defRPr sz="1300" b="0" i="0" u="none" strike="noStrike" kern="1200" baseline="0">
                    <a:solidFill>
                      <a:schemeClr val="tx1">
                        <a:lumMod val="75000"/>
                        <a:lumOff val="25000"/>
                      </a:schemeClr>
                    </a:solidFill>
                    <a:latin typeface="+mn-lt"/>
                    <a:ea typeface="+mn-ea"/>
                    <a:cs typeface="+mn-cs"/>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'[3]finanční podpora na 1lůžkoden'!$L$4:$N$4</c:f>
              <c:numCache>
                <c:formatCode>General</c:formatCode>
                <c:ptCount val="3"/>
                <c:pt idx="0">
                  <c:v>2015</c:v>
                </c:pt>
                <c:pt idx="1">
                  <c:v>2016</c:v>
                </c:pt>
                <c:pt idx="2">
                  <c:v>2017</c:v>
                </c:pt>
              </c:numCache>
            </c:numRef>
          </c:cat>
          <c:val>
            <c:numRef>
              <c:f>'[3]finanční podpora na 1lůžkoden'!$L$11:$N$11</c:f>
              <c:numCache>
                <c:formatCode>General</c:formatCode>
                <c:ptCount val="3"/>
                <c:pt idx="0">
                  <c:v>350</c:v>
                </c:pt>
                <c:pt idx="1">
                  <c:v>280</c:v>
                </c:pt>
                <c:pt idx="2">
                  <c:v>0</c:v>
                </c:pt>
              </c:numCache>
            </c:numRef>
          </c:val>
          <c:smooth val="0"/>
        </c:ser>
        <c:ser>
          <c:idx val="8"/>
          <c:order val="8"/>
          <c:tx>
            <c:strRef>
              <c:f>'[3]finanční podpora na 1lůžkoden'!$K$12</c:f>
              <c:strCache>
                <c:ptCount val="1"/>
                <c:pt idx="0">
                  <c:v>§ 58 Domy na půl cesty </c:v>
                </c:pt>
              </c:strCache>
            </c:strRef>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anchor="ctr" anchorCtr="1"/>
              <a:lstStyle/>
              <a:p>
                <a:pPr>
                  <a:defRPr sz="1300" b="0" i="0" u="none" strike="noStrike" kern="1200" baseline="0">
                    <a:solidFill>
                      <a:schemeClr val="tx1">
                        <a:lumMod val="75000"/>
                        <a:lumOff val="25000"/>
                      </a:schemeClr>
                    </a:solidFill>
                    <a:latin typeface="+mn-lt"/>
                    <a:ea typeface="+mn-ea"/>
                    <a:cs typeface="+mn-cs"/>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'[3]finanční podpora na 1lůžkoden'!$L$4:$N$4</c:f>
              <c:numCache>
                <c:formatCode>General</c:formatCode>
                <c:ptCount val="3"/>
                <c:pt idx="0">
                  <c:v>2015</c:v>
                </c:pt>
                <c:pt idx="1">
                  <c:v>2016</c:v>
                </c:pt>
                <c:pt idx="2">
                  <c:v>2017</c:v>
                </c:pt>
              </c:numCache>
            </c:numRef>
          </c:cat>
          <c:val>
            <c:numRef>
              <c:f>'[3]finanční podpora na 1lůžkoden'!$L$12:$N$12</c:f>
              <c:numCache>
                <c:formatCode>General</c:formatCode>
                <c:ptCount val="3"/>
                <c:pt idx="0">
                  <c:v>650</c:v>
                </c:pt>
                <c:pt idx="1">
                  <c:v>300</c:v>
                </c:pt>
                <c:pt idx="2">
                  <c:v>299.67123287671234</c:v>
                </c:pt>
              </c:numCache>
            </c:numRef>
          </c:val>
          <c:smooth val="0"/>
        </c:ser>
        <c:ser>
          <c:idx val="9"/>
          <c:order val="9"/>
          <c:tx>
            <c:strRef>
              <c:f>'[3]finanční podpora na 1lůžkoden'!$K$13</c:f>
              <c:strCache>
                <c:ptCount val="1"/>
                <c:pt idx="0">
                  <c:v>§ 63 Noclehárny </c:v>
                </c:pt>
              </c:strCache>
            </c:strRef>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anchor="ctr" anchorCtr="1"/>
              <a:lstStyle/>
              <a:p>
                <a:pPr>
                  <a:defRPr sz="1300" b="0" i="0" u="none" strike="noStrike" kern="1200" baseline="0">
                    <a:solidFill>
                      <a:schemeClr val="tx1">
                        <a:lumMod val="75000"/>
                        <a:lumOff val="25000"/>
                      </a:schemeClr>
                    </a:solidFill>
                    <a:latin typeface="+mn-lt"/>
                    <a:ea typeface="+mn-ea"/>
                    <a:cs typeface="+mn-cs"/>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'[3]finanční podpora na 1lůžkoden'!$L$4:$N$4</c:f>
              <c:numCache>
                <c:formatCode>General</c:formatCode>
                <c:ptCount val="3"/>
                <c:pt idx="0">
                  <c:v>2015</c:v>
                </c:pt>
                <c:pt idx="1">
                  <c:v>2016</c:v>
                </c:pt>
                <c:pt idx="2">
                  <c:v>2017</c:v>
                </c:pt>
              </c:numCache>
            </c:numRef>
          </c:cat>
          <c:val>
            <c:numRef>
              <c:f>'[3]finanční podpora na 1lůžkoden'!$L$13:$N$13</c:f>
              <c:numCache>
                <c:formatCode>General</c:formatCode>
                <c:ptCount val="3"/>
                <c:pt idx="0">
                  <c:v>200</c:v>
                </c:pt>
                <c:pt idx="1">
                  <c:v>270</c:v>
                </c:pt>
                <c:pt idx="2">
                  <c:v>280</c:v>
                </c:pt>
              </c:numCache>
            </c:numRef>
          </c:val>
          <c:smooth val="0"/>
        </c:ser>
        <c:ser>
          <c:idx val="10"/>
          <c:order val="10"/>
          <c:tx>
            <c:strRef>
              <c:f>'[3]finanční podpora na 1lůžkoden'!$K$14</c:f>
              <c:strCache>
                <c:ptCount val="1"/>
                <c:pt idx="0">
                  <c:v>§ 64 Služby následné péče - pobytová forma</c:v>
                </c:pt>
              </c:strCache>
            </c:strRef>
          </c:tx>
          <c:spPr>
            <a:ln w="34925" cap="rnd">
              <a:solidFill>
                <a:schemeClr val="accent5">
                  <a:lumMod val="60000"/>
                </a:schemeClr>
              </a:solidFill>
              <a:round/>
            </a:ln>
            <a:effectLst>
              <a:outerShdw blurRad="57150" dist="19050" dir="5400000" algn="ctr" rotWithShape="0">
                <a:srgbClr val="000000">
                  <a:alpha val="63000"/>
                </a:srgbClr>
              </a:outerShdw>
            </a:effectLst>
          </c:spPr>
          <c:marker>
            <c:symbol val="none"/>
          </c:marker>
          <c:dLbls>
            <c:delete val="1"/>
          </c:dLbls>
          <c:cat>
            <c:numRef>
              <c:f>'[3]finanční podpora na 1lůžkoden'!$L$4:$N$4</c:f>
              <c:numCache>
                <c:formatCode>General</c:formatCode>
                <c:ptCount val="3"/>
                <c:pt idx="0">
                  <c:v>2015</c:v>
                </c:pt>
                <c:pt idx="1">
                  <c:v>2016</c:v>
                </c:pt>
                <c:pt idx="2">
                  <c:v>2017</c:v>
                </c:pt>
              </c:numCache>
            </c:numRef>
          </c:cat>
          <c:val>
            <c:numRef>
              <c:f>'[3]finanční podpora na 1lůžkoden'!$L$14:$N$14</c:f>
              <c:numCache>
                <c:formatCode>General</c:formatCode>
                <c:ptCount val="3"/>
                <c:pt idx="0">
                  <c:v>350</c:v>
                </c:pt>
                <c:pt idx="1">
                  <c:v>800</c:v>
                </c:pt>
                <c:pt idx="2">
                  <c:v>190</c:v>
                </c:pt>
              </c:numCache>
            </c:numRef>
          </c:val>
          <c:smooth val="0"/>
        </c:ser>
        <c:ser>
          <c:idx val="11"/>
          <c:order val="11"/>
          <c:tx>
            <c:strRef>
              <c:f>'[3]finanční podpora na 1lůžkoden'!$K$15</c:f>
              <c:strCache>
                <c:ptCount val="1"/>
                <c:pt idx="0">
                  <c:v>§ 68 Terapeutické komunity </c:v>
                </c:pt>
              </c:strCache>
            </c:strRef>
          </c:tx>
          <c:spPr>
            <a:ln w="34925" cap="rnd">
              <a:solidFill>
                <a:schemeClr val="accent6">
                  <a:lumMod val="60000"/>
                </a:schemeClr>
              </a:solidFill>
              <a:round/>
            </a:ln>
            <a:effectLst>
              <a:outerShdw blurRad="57150" dist="19050" dir="5400000" algn="ctr" rotWithShape="0">
                <a:srgbClr val="000000">
                  <a:alpha val="63000"/>
                </a:srgbClr>
              </a:outerShdw>
            </a:effectLst>
          </c:spPr>
          <c:marker>
            <c:symbol val="none"/>
          </c:marker>
          <c:dLbls>
            <c:delete val="1"/>
          </c:dLbls>
          <c:cat>
            <c:numRef>
              <c:f>'[3]finanční podpora na 1lůžkoden'!$L$4:$N$4</c:f>
              <c:numCache>
                <c:formatCode>General</c:formatCode>
                <c:ptCount val="3"/>
                <c:pt idx="0">
                  <c:v>2015</c:v>
                </c:pt>
                <c:pt idx="1">
                  <c:v>2016</c:v>
                </c:pt>
                <c:pt idx="2">
                  <c:v>2017</c:v>
                </c:pt>
              </c:numCache>
            </c:numRef>
          </c:cat>
          <c:val>
            <c:numRef>
              <c:f>'[3]finanční podpora na 1lůžkoden'!$L$15:$N$15</c:f>
              <c:numCache>
                <c:formatCode>General</c:formatCode>
                <c:ptCount val="3"/>
                <c:pt idx="0">
                  <c:v>350</c:v>
                </c:pt>
                <c:pt idx="1">
                  <c:v>870</c:v>
                </c:pt>
                <c:pt idx="2">
                  <c:v>720</c:v>
                </c:pt>
              </c:numCache>
            </c:numRef>
          </c:val>
          <c:smooth val="0"/>
        </c:ser>
        <c:ser>
          <c:idx val="12"/>
          <c:order val="12"/>
          <c:tx>
            <c:strRef>
              <c:f>'[3]finanční podpora na 1lůžkoden'!$K$16</c:f>
              <c:strCache>
                <c:ptCount val="1"/>
                <c:pt idx="0">
                  <c:v>§ 70 Sociální rehabilitace - pobytová forma</c:v>
                </c:pt>
              </c:strCache>
            </c:strRef>
          </c:tx>
          <c:spPr>
            <a:ln w="34925" cap="rnd">
              <a:solidFill>
                <a:schemeClr val="accent1">
                  <a:lumMod val="80000"/>
                  <a:lumOff val="20000"/>
                </a:schemeClr>
              </a:solidFill>
              <a:round/>
            </a:ln>
            <a:effectLst>
              <a:outerShdw blurRad="57150" dist="19050" dir="5400000" algn="ctr" rotWithShape="0">
                <a:srgbClr val="000000">
                  <a:alpha val="63000"/>
                </a:srgbClr>
              </a:outerShdw>
            </a:effectLst>
          </c:spPr>
          <c:marker>
            <c:symbol val="none"/>
          </c:marker>
          <c:dLbls>
            <c:delete val="1"/>
          </c:dLbls>
          <c:cat>
            <c:numRef>
              <c:f>'[3]finanční podpora na 1lůžkoden'!$L$4:$N$4</c:f>
              <c:numCache>
                <c:formatCode>General</c:formatCode>
                <c:ptCount val="3"/>
                <c:pt idx="0">
                  <c:v>2015</c:v>
                </c:pt>
                <c:pt idx="1">
                  <c:v>2016</c:v>
                </c:pt>
                <c:pt idx="2">
                  <c:v>2017</c:v>
                </c:pt>
              </c:numCache>
            </c:numRef>
          </c:cat>
          <c:val>
            <c:numRef>
              <c:f>'[3]finanční podpora na 1lůžkoden'!$L$16:$N$16</c:f>
              <c:numCache>
                <c:formatCode>General</c:formatCode>
                <c:ptCount val="3"/>
                <c:pt idx="0">
                  <c:v>350</c:v>
                </c:pt>
                <c:pt idx="1">
                  <c:v>600</c:v>
                </c:pt>
                <c:pt idx="2">
                  <c:v>930</c:v>
                </c:pt>
              </c:numCache>
            </c:numRef>
          </c:val>
          <c:smooth val="0"/>
        </c:ser>
        <c:dLbls>
          <c:dLblPos val="ctr"/>
          <c:showLegendKey val="0"/>
          <c:showVal val="1"/>
          <c:showCatName val="0"/>
          <c:showSerName val="0"/>
          <c:showPercent val="0"/>
          <c:showBubbleSize val="0"/>
        </c:dLbls>
        <c:smooth val="0"/>
        <c:axId val="437620216"/>
        <c:axId val="437620608"/>
        <c:extLst>
          <c:ext xmlns:c15="http://schemas.microsoft.com/office/drawing/2012/chart" uri="{02D57815-91ED-43cb-92C2-25804820EDAC}">
            <c15:filteredLineSeries>
              <c15:ser>
                <c:idx val="0"/>
                <c:order val="0"/>
                <c:tx>
                  <c:strRef>
                    <c:extLst>
                      <c:ext uri="{02D57815-91ED-43cb-92C2-25804820EDAC}">
                        <c15:formulaRef>
                          <c15:sqref>'finanční podpora na 1lůžkoden'!#REF!</c15:sqref>
                        </c15:formulaRef>
                      </c:ext>
                    </c:extLst>
                    <c:strCache>
                      <c:ptCount val="1"/>
                      <c:pt idx="0">
                        <c:v>#REF!</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mn-cs"/>
                        </a:defRPr>
                      </a:pPr>
                      <a:endParaRPr lang="cs-CZ"/>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'[3]finanční podpora na 1lůžkoden'!$L$4:$N$4</c15:sqref>
                        </c15:formulaRef>
                      </c:ext>
                    </c:extLst>
                    <c:numCache>
                      <c:formatCode>General</c:formatCode>
                      <c:ptCount val="3"/>
                      <c:pt idx="0">
                        <c:v>2015</c:v>
                      </c:pt>
                      <c:pt idx="1">
                        <c:v>2016</c:v>
                      </c:pt>
                      <c:pt idx="2">
                        <c:v>2017</c:v>
                      </c:pt>
                    </c:numCache>
                  </c:numRef>
                </c:cat>
                <c:val>
                  <c:numRef>
                    <c:extLst>
                      <c:ext uri="{02D57815-91ED-43cb-92C2-25804820EDAC}">
                        <c15:formulaRef>
                          <c15:sqref>'finanční podpora na 1lůžkoden'!#REF!</c15:sqref>
                        </c15:formulaRef>
                      </c:ext>
                    </c:extLst>
                    <c:numCache>
                      <c:formatCode>General</c:formatCode>
                      <c:ptCount val="1"/>
                      <c:pt idx="0">
                        <c:v>1</c:v>
                      </c:pt>
                    </c:numCache>
                  </c:numRef>
                </c:val>
                <c:smooth val="0"/>
              </c15:ser>
            </c15:filteredLineSeries>
          </c:ext>
        </c:extLst>
      </c:lineChart>
      <c:catAx>
        <c:axId val="43762021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cs-CZ"/>
          </a:p>
        </c:txPr>
        <c:crossAx val="437620608"/>
        <c:crosses val="autoZero"/>
        <c:auto val="1"/>
        <c:lblAlgn val="ctr"/>
        <c:lblOffset val="100"/>
        <c:noMultiLvlLbl val="0"/>
      </c:catAx>
      <c:valAx>
        <c:axId val="437620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cs-CZ"/>
          </a:p>
        </c:txPr>
        <c:crossAx val="4376202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300" b="0" i="0" u="none" strike="noStrike" kern="1200" baseline="0">
                <a:solidFill>
                  <a:schemeClr val="tx1">
                    <a:lumMod val="65000"/>
                    <a:lumOff val="35000"/>
                  </a:schemeClr>
                </a:solidFill>
                <a:latin typeface="+mn-lt"/>
                <a:ea typeface="+mn-ea"/>
                <a:cs typeface="+mn-cs"/>
              </a:defRPr>
            </a:pPr>
            <a:endParaRPr lang="cs-CZ"/>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300" baseline="0"/>
      </a:pPr>
      <a:endParaRPr lang="cs-CZ"/>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5.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4</xdr:col>
      <xdr:colOff>2588879</xdr:colOff>
      <xdr:row>0</xdr:row>
      <xdr:rowOff>0</xdr:rowOff>
    </xdr:from>
    <xdr:to>
      <xdr:col>4</xdr:col>
      <xdr:colOff>5760704</xdr:colOff>
      <xdr:row>2</xdr:row>
      <xdr:rowOff>19050</xdr:rowOff>
    </xdr:to>
    <xdr:pic>
      <xdr:nvPicPr>
        <xdr:cNvPr id="2" name="obrázek 3" descr="krajskyurad"/>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90854" y="0"/>
          <a:ext cx="3171825" cy="400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1143000</xdr:colOff>
      <xdr:row>0</xdr:row>
      <xdr:rowOff>114300</xdr:rowOff>
    </xdr:from>
    <xdr:to>
      <xdr:col>5</xdr:col>
      <xdr:colOff>2580005</xdr:colOff>
      <xdr:row>0</xdr:row>
      <xdr:rowOff>264795</xdr:rowOff>
    </xdr:to>
    <xdr:pic>
      <xdr:nvPicPr>
        <xdr:cNvPr id="2" name="Obrázek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48825" y="114300"/>
          <a:ext cx="1437005" cy="1504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295275</xdr:colOff>
      <xdr:row>0</xdr:row>
      <xdr:rowOff>57150</xdr:rowOff>
    </xdr:from>
    <xdr:to>
      <xdr:col>17</xdr:col>
      <xdr:colOff>412153</xdr:colOff>
      <xdr:row>0</xdr:row>
      <xdr:rowOff>523875</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01925" y="57150"/>
          <a:ext cx="2650528" cy="4667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323850</xdr:colOff>
      <xdr:row>0</xdr:row>
      <xdr:rowOff>152401</xdr:rowOff>
    </xdr:from>
    <xdr:to>
      <xdr:col>10</xdr:col>
      <xdr:colOff>4162425</xdr:colOff>
      <xdr:row>32</xdr:row>
      <xdr:rowOff>142875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142874</xdr:colOff>
      <xdr:row>65</xdr:row>
      <xdr:rowOff>157161</xdr:rowOff>
    </xdr:from>
    <xdr:to>
      <xdr:col>10</xdr:col>
      <xdr:colOff>3571875</xdr:colOff>
      <xdr:row>91</xdr:row>
      <xdr:rowOff>28575</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485775</xdr:colOff>
      <xdr:row>1</xdr:row>
      <xdr:rowOff>104775</xdr:rowOff>
    </xdr:from>
    <xdr:to>
      <xdr:col>10</xdr:col>
      <xdr:colOff>1099820</xdr:colOff>
      <xdr:row>2</xdr:row>
      <xdr:rowOff>113030</xdr:rowOff>
    </xdr:to>
    <xdr:pic>
      <xdr:nvPicPr>
        <xdr:cNvPr id="6" name="Obrázek 5"/>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876925" y="295275"/>
          <a:ext cx="1890395" cy="198755"/>
        </a:xfrm>
        <a:prstGeom prst="rect">
          <a:avLst/>
        </a:prstGeom>
      </xdr:spPr>
    </xdr:pic>
    <xdr:clientData/>
  </xdr:twoCellAnchor>
  <xdr:twoCellAnchor>
    <xdr:from>
      <xdr:col>4</xdr:col>
      <xdr:colOff>138112</xdr:colOff>
      <xdr:row>93</xdr:row>
      <xdr:rowOff>4762</xdr:rowOff>
    </xdr:from>
    <xdr:to>
      <xdr:col>10</xdr:col>
      <xdr:colOff>3562350</xdr:colOff>
      <xdr:row>125</xdr:row>
      <xdr:rowOff>19050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307460</xdr:colOff>
      <xdr:row>33</xdr:row>
      <xdr:rowOff>157162</xdr:rowOff>
    </xdr:from>
    <xdr:to>
      <xdr:col>10</xdr:col>
      <xdr:colOff>733472</xdr:colOff>
      <xdr:row>60</xdr:row>
      <xdr:rowOff>152400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1265826</xdr:colOff>
      <xdr:row>44</xdr:row>
      <xdr:rowOff>9525</xdr:rowOff>
    </xdr:from>
    <xdr:to>
      <xdr:col>7</xdr:col>
      <xdr:colOff>2163226</xdr:colOff>
      <xdr:row>45</xdr:row>
      <xdr:rowOff>171450</xdr:rowOff>
    </xdr:to>
    <xdr:sp macro="" textlink="">
      <xdr:nvSpPr>
        <xdr:cNvPr id="4" name="TextovéPole 3"/>
        <xdr:cNvSpPr txBox="1"/>
      </xdr:nvSpPr>
      <xdr:spPr>
        <a:xfrm>
          <a:off x="9428751" y="8543925"/>
          <a:ext cx="8974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600" b="1">
              <a:solidFill>
                <a:schemeClr val="bg1"/>
              </a:solidFill>
            </a:rPr>
            <a:t>86 %</a:t>
          </a:r>
        </a:p>
      </xdr:txBody>
    </xdr:sp>
    <xdr:clientData/>
  </xdr:twoCellAnchor>
  <xdr:twoCellAnchor>
    <xdr:from>
      <xdr:col>7</xdr:col>
      <xdr:colOff>294276</xdr:colOff>
      <xdr:row>40</xdr:row>
      <xdr:rowOff>161925</xdr:rowOff>
    </xdr:from>
    <xdr:to>
      <xdr:col>7</xdr:col>
      <xdr:colOff>1191676</xdr:colOff>
      <xdr:row>42</xdr:row>
      <xdr:rowOff>133350</xdr:rowOff>
    </xdr:to>
    <xdr:sp macro="" textlink="">
      <xdr:nvSpPr>
        <xdr:cNvPr id="9" name="TextovéPole 8"/>
        <xdr:cNvSpPr txBox="1"/>
      </xdr:nvSpPr>
      <xdr:spPr>
        <a:xfrm>
          <a:off x="8457201" y="7934325"/>
          <a:ext cx="8974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600" b="1">
              <a:solidFill>
                <a:schemeClr val="bg1"/>
              </a:solidFill>
            </a:rPr>
            <a:t>69 %</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cdr:x>
      <cdr:y>0.91298</cdr:y>
    </cdr:from>
    <cdr:to>
      <cdr:x>0.61727</cdr:x>
      <cdr:y>1</cdr:y>
    </cdr:to>
    <cdr:sp macro="" textlink="">
      <cdr:nvSpPr>
        <cdr:cNvPr id="2" name="TextovéPole 1"/>
        <cdr:cNvSpPr txBox="1"/>
      </cdr:nvSpPr>
      <cdr:spPr>
        <a:xfrm xmlns:a="http://schemas.openxmlformats.org/drawingml/2006/main">
          <a:off x="0" y="5695962"/>
          <a:ext cx="8248934" cy="5429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1000" i="1"/>
            <a:t>* data ode</a:t>
          </a:r>
          <a:r>
            <a:rPr lang="cs-CZ" sz="1000" i="1" baseline="0"/>
            <a:t> všech žadatelů bez zohlednění znaménka v Síti sociálních služeb 2017</a:t>
          </a:r>
          <a:endParaRPr lang="cs-CZ" sz="1000" i="1"/>
        </a:p>
        <a:p xmlns:a="http://schemas.openxmlformats.org/drawingml/2006/main">
          <a:r>
            <a:rPr lang="cs-CZ" sz="1000" i="1"/>
            <a:t>Zdroj dat: OKslužby poskytovatel</a:t>
          </a:r>
          <a:r>
            <a:rPr lang="cs-CZ" sz="1000" i="1" baseline="0"/>
            <a:t> (export podaných žádostí 2017)</a:t>
          </a:r>
          <a:endParaRPr lang="cs-CZ" sz="1000" i="1"/>
        </a:p>
      </cdr:txBody>
    </cdr:sp>
  </cdr:relSizeAnchor>
</c:userShapes>
</file>

<file path=xl/drawings/drawing6.xml><?xml version="1.0" encoding="utf-8"?>
<c:userShapes xmlns:c="http://schemas.openxmlformats.org/drawingml/2006/chart">
  <cdr:relSizeAnchor xmlns:cdr="http://schemas.openxmlformats.org/drawingml/2006/chartDrawing">
    <cdr:from>
      <cdr:x>0.04571</cdr:x>
      <cdr:y>0.82231</cdr:y>
    </cdr:from>
    <cdr:to>
      <cdr:x>0.79822</cdr:x>
      <cdr:y>0.99605</cdr:y>
    </cdr:to>
    <cdr:sp macro="" textlink="">
      <cdr:nvSpPr>
        <cdr:cNvPr id="2" name="TextovéPole 1"/>
        <cdr:cNvSpPr txBox="1"/>
      </cdr:nvSpPr>
      <cdr:spPr>
        <a:xfrm xmlns:a="http://schemas.openxmlformats.org/drawingml/2006/main">
          <a:off x="390525" y="3967164"/>
          <a:ext cx="6429375" cy="838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1000" i="1"/>
            <a:t>* domovy</a:t>
          </a:r>
          <a:r>
            <a:rPr lang="cs-CZ" sz="1000" i="1" baseline="0"/>
            <a:t> pro seniory, domovy se zvláštním režimem, domovy pro osoby se zdravotním postižením, chráněné bydlení, týdenní stacionáře, sociální rehabilitace pobytová, odlehčovací služby pobytové, komunitní centra, krizová pomoc pobytová, noclehárny, služby následné péče</a:t>
          </a:r>
          <a:endParaRPr lang="cs-CZ" sz="1000" i="1"/>
        </a:p>
        <a:p xmlns:a="http://schemas.openxmlformats.org/drawingml/2006/main">
          <a:r>
            <a:rPr lang="cs-CZ" sz="1000" i="1"/>
            <a:t>Zdroj</a:t>
          </a:r>
          <a:r>
            <a:rPr lang="cs-CZ" sz="1000" i="1" baseline="0"/>
            <a:t> dat: OKslužby poskytovatel (export podaných žádostí 2017)</a:t>
          </a:r>
          <a:endParaRPr lang="cs-CZ" sz="1000" i="1"/>
        </a:p>
      </cdr:txBody>
    </cdr:sp>
  </cdr:relSizeAnchor>
  <cdr:relSizeAnchor xmlns:cdr="http://schemas.openxmlformats.org/drawingml/2006/chartDrawing">
    <cdr:from>
      <cdr:x>0.00595</cdr:x>
      <cdr:y>0.01053</cdr:y>
    </cdr:from>
    <cdr:to>
      <cdr:x>0.2272</cdr:x>
      <cdr:y>0.05173</cdr:y>
    </cdr:to>
    <cdr:pic>
      <cdr:nvPicPr>
        <cdr:cNvPr id="3" name="Obrázek 2"/>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0800" y="50800"/>
          <a:ext cx="1890395" cy="198755"/>
        </a:xfrm>
        <a:prstGeom xmlns:a="http://schemas.openxmlformats.org/drawingml/2006/main" prst="rect">
          <a:avLst/>
        </a:prstGeom>
      </cdr:spPr>
    </cdr:pic>
  </cdr:relSizeAnchor>
</c:userShapes>
</file>

<file path=xl/drawings/drawing7.xml><?xml version="1.0" encoding="utf-8"?>
<c:userShapes xmlns:c="http://schemas.openxmlformats.org/drawingml/2006/chart">
  <cdr:relSizeAnchor xmlns:cdr="http://schemas.openxmlformats.org/drawingml/2006/chartDrawing">
    <cdr:from>
      <cdr:x>0.11169</cdr:x>
      <cdr:y>0.01923</cdr:y>
    </cdr:from>
    <cdr:to>
      <cdr:x>0.33303</cdr:x>
      <cdr:y>0.05175</cdr:y>
    </cdr:to>
    <cdr:pic>
      <cdr:nvPicPr>
        <cdr:cNvPr id="2" name="Obrázek 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327150" y="117475"/>
          <a:ext cx="2630115" cy="198755"/>
        </a:xfrm>
        <a:prstGeom xmlns:a="http://schemas.openxmlformats.org/drawingml/2006/main" prst="rect">
          <a:avLst/>
        </a:prstGeom>
      </cdr:spPr>
    </cdr:pic>
  </cdr:relSizeAnchor>
  <cdr:relSizeAnchor xmlns:cdr="http://schemas.openxmlformats.org/drawingml/2006/chartDrawing">
    <cdr:from>
      <cdr:x>0.09893</cdr:x>
      <cdr:y>0.9205</cdr:y>
    </cdr:from>
    <cdr:to>
      <cdr:x>0.47701</cdr:x>
      <cdr:y>0.99844</cdr:y>
    </cdr:to>
    <cdr:sp macro="" textlink="">
      <cdr:nvSpPr>
        <cdr:cNvPr id="3" name="TextovéPole 2"/>
        <cdr:cNvSpPr txBox="1"/>
      </cdr:nvSpPr>
      <cdr:spPr>
        <a:xfrm xmlns:a="http://schemas.openxmlformats.org/drawingml/2006/main">
          <a:off x="1281113" y="5624513"/>
          <a:ext cx="4895850" cy="4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cs-CZ" sz="1000" i="1">
              <a:effectLst/>
              <a:latin typeface="+mn-lt"/>
              <a:ea typeface="+mn-ea"/>
              <a:cs typeface="+mn-cs"/>
            </a:rPr>
            <a:t>* pouze</a:t>
          </a:r>
          <a:r>
            <a:rPr lang="cs-CZ" sz="1000" i="1" baseline="0">
              <a:effectLst/>
              <a:latin typeface="+mn-lt"/>
              <a:ea typeface="+mn-ea"/>
              <a:cs typeface="+mn-cs"/>
            </a:rPr>
            <a:t> +/+ (513 služeb); </a:t>
          </a:r>
          <a:r>
            <a:rPr lang="cs-CZ" sz="1000" i="1">
              <a:effectLst/>
              <a:latin typeface="+mn-lt"/>
              <a:ea typeface="+mn-ea"/>
              <a:cs typeface="+mn-cs"/>
            </a:rPr>
            <a:t>celkem podalo žádost 525 služeb </a:t>
          </a:r>
          <a:endParaRPr lang="cs-CZ" sz="1000" i="1" baseline="0">
            <a:effectLst/>
            <a:latin typeface="+mn-lt"/>
            <a:ea typeface="+mn-ea"/>
            <a:cs typeface="+mn-cs"/>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cs-CZ" sz="1000" i="1">
              <a:effectLst/>
              <a:latin typeface="+mn-lt"/>
              <a:ea typeface="+mn-ea"/>
              <a:cs typeface="+mn-cs"/>
            </a:rPr>
            <a:t>Zdroj</a:t>
          </a:r>
          <a:r>
            <a:rPr lang="cs-CZ" sz="1000" i="1" baseline="0">
              <a:effectLst/>
              <a:latin typeface="+mn-lt"/>
              <a:ea typeface="+mn-ea"/>
              <a:cs typeface="+mn-cs"/>
            </a:rPr>
            <a:t> dat: OKslužby poskytovatel (export podaných žádostí 2017)</a:t>
          </a:r>
          <a:endParaRPr lang="cs-CZ" sz="1000">
            <a:effectLst/>
          </a:endParaRPr>
        </a:p>
        <a:p xmlns:a="http://schemas.openxmlformats.org/drawingml/2006/main">
          <a:endParaRPr lang="cs-CZ" sz="1000"/>
        </a:p>
      </cdr:txBody>
    </cdr:sp>
  </cdr:relSizeAnchor>
</c:userShapes>
</file>

<file path=xl/drawings/drawing8.xml><?xml version="1.0" encoding="utf-8"?>
<c:userShapes xmlns:c="http://schemas.openxmlformats.org/drawingml/2006/chart">
  <cdr:relSizeAnchor xmlns:cdr="http://schemas.openxmlformats.org/drawingml/2006/chartDrawing">
    <cdr:from>
      <cdr:x>0.02288</cdr:x>
      <cdr:y>0.88821</cdr:y>
    </cdr:from>
    <cdr:to>
      <cdr:x>0.70809</cdr:x>
      <cdr:y>0.93482</cdr:y>
    </cdr:to>
    <cdr:sp macro="" textlink="">
      <cdr:nvSpPr>
        <cdr:cNvPr id="2" name="TextovéPole 1"/>
        <cdr:cNvSpPr txBox="1"/>
      </cdr:nvSpPr>
      <cdr:spPr>
        <a:xfrm xmlns:a="http://schemas.openxmlformats.org/drawingml/2006/main">
          <a:off x="184150" y="4175125"/>
          <a:ext cx="5514975" cy="2190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1000" i="1"/>
            <a:t>Zdroj dat: OKslužby poskytovatel</a:t>
          </a:r>
          <a:r>
            <a:rPr lang="cs-CZ" sz="1000" i="1" baseline="0"/>
            <a:t> (export podaných žádostí 2017)</a:t>
          </a:r>
          <a:endParaRPr lang="cs-CZ" sz="1000" i="1"/>
        </a:p>
      </cdr:txBody>
    </cdr:sp>
  </cdr:relSizeAnchor>
  <cdr:relSizeAnchor xmlns:cdr="http://schemas.openxmlformats.org/drawingml/2006/chartDrawing">
    <cdr:from>
      <cdr:x>0.54865</cdr:x>
      <cdr:y>0.49791</cdr:y>
    </cdr:from>
    <cdr:to>
      <cdr:x>0.73681</cdr:x>
      <cdr:y>0.5587</cdr:y>
    </cdr:to>
    <cdr:sp macro="" textlink="">
      <cdr:nvSpPr>
        <cdr:cNvPr id="3" name="TextovéPole 2"/>
        <cdr:cNvSpPr txBox="1"/>
      </cdr:nvSpPr>
      <cdr:spPr>
        <a:xfrm xmlns:a="http://schemas.openxmlformats.org/drawingml/2006/main">
          <a:off x="7185556" y="2558615"/>
          <a:ext cx="2464307" cy="3123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1600" b="1">
              <a:solidFill>
                <a:schemeClr val="bg1"/>
              </a:solidFill>
            </a:rPr>
            <a:t>100 %</a:t>
          </a:r>
        </a:p>
      </cdr:txBody>
    </cdr:sp>
  </cdr:relSizeAnchor>
  <cdr:relSizeAnchor xmlns:cdr="http://schemas.openxmlformats.org/drawingml/2006/chartDrawing">
    <cdr:from>
      <cdr:x>0.03742</cdr:x>
      <cdr:y>0.02842</cdr:y>
    </cdr:from>
    <cdr:to>
      <cdr:x>0.24181</cdr:x>
      <cdr:y>0.0671</cdr:y>
    </cdr:to>
    <cdr:pic>
      <cdr:nvPicPr>
        <cdr:cNvPr id="4" name="Obrázek 3"/>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46075" y="146050"/>
          <a:ext cx="1890395" cy="198755"/>
        </a:xfrm>
        <a:prstGeom xmlns:a="http://schemas.openxmlformats.org/drawingml/2006/main" prst="rect">
          <a:avLst/>
        </a:prstGeom>
      </cdr:spPr>
    </cdr:pic>
  </cdr:relSizeAnchor>
</c:userShapes>
</file>

<file path=xl/drawings/drawing9.xml><?xml version="1.0" encoding="utf-8"?>
<xdr:wsDr xmlns:xdr="http://schemas.openxmlformats.org/drawingml/2006/spreadsheetDrawing" xmlns:a="http://schemas.openxmlformats.org/drawingml/2006/main">
  <xdr:twoCellAnchor editAs="oneCell">
    <xdr:from>
      <xdr:col>2</xdr:col>
      <xdr:colOff>307447</xdr:colOff>
      <xdr:row>0</xdr:row>
      <xdr:rowOff>324115</xdr:rowOff>
    </xdr:from>
    <xdr:to>
      <xdr:col>10</xdr:col>
      <xdr:colOff>314641</xdr:colOff>
      <xdr:row>23</xdr:row>
      <xdr:rowOff>155222</xdr:rowOff>
    </xdr:to>
    <xdr:pic>
      <xdr:nvPicPr>
        <xdr:cNvPr id="2" name="Obrázek 1"/>
        <xdr:cNvPicPr>
          <a:picLocks noChangeAspect="1"/>
        </xdr:cNvPicPr>
      </xdr:nvPicPr>
      <xdr:blipFill>
        <a:blip xmlns:r="http://schemas.openxmlformats.org/officeDocument/2006/relationships" r:embed="rId1"/>
        <a:stretch>
          <a:fillRect/>
        </a:stretch>
      </xdr:blipFill>
      <xdr:spPr>
        <a:xfrm>
          <a:off x="3012547" y="324115"/>
          <a:ext cx="5245943" cy="4946032"/>
        </a:xfrm>
        <a:prstGeom prst="rect">
          <a:avLst/>
        </a:prstGeom>
      </xdr:spPr>
    </xdr:pic>
    <xdr:clientData/>
  </xdr:twoCellAnchor>
  <xdr:twoCellAnchor>
    <xdr:from>
      <xdr:col>0</xdr:col>
      <xdr:colOff>0</xdr:colOff>
      <xdr:row>27</xdr:row>
      <xdr:rowOff>406400</xdr:rowOff>
    </xdr:from>
    <xdr:to>
      <xdr:col>10</xdr:col>
      <xdr:colOff>328083</xdr:colOff>
      <xdr:row>58</xdr:row>
      <xdr:rowOff>148166</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14</xdr:col>
      <xdr:colOff>105834</xdr:colOff>
      <xdr:row>0</xdr:row>
      <xdr:rowOff>349250</xdr:rowOff>
    </xdr:from>
    <xdr:to>
      <xdr:col>21</xdr:col>
      <xdr:colOff>637080</xdr:colOff>
      <xdr:row>23</xdr:row>
      <xdr:rowOff>127000</xdr:rowOff>
    </xdr:to>
    <xdr:pic>
      <xdr:nvPicPr>
        <xdr:cNvPr id="4" name="Obrázek 3"/>
        <xdr:cNvPicPr>
          <a:picLocks noChangeAspect="1"/>
        </xdr:cNvPicPr>
      </xdr:nvPicPr>
      <xdr:blipFill>
        <a:blip xmlns:r="http://schemas.openxmlformats.org/officeDocument/2006/relationships" r:embed="rId3"/>
        <a:stretch>
          <a:fillRect/>
        </a:stretch>
      </xdr:blipFill>
      <xdr:spPr>
        <a:xfrm>
          <a:off x="12183534" y="349250"/>
          <a:ext cx="5350896" cy="4892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28</xdr:row>
      <xdr:rowOff>43656</xdr:rowOff>
    </xdr:from>
    <xdr:to>
      <xdr:col>15</xdr:col>
      <xdr:colOff>137583</xdr:colOff>
      <xdr:row>67</xdr:row>
      <xdr:rowOff>186532</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508000</xdr:colOff>
      <xdr:row>0</xdr:row>
      <xdr:rowOff>254000</xdr:rowOff>
    </xdr:from>
    <xdr:to>
      <xdr:col>13</xdr:col>
      <xdr:colOff>61052</xdr:colOff>
      <xdr:row>26</xdr:row>
      <xdr:rowOff>360796</xdr:rowOff>
    </xdr:to>
    <xdr:pic>
      <xdr:nvPicPr>
        <xdr:cNvPr id="4" name="Obrázek 3"/>
        <xdr:cNvPicPr>
          <a:picLocks noChangeAspect="1"/>
        </xdr:cNvPicPr>
      </xdr:nvPicPr>
      <xdr:blipFill>
        <a:blip xmlns:r="http://schemas.openxmlformats.org/officeDocument/2006/relationships" r:embed="rId2"/>
        <a:stretch>
          <a:fillRect/>
        </a:stretch>
      </xdr:blipFill>
      <xdr:spPr>
        <a:xfrm>
          <a:off x="4497917" y="254000"/>
          <a:ext cx="5691385" cy="539846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219075</xdr:colOff>
      <xdr:row>9</xdr:row>
      <xdr:rowOff>123825</xdr:rowOff>
    </xdr:from>
    <xdr:to>
      <xdr:col>13</xdr:col>
      <xdr:colOff>275361</xdr:colOff>
      <xdr:row>26</xdr:row>
      <xdr:rowOff>47230</xdr:rowOff>
    </xdr:to>
    <xdr:pic>
      <xdr:nvPicPr>
        <xdr:cNvPr id="2" name="Obrázek 1"/>
        <xdr:cNvPicPr>
          <a:picLocks noChangeAspect="1"/>
        </xdr:cNvPicPr>
      </xdr:nvPicPr>
      <xdr:blipFill>
        <a:blip xmlns:r="http://schemas.openxmlformats.org/officeDocument/2006/relationships" r:embed="rId1"/>
        <a:stretch>
          <a:fillRect/>
        </a:stretch>
      </xdr:blipFill>
      <xdr:spPr>
        <a:xfrm>
          <a:off x="2047875" y="1943100"/>
          <a:ext cx="6152286" cy="3161905"/>
        </a:xfrm>
        <a:prstGeom prst="rect">
          <a:avLst/>
        </a:prstGeom>
      </xdr:spPr>
    </xdr:pic>
    <xdr:clientData/>
  </xdr:twoCellAnchor>
  <xdr:twoCellAnchor editAs="oneCell">
    <xdr:from>
      <xdr:col>1</xdr:col>
      <xdr:colOff>0</xdr:colOff>
      <xdr:row>33</xdr:row>
      <xdr:rowOff>0</xdr:rowOff>
    </xdr:from>
    <xdr:to>
      <xdr:col>8</xdr:col>
      <xdr:colOff>447675</xdr:colOff>
      <xdr:row>50</xdr:row>
      <xdr:rowOff>133350</xdr:rowOff>
    </xdr:to>
    <xdr:pic>
      <xdr:nvPicPr>
        <xdr:cNvPr id="3" name="Obrázek 2" descr="https://lh4.googleusercontent.com/UQ1RmEibP3E57eKlSGinsIP_RVd2loAgL002-zlRUAezrzEMhrAzkWLMJxvd2FC24i6T4EU7d3FgKdFCRaVQianyOKF9OC9TKsVQR_Ykd_Sahnj5p3qU"/>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7610475"/>
          <a:ext cx="4714875" cy="3371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342900</xdr:colOff>
      <xdr:row>0</xdr:row>
      <xdr:rowOff>180975</xdr:rowOff>
    </xdr:from>
    <xdr:to>
      <xdr:col>3</xdr:col>
      <xdr:colOff>361950</xdr:colOff>
      <xdr:row>0</xdr:row>
      <xdr:rowOff>542925</xdr:rowOff>
    </xdr:to>
    <xdr:pic>
      <xdr:nvPicPr>
        <xdr:cNvPr id="2" name="Obrázek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2900" y="180975"/>
          <a:ext cx="2219325" cy="3619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219075</xdr:colOff>
      <xdr:row>0</xdr:row>
      <xdr:rowOff>95250</xdr:rowOff>
    </xdr:from>
    <xdr:to>
      <xdr:col>29</xdr:col>
      <xdr:colOff>479426</xdr:colOff>
      <xdr:row>64</xdr:row>
      <xdr:rowOff>10583</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kadlecova/Documents/DOTA&#268;N&#205;%20&#344;&#205;ZEN&#205;%202017/optimal%202017/dotace%202016%20final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vlicek/AppData/Local/Microsoft/Windows/INetCache/Content.Outlook/VM0UHP8A/Datov&#225;%20struktura%20pro%20v&#253;po&#269;et%20dotac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kadlecova/Desktop/final%20expor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kadlecova/Documents/DOTA&#268;N&#205;%20&#344;&#205;ZEN&#205;%202017/optimal%202017/pr&#367;b&#283;h%20v&#253;po&#269;tu/dotace%202016%20final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ODD&#282;LEN&#205;%20SOCI&#193;LN&#205;CH%20SLU&#381;EB%20A%20HUMANIT&#193;RN&#205;CH%20&#268;INNOST&#205;\TEAM%20LINDA\DOTA&#268;N&#205;%20&#344;&#205;ZEN&#205;%202016\dofinancov&#225;n&#237;%20-%20re&#225;l\Dofinancov&#225;n&#237;%20se%20zm&#283;nou%20parametr&#367;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Users\tkadlecova\Documents\DOTA&#268;N&#205;%20&#344;&#205;ZEN&#205;%202017\optimal%202017\dotace%202016%20final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ODD&#282;LEN&#205;%20SOCI&#193;LN&#205;CH%20SLU&#381;EB%20A%20HUMANIT&#193;RN&#205;CH%20&#268;INNOST&#205;\TEAM%20LINDA\DOTA&#268;N&#205;%20&#344;&#205;ZEN&#205;%202016\V&#221;PO&#268;ET%20OPTIMAL\dotace%202016%20final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ODD&#282;LEN&#205;%20SOCI&#193;LN&#205;CH%20SLU&#381;EB%20A%20HUMANIT&#193;RN&#205;CH%20&#268;INNOST&#205;\TEAM%20LINDA\DOTA&#268;N&#205;%20&#344;&#205;ZEN&#205;%202015\DOFINANCOV&#193;N&#205;\Dofinancov&#225;n&#237;_komplet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kojanova/Desktop/dofinancov&#225;n&#237;%202016%2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ODD&#282;LEN&#205;%20SOCI&#193;LN&#205;CH%20SLU&#381;EB%20A%20HUMANIT&#193;RN&#205;CH%20&#268;INNOST&#205;\TEAM%20LINDA\DOTA&#268;N&#205;%20&#344;&#205;ZEN&#205;%202017\OPTIMAL%202017\basic%20p&#345;ehled%20dotace%20201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ODD&#282;LEN&#205;%20SOCI&#193;LN&#205;CH%20SLU&#381;EB%20A%20HUMANIT&#193;RN&#205;CH%20&#268;INNOST&#205;\TEAM%20LINDA\DOTA&#268;N&#205;%20&#344;&#205;ZEN&#205;%202017\OPTIMAL%202017\optimal%202017\final%20optimal%202017%20_Petr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pavlicek/AppData/Local/Microsoft/Windows/INetCache/Content.Outlook/VM0UHP8A/P&#345;&#237;loha%20&#269;.%202%20k%20&#381;&#225;dosti%20-%20Koment&#225;&#345;%20&#250;pra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drojová data - exportk OK"/>
      <sheetName val="reál"/>
      <sheetName val="průměry"/>
      <sheetName val="porovnání"/>
      <sheetName val="porovnání dle skupin"/>
      <sheetName val="vzorce"/>
      <sheetName val="uhl.janovice,pod kavčí,zátiší"/>
      <sheetName val="vyrovnávací platba"/>
      <sheetName val="poznámky"/>
      <sheetName val="metadata final"/>
      <sheetName val="matroš"/>
    </sheetNames>
    <sheetDataSet>
      <sheetData sheetId="0">
        <row r="7">
          <cell r="G7" t="str">
            <v>Občanské sdružení</v>
          </cell>
          <cell r="O7" t="str">
            <v>sociální péče</v>
          </cell>
          <cell r="AU7">
            <v>63300</v>
          </cell>
        </row>
        <row r="8">
          <cell r="G8" t="str">
            <v>Občanské sdružení</v>
          </cell>
          <cell r="O8" t="str">
            <v>poradenství</v>
          </cell>
          <cell r="AU8">
            <v>13000</v>
          </cell>
        </row>
        <row r="9">
          <cell r="G9" t="str">
            <v>Obecně prospěšná společnost</v>
          </cell>
          <cell r="O9" t="str">
            <v>sociální prevence</v>
          </cell>
          <cell r="AU9">
            <v>1329700</v>
          </cell>
        </row>
        <row r="10">
          <cell r="G10" t="str">
            <v>Obecně prospěšná společnost</v>
          </cell>
          <cell r="O10" t="str">
            <v>sociální prevence</v>
          </cell>
          <cell r="AU10">
            <v>738700</v>
          </cell>
        </row>
        <row r="11">
          <cell r="G11" t="str">
            <v>Obecně prospěšná společnost</v>
          </cell>
          <cell r="O11" t="str">
            <v>sociální péče</v>
          </cell>
          <cell r="AU11">
            <v>1569000</v>
          </cell>
        </row>
        <row r="12">
          <cell r="G12" t="str">
            <v>Obecně prospěšná společnost</v>
          </cell>
          <cell r="O12" t="str">
            <v>sociální prevence</v>
          </cell>
          <cell r="AU12">
            <v>1499100</v>
          </cell>
        </row>
        <row r="13">
          <cell r="G13" t="str">
            <v>Obecně prospěšná společnost</v>
          </cell>
          <cell r="O13" t="str">
            <v>sociální prevence</v>
          </cell>
          <cell r="AU13">
            <v>903900</v>
          </cell>
        </row>
        <row r="14">
          <cell r="G14" t="str">
            <v>Obecně prospěšná společnost</v>
          </cell>
          <cell r="O14" t="str">
            <v>sociální péče</v>
          </cell>
          <cell r="AU14">
            <v>798600</v>
          </cell>
        </row>
        <row r="15">
          <cell r="G15" t="str">
            <v>Obecně prospěšná společnost</v>
          </cell>
          <cell r="O15" t="str">
            <v>poradenství</v>
          </cell>
          <cell r="AU15">
            <v>152000</v>
          </cell>
        </row>
        <row r="16">
          <cell r="G16" t="str">
            <v>Obecně prospěšná společnost</v>
          </cell>
          <cell r="O16" t="str">
            <v>sociální péče</v>
          </cell>
          <cell r="AU16">
            <v>1707400</v>
          </cell>
        </row>
        <row r="17">
          <cell r="G17" t="str">
            <v>Obecně prospěšná společnost</v>
          </cell>
          <cell r="O17" t="str">
            <v>sociální péče</v>
          </cell>
          <cell r="AU17">
            <v>1034000</v>
          </cell>
        </row>
        <row r="18">
          <cell r="G18" t="str">
            <v>Obecně prospěšná společnost</v>
          </cell>
          <cell r="O18" t="str">
            <v>sociální péče</v>
          </cell>
          <cell r="AU18">
            <v>883700</v>
          </cell>
        </row>
        <row r="19">
          <cell r="G19" t="str">
            <v>Obecně prospěšná společnost</v>
          </cell>
          <cell r="O19" t="str">
            <v>sociální péče</v>
          </cell>
          <cell r="AU19">
            <v>0</v>
          </cell>
        </row>
        <row r="20">
          <cell r="G20" t="str">
            <v>Obecně prospěšná společnost</v>
          </cell>
          <cell r="O20" t="str">
            <v>sociální péče</v>
          </cell>
          <cell r="AU20">
            <v>56500</v>
          </cell>
        </row>
        <row r="21">
          <cell r="G21" t="str">
            <v>Obecně prospěšná společnost</v>
          </cell>
          <cell r="O21" t="str">
            <v>sociální péče</v>
          </cell>
          <cell r="AU21">
            <v>0</v>
          </cell>
        </row>
        <row r="22">
          <cell r="G22" t="str">
            <v>Obecně prospěšná společnost</v>
          </cell>
          <cell r="O22" t="str">
            <v>sociální péče</v>
          </cell>
          <cell r="AU22">
            <v>1875500</v>
          </cell>
        </row>
        <row r="23">
          <cell r="G23" t="str">
            <v>Obecně prospěšná společnost</v>
          </cell>
          <cell r="O23" t="str">
            <v>sociální péče</v>
          </cell>
          <cell r="AU23">
            <v>113100</v>
          </cell>
        </row>
        <row r="24">
          <cell r="G24" t="str">
            <v>Obecně prospěšná společnost</v>
          </cell>
          <cell r="O24" t="str">
            <v>sociální péče</v>
          </cell>
          <cell r="AU24">
            <v>664700</v>
          </cell>
        </row>
        <row r="25">
          <cell r="G25" t="str">
            <v>Příspěvková organizace obce</v>
          </cell>
          <cell r="O25" t="str">
            <v>sociální péče</v>
          </cell>
          <cell r="AU25">
            <v>4858100</v>
          </cell>
        </row>
        <row r="26">
          <cell r="G26" t="str">
            <v>Příspěvková organizace obce</v>
          </cell>
          <cell r="O26" t="str">
            <v>sociální péče</v>
          </cell>
          <cell r="AU26">
            <v>132200</v>
          </cell>
        </row>
        <row r="27">
          <cell r="G27" t="str">
            <v>Společnost s ručením omezeným</v>
          </cell>
          <cell r="O27" t="str">
            <v>sociální péče</v>
          </cell>
          <cell r="AU27">
            <v>45100</v>
          </cell>
        </row>
        <row r="28">
          <cell r="G28" t="str">
            <v>Společnost s ručením omezeným</v>
          </cell>
          <cell r="O28" t="str">
            <v>sociální péče</v>
          </cell>
          <cell r="AU28">
            <v>1214100</v>
          </cell>
        </row>
        <row r="29">
          <cell r="G29" t="str">
            <v>Společnost s ručením omezeným</v>
          </cell>
          <cell r="O29" t="str">
            <v>sociální péče</v>
          </cell>
          <cell r="AU29">
            <v>22500</v>
          </cell>
        </row>
        <row r="30">
          <cell r="G30" t="str">
            <v>Církve a náboženské společnosti</v>
          </cell>
          <cell r="O30" t="str">
            <v>sociální péče</v>
          </cell>
          <cell r="AU30">
            <v>540000</v>
          </cell>
        </row>
        <row r="31">
          <cell r="G31" t="str">
            <v>Církve a náboženské společnosti</v>
          </cell>
          <cell r="O31" t="str">
            <v>sociální prevence</v>
          </cell>
          <cell r="AU31">
            <v>1568900</v>
          </cell>
        </row>
        <row r="32">
          <cell r="G32" t="str">
            <v>Církve a náboženské společnosti</v>
          </cell>
          <cell r="O32" t="str">
            <v>sociální prevence</v>
          </cell>
          <cell r="AU32">
            <v>146700</v>
          </cell>
        </row>
        <row r="33">
          <cell r="G33" t="str">
            <v>Církve a náboženské společnosti</v>
          </cell>
          <cell r="O33" t="str">
            <v>poradenství</v>
          </cell>
          <cell r="AU33">
            <v>86900</v>
          </cell>
        </row>
        <row r="34">
          <cell r="G34" t="str">
            <v>Církve a náboženské společnosti</v>
          </cell>
          <cell r="O34" t="str">
            <v>sociální péče</v>
          </cell>
          <cell r="AU34">
            <v>58100</v>
          </cell>
        </row>
        <row r="35">
          <cell r="G35" t="str">
            <v>Církve a náboženské společnosti</v>
          </cell>
          <cell r="O35" t="str">
            <v>sociální péče</v>
          </cell>
          <cell r="AU35">
            <v>2550200</v>
          </cell>
        </row>
        <row r="36">
          <cell r="G36" t="str">
            <v>Občanské sdružení</v>
          </cell>
          <cell r="O36" t="str">
            <v>sociální péče</v>
          </cell>
          <cell r="AU36">
            <v>420100</v>
          </cell>
        </row>
        <row r="37">
          <cell r="G37" t="str">
            <v>Občanské sdružení</v>
          </cell>
          <cell r="O37" t="str">
            <v>sociální prevence</v>
          </cell>
          <cell r="AU37">
            <v>74300</v>
          </cell>
        </row>
        <row r="38">
          <cell r="G38" t="str">
            <v>Občanské sdružení</v>
          </cell>
          <cell r="O38" t="str">
            <v>sociální prevence</v>
          </cell>
          <cell r="AU38">
            <v>53700</v>
          </cell>
        </row>
        <row r="39">
          <cell r="G39" t="str">
            <v>Občanské sdružení</v>
          </cell>
          <cell r="O39" t="str">
            <v>sociální prevence</v>
          </cell>
          <cell r="AU39">
            <v>758400</v>
          </cell>
        </row>
        <row r="40">
          <cell r="G40" t="str">
            <v>Občanské sdružení</v>
          </cell>
          <cell r="O40" t="str">
            <v>sociální prevence</v>
          </cell>
          <cell r="AU40">
            <v>143100</v>
          </cell>
        </row>
        <row r="41">
          <cell r="G41" t="str">
            <v>Občanské sdružení</v>
          </cell>
          <cell r="O41" t="str">
            <v>sociální péče</v>
          </cell>
          <cell r="AU41">
            <v>348600</v>
          </cell>
        </row>
        <row r="42">
          <cell r="G42" t="str">
            <v>Obecně prospěšná společnost</v>
          </cell>
          <cell r="O42" t="str">
            <v>sociální prevence</v>
          </cell>
          <cell r="AU42">
            <v>881600</v>
          </cell>
        </row>
        <row r="43">
          <cell r="G43" t="str">
            <v>Příspěvková organizace zřízená územním samosprávným celkem</v>
          </cell>
          <cell r="O43" t="str">
            <v>sociální péče</v>
          </cell>
          <cell r="AU43">
            <v>7903700</v>
          </cell>
        </row>
        <row r="44">
          <cell r="G44" t="str">
            <v>Příspěvková organizace zřízená územním samosprávným celkem</v>
          </cell>
          <cell r="O44" t="str">
            <v>sociální péče</v>
          </cell>
          <cell r="AU44">
            <v>8980400</v>
          </cell>
        </row>
        <row r="45">
          <cell r="G45" t="str">
            <v>Příspěvková organizace zřízená územním samosprávným celkem</v>
          </cell>
          <cell r="O45" t="str">
            <v>sociální péče</v>
          </cell>
          <cell r="AU45">
            <v>265800</v>
          </cell>
        </row>
        <row r="46">
          <cell r="G46" t="str">
            <v>Společnost s ručením omezeným</v>
          </cell>
          <cell r="O46" t="str">
            <v>sociální péče</v>
          </cell>
          <cell r="AU46">
            <v>487000</v>
          </cell>
        </row>
        <row r="47">
          <cell r="G47" t="str">
            <v>Společnost s ručením omezeným</v>
          </cell>
          <cell r="O47" t="str">
            <v>sociální péče</v>
          </cell>
          <cell r="AU47">
            <v>1662800</v>
          </cell>
        </row>
        <row r="48">
          <cell r="G48" t="str">
            <v>Společnost s ručením omezeným</v>
          </cell>
          <cell r="O48" t="str">
            <v>sociální péče</v>
          </cell>
          <cell r="AU48">
            <v>739800</v>
          </cell>
        </row>
        <row r="49">
          <cell r="G49" t="str">
            <v>Společnost s ručením omezeným</v>
          </cell>
          <cell r="O49" t="str">
            <v>sociální péče</v>
          </cell>
          <cell r="AU49">
            <v>3136900</v>
          </cell>
        </row>
        <row r="50">
          <cell r="G50" t="str">
            <v>Společnost s ručením omezeným</v>
          </cell>
          <cell r="O50" t="str">
            <v>sociální péče</v>
          </cell>
          <cell r="AU50">
            <v>6380300</v>
          </cell>
        </row>
        <row r="51">
          <cell r="G51" t="str">
            <v>Příspěvková organizace zřízená územním samosprávným celkem</v>
          </cell>
          <cell r="O51" t="str">
            <v>sociální péče</v>
          </cell>
          <cell r="AU51">
            <v>6392700</v>
          </cell>
        </row>
        <row r="52">
          <cell r="G52" t="str">
            <v>Příspěvková organizace zřízená územním samosprávným celkem</v>
          </cell>
          <cell r="O52" t="str">
            <v>sociální péče</v>
          </cell>
          <cell r="AU52">
            <v>807500</v>
          </cell>
        </row>
        <row r="53">
          <cell r="G53" t="str">
            <v>Příspěvková organizace zřízená územním samosprávným celkem</v>
          </cell>
          <cell r="O53" t="str">
            <v>sociální péče</v>
          </cell>
          <cell r="AU53">
            <v>2553500</v>
          </cell>
        </row>
        <row r="54">
          <cell r="G54" t="str">
            <v>Příspěvková organizace zřízená územním samosprávným celkem</v>
          </cell>
          <cell r="O54" t="str">
            <v>sociální péče</v>
          </cell>
          <cell r="AU54">
            <v>3260000</v>
          </cell>
        </row>
        <row r="55">
          <cell r="G55" t="str">
            <v>Obecně prospěšná společnost</v>
          </cell>
          <cell r="O55" t="str">
            <v>sociální prevence</v>
          </cell>
          <cell r="AU55">
            <v>8100</v>
          </cell>
        </row>
        <row r="56">
          <cell r="G56" t="str">
            <v>Spolek</v>
          </cell>
          <cell r="O56" t="str">
            <v>poradenství</v>
          </cell>
          <cell r="AU56">
            <v>0</v>
          </cell>
        </row>
        <row r="57">
          <cell r="G57" t="str">
            <v>Obecně prospěšná společnost</v>
          </cell>
          <cell r="O57" t="str">
            <v>sociální prevence</v>
          </cell>
          <cell r="AU57">
            <v>193700</v>
          </cell>
        </row>
        <row r="58">
          <cell r="G58" t="str">
            <v>Obecně prospěšná společnost</v>
          </cell>
          <cell r="O58" t="str">
            <v>sociální prevence</v>
          </cell>
          <cell r="AU58">
            <v>0</v>
          </cell>
        </row>
        <row r="59">
          <cell r="G59" t="str">
            <v>Obecně prospěšná společnost</v>
          </cell>
          <cell r="O59" t="str">
            <v>sociální prevence</v>
          </cell>
          <cell r="AU59">
            <v>0</v>
          </cell>
        </row>
        <row r="60">
          <cell r="G60" t="str">
            <v>Obecně prospěšná společnost</v>
          </cell>
          <cell r="O60" t="str">
            <v>poradenství</v>
          </cell>
          <cell r="AU60">
            <v>0</v>
          </cell>
        </row>
        <row r="61">
          <cell r="G61" t="str">
            <v>Obecně prospěšná společnost</v>
          </cell>
          <cell r="O61" t="str">
            <v>sociální prevence</v>
          </cell>
          <cell r="AU61">
            <v>906500</v>
          </cell>
        </row>
        <row r="62">
          <cell r="G62" t="str">
            <v>Obecně prospěšná společnost</v>
          </cell>
          <cell r="O62" t="str">
            <v>poradenství</v>
          </cell>
          <cell r="AU62">
            <v>193700</v>
          </cell>
        </row>
        <row r="63">
          <cell r="G63" t="str">
            <v>Ústav</v>
          </cell>
          <cell r="O63" t="str">
            <v>sociální péče</v>
          </cell>
          <cell r="AU63">
            <v>35000</v>
          </cell>
        </row>
        <row r="64">
          <cell r="G64" t="str">
            <v>Ústav</v>
          </cell>
          <cell r="O64" t="str">
            <v>sociální péče</v>
          </cell>
          <cell r="AU64">
            <v>3400</v>
          </cell>
        </row>
        <row r="65">
          <cell r="G65" t="str">
            <v>Spolek</v>
          </cell>
          <cell r="O65" t="str">
            <v>sociální péče</v>
          </cell>
        </row>
        <row r="66">
          <cell r="G66" t="str">
            <v>Obecně prospěšná společnost</v>
          </cell>
          <cell r="O66" t="str">
            <v>poradenství</v>
          </cell>
          <cell r="AU66">
            <v>636800</v>
          </cell>
        </row>
        <row r="67">
          <cell r="G67" t="str">
            <v>Obecně prospěšná společnost</v>
          </cell>
          <cell r="O67" t="str">
            <v>sociální péče</v>
          </cell>
          <cell r="AU67">
            <v>2914100</v>
          </cell>
        </row>
        <row r="68">
          <cell r="G68" t="str">
            <v>Obecně prospěšná společnost</v>
          </cell>
          <cell r="O68" t="str">
            <v>sociální prevence</v>
          </cell>
          <cell r="AU68">
            <v>166300</v>
          </cell>
        </row>
        <row r="69">
          <cell r="G69" t="str">
            <v>Příspěvková organizace zřízená územním samosprávným celkem</v>
          </cell>
          <cell r="O69" t="str">
            <v>poradenství</v>
          </cell>
          <cell r="AU69">
            <v>13252800</v>
          </cell>
        </row>
        <row r="70">
          <cell r="G70" t="str">
            <v>Příspěvková organizace zřízená územním samosprávným celkem</v>
          </cell>
          <cell r="O70" t="str">
            <v>sociální péče</v>
          </cell>
          <cell r="AU70">
            <v>2742600</v>
          </cell>
        </row>
        <row r="71">
          <cell r="G71" t="str">
            <v>Příspěvková organizace zřízená územním samosprávným celkem</v>
          </cell>
          <cell r="O71" t="str">
            <v>sociální péče</v>
          </cell>
          <cell r="AU71">
            <v>5583800</v>
          </cell>
        </row>
        <row r="72">
          <cell r="G72" t="str">
            <v>Příspěvková organizace obce</v>
          </cell>
          <cell r="O72" t="str">
            <v>sociální péče</v>
          </cell>
          <cell r="AU72">
            <v>0</v>
          </cell>
        </row>
        <row r="73">
          <cell r="G73" t="str">
            <v>Příspěvková organizace obce</v>
          </cell>
          <cell r="O73" t="str">
            <v>sociální péče</v>
          </cell>
          <cell r="AU73">
            <v>1281500</v>
          </cell>
        </row>
        <row r="74">
          <cell r="G74" t="str">
            <v>Příspěvková organizace obce</v>
          </cell>
          <cell r="O74" t="str">
            <v>sociální péče</v>
          </cell>
          <cell r="AU74">
            <v>1395900</v>
          </cell>
        </row>
        <row r="75">
          <cell r="G75" t="str">
            <v>Příspěvková organizace obce</v>
          </cell>
          <cell r="O75" t="str">
            <v>sociální péče</v>
          </cell>
          <cell r="AU75">
            <v>1456800</v>
          </cell>
        </row>
        <row r="76">
          <cell r="G76" t="str">
            <v>Příspěvková organizace obce</v>
          </cell>
          <cell r="O76" t="str">
            <v>sociální péče</v>
          </cell>
          <cell r="AU76">
            <v>3399500</v>
          </cell>
        </row>
        <row r="77">
          <cell r="G77" t="str">
            <v>Obecně prospěšná společnost</v>
          </cell>
          <cell r="O77" t="str">
            <v>sociální péče</v>
          </cell>
          <cell r="AU77">
            <v>1263600</v>
          </cell>
        </row>
        <row r="78">
          <cell r="G78" t="str">
            <v>Obecně prospěšná společnost</v>
          </cell>
          <cell r="O78" t="str">
            <v>sociální prevence</v>
          </cell>
          <cell r="AU78">
            <v>340200</v>
          </cell>
        </row>
        <row r="79">
          <cell r="G79" t="str">
            <v>Obecně prospěšná společnost</v>
          </cell>
          <cell r="O79" t="str">
            <v>sociální péče</v>
          </cell>
          <cell r="AU79">
            <v>373200</v>
          </cell>
        </row>
        <row r="80">
          <cell r="G80" t="str">
            <v>Obecně prospěšná společnost</v>
          </cell>
          <cell r="O80" t="str">
            <v>sociální péče</v>
          </cell>
          <cell r="AU80">
            <v>370900</v>
          </cell>
        </row>
        <row r="81">
          <cell r="G81" t="str">
            <v>Obecně prospěšná společnost</v>
          </cell>
          <cell r="O81" t="str">
            <v>sociální prevence</v>
          </cell>
          <cell r="AU81">
            <v>153100</v>
          </cell>
        </row>
        <row r="82">
          <cell r="G82" t="str">
            <v>Obecně prospěšná společnost</v>
          </cell>
          <cell r="O82" t="str">
            <v>sociální prevence</v>
          </cell>
          <cell r="AU82">
            <v>2036400</v>
          </cell>
        </row>
        <row r="83">
          <cell r="G83" t="str">
            <v>Obecně prospěšná společnost</v>
          </cell>
          <cell r="O83" t="str">
            <v>poradenství</v>
          </cell>
          <cell r="AU83">
            <v>117000</v>
          </cell>
        </row>
        <row r="84">
          <cell r="G84" t="str">
            <v>Obecně prospěšná společnost</v>
          </cell>
          <cell r="O84" t="str">
            <v>sociální péče</v>
          </cell>
          <cell r="AU84">
            <v>370900</v>
          </cell>
        </row>
        <row r="85">
          <cell r="G85" t="str">
            <v>Obecně prospěšná společnost</v>
          </cell>
          <cell r="O85" t="str">
            <v>sociální péče</v>
          </cell>
          <cell r="AU85">
            <v>2440300</v>
          </cell>
        </row>
        <row r="86">
          <cell r="G86" t="str">
            <v>Příspěvková organizace obce</v>
          </cell>
          <cell r="O86" t="str">
            <v>sociální prevence</v>
          </cell>
        </row>
        <row r="87">
          <cell r="G87" t="str">
            <v>Příspěvková organizace obce</v>
          </cell>
          <cell r="O87" t="str">
            <v>sociální prevence</v>
          </cell>
        </row>
        <row r="88">
          <cell r="G88" t="str">
            <v>Příspěvková organizace obce</v>
          </cell>
          <cell r="O88" t="str">
            <v>sociální prevence</v>
          </cell>
        </row>
        <row r="89">
          <cell r="G89" t="str">
            <v>Příspěvková organizace obce</v>
          </cell>
          <cell r="O89" t="str">
            <v>sociální péče</v>
          </cell>
          <cell r="AU89">
            <v>2175300</v>
          </cell>
        </row>
        <row r="90">
          <cell r="G90" t="str">
            <v>Příspěvková organizace obce</v>
          </cell>
          <cell r="O90" t="str">
            <v>sociální prevence</v>
          </cell>
          <cell r="AU90">
            <v>2576400</v>
          </cell>
        </row>
        <row r="91">
          <cell r="G91" t="str">
            <v>Příspěvková organizace obce</v>
          </cell>
          <cell r="O91" t="str">
            <v>sociální péče</v>
          </cell>
          <cell r="AU91">
            <v>2047900</v>
          </cell>
        </row>
        <row r="92">
          <cell r="G92" t="str">
            <v>Příspěvková organizace obce</v>
          </cell>
          <cell r="O92" t="str">
            <v>poradenství</v>
          </cell>
          <cell r="AU92">
            <v>763800</v>
          </cell>
        </row>
        <row r="93">
          <cell r="G93" t="str">
            <v>Obecně prospěšná společnost</v>
          </cell>
          <cell r="O93" t="str">
            <v>sociální péče</v>
          </cell>
          <cell r="AU93">
            <v>1970600</v>
          </cell>
        </row>
        <row r="94">
          <cell r="G94" t="str">
            <v>Obecně prospěšná společnost</v>
          </cell>
          <cell r="O94" t="str">
            <v>sociální péče</v>
          </cell>
          <cell r="AU94">
            <v>15857900</v>
          </cell>
        </row>
        <row r="95">
          <cell r="G95" t="str">
            <v>Obecně prospěšná společnost</v>
          </cell>
          <cell r="O95" t="str">
            <v>sociální péče</v>
          </cell>
          <cell r="AU95">
            <v>3092800</v>
          </cell>
        </row>
        <row r="96">
          <cell r="G96" t="str">
            <v>Obecně prospěšná společnost</v>
          </cell>
          <cell r="O96" t="str">
            <v>sociální péče</v>
          </cell>
          <cell r="AU96">
            <v>2011300</v>
          </cell>
        </row>
        <row r="97">
          <cell r="G97" t="str">
            <v>Obecně prospěšná společnost</v>
          </cell>
          <cell r="O97" t="str">
            <v>sociální prevence</v>
          </cell>
          <cell r="AU97">
            <v>1204200</v>
          </cell>
        </row>
        <row r="98">
          <cell r="G98" t="str">
            <v>Obecně prospěšná společnost</v>
          </cell>
          <cell r="O98" t="str">
            <v>sociální péče</v>
          </cell>
          <cell r="AU98">
            <v>590000</v>
          </cell>
        </row>
        <row r="99">
          <cell r="G99" t="str">
            <v>Obecně prospěšná společnost</v>
          </cell>
          <cell r="O99" t="str">
            <v>sociální prevence</v>
          </cell>
          <cell r="AU99">
            <v>441100</v>
          </cell>
        </row>
        <row r="100">
          <cell r="G100" t="str">
            <v>Obecně prospěšná společnost</v>
          </cell>
          <cell r="O100" t="str">
            <v>poradenství</v>
          </cell>
          <cell r="AU100">
            <v>191000</v>
          </cell>
        </row>
        <row r="101">
          <cell r="G101" t="str">
            <v>Obecně prospěšná společnost</v>
          </cell>
          <cell r="O101" t="str">
            <v>sociální péče</v>
          </cell>
          <cell r="AU101">
            <v>866900</v>
          </cell>
        </row>
        <row r="102">
          <cell r="G102" t="str">
            <v>Obecně prospěšná společnost</v>
          </cell>
          <cell r="O102" t="str">
            <v>sociální prevence</v>
          </cell>
          <cell r="AU102">
            <v>479200</v>
          </cell>
        </row>
        <row r="103">
          <cell r="G103" t="str">
            <v>Příspěvková organizace zřízená územním samosprávným celkem</v>
          </cell>
          <cell r="O103" t="str">
            <v>sociální péče</v>
          </cell>
          <cell r="AU103">
            <v>761800</v>
          </cell>
        </row>
        <row r="104">
          <cell r="G104" t="str">
            <v>Příspěvková organizace zřízená územním samosprávným celkem</v>
          </cell>
          <cell r="O104" t="str">
            <v>sociální péče</v>
          </cell>
          <cell r="AU104">
            <v>505500</v>
          </cell>
        </row>
        <row r="105">
          <cell r="G105" t="str">
            <v>Příspěvková organizace zřízená územním samosprávným celkem</v>
          </cell>
          <cell r="O105" t="str">
            <v>sociální prevence</v>
          </cell>
          <cell r="AU105">
            <v>735300</v>
          </cell>
        </row>
        <row r="106">
          <cell r="G106" t="str">
            <v>Příspěvková organizace zřízená územním samosprávným celkem</v>
          </cell>
          <cell r="O106" t="str">
            <v>sociální péče</v>
          </cell>
          <cell r="AU106">
            <v>2688200</v>
          </cell>
        </row>
        <row r="107">
          <cell r="G107" t="str">
            <v>Příspěvková organizace zřízená územním samosprávným celkem</v>
          </cell>
          <cell r="O107" t="str">
            <v>sociální péče</v>
          </cell>
          <cell r="AU107">
            <v>556600</v>
          </cell>
        </row>
        <row r="108">
          <cell r="G108" t="str">
            <v>Občanské sdružení</v>
          </cell>
          <cell r="O108" t="str">
            <v>sociální prevence</v>
          </cell>
          <cell r="AU108">
            <v>306300</v>
          </cell>
        </row>
        <row r="109">
          <cell r="G109" t="str">
            <v>Obecně prospěšná společnost</v>
          </cell>
          <cell r="O109" t="str">
            <v>poradenství</v>
          </cell>
          <cell r="AU109">
            <v>207800</v>
          </cell>
        </row>
        <row r="110">
          <cell r="G110" t="str">
            <v>Obecně prospěšná společnost</v>
          </cell>
          <cell r="O110" t="str">
            <v>poradenství</v>
          </cell>
          <cell r="AU110">
            <v>117000</v>
          </cell>
        </row>
        <row r="111">
          <cell r="G111" t="str">
            <v>Obecně prospěšná společnost</v>
          </cell>
          <cell r="O111" t="str">
            <v>sociální prevence</v>
          </cell>
          <cell r="AU111">
            <v>1233300</v>
          </cell>
        </row>
        <row r="112">
          <cell r="G112" t="str">
            <v>Obecně prospěšná společnost</v>
          </cell>
          <cell r="O112" t="str">
            <v>poradenství</v>
          </cell>
          <cell r="AU112">
            <v>209000</v>
          </cell>
        </row>
        <row r="113">
          <cell r="G113" t="str">
            <v>Obecně prospěšná společnost</v>
          </cell>
          <cell r="O113" t="str">
            <v>poradenství</v>
          </cell>
          <cell r="AU113">
            <v>117000</v>
          </cell>
        </row>
        <row r="114">
          <cell r="G114" t="str">
            <v>Obecně prospěšná společnost</v>
          </cell>
          <cell r="O114" t="str">
            <v>sociální péče</v>
          </cell>
          <cell r="AU114">
            <v>518600</v>
          </cell>
        </row>
        <row r="115">
          <cell r="G115" t="str">
            <v>Příspěvková organizace zřízená územním samosprávným celkem</v>
          </cell>
          <cell r="O115" t="str">
            <v>sociální péče</v>
          </cell>
          <cell r="AU115">
            <v>2459300</v>
          </cell>
        </row>
        <row r="116">
          <cell r="G116" t="str">
            <v>Organizační jednotka občanského sdružení</v>
          </cell>
          <cell r="O116" t="str">
            <v>sociální prevence</v>
          </cell>
          <cell r="AU116">
            <v>0</v>
          </cell>
        </row>
        <row r="117">
          <cell r="G117" t="str">
            <v>Občanské sdružení</v>
          </cell>
          <cell r="O117" t="str">
            <v>sociální prevence</v>
          </cell>
          <cell r="AU117">
            <v>538300</v>
          </cell>
        </row>
        <row r="118">
          <cell r="G118" t="str">
            <v>Občanské sdružení</v>
          </cell>
          <cell r="O118" t="str">
            <v>sociální prevence</v>
          </cell>
          <cell r="AU118">
            <v>293500</v>
          </cell>
        </row>
        <row r="119">
          <cell r="G119" t="str">
            <v>Obecně prospěšná společnost</v>
          </cell>
          <cell r="O119" t="str">
            <v>sociální prevence</v>
          </cell>
          <cell r="AU119">
            <v>1348200</v>
          </cell>
        </row>
        <row r="120">
          <cell r="G120" t="str">
            <v>Obecně prospěšná společnost</v>
          </cell>
          <cell r="O120" t="str">
            <v>sociální prevence</v>
          </cell>
          <cell r="AU120">
            <v>1389200</v>
          </cell>
        </row>
        <row r="121">
          <cell r="G121" t="str">
            <v>Občanské sdružení</v>
          </cell>
          <cell r="O121" t="str">
            <v>sociální péče</v>
          </cell>
          <cell r="AU121">
            <v>216000</v>
          </cell>
        </row>
        <row r="122">
          <cell r="G122" t="str">
            <v>Občanské sdružení</v>
          </cell>
          <cell r="O122" t="str">
            <v>sociální prevence</v>
          </cell>
          <cell r="AU122">
            <v>209000</v>
          </cell>
        </row>
        <row r="123">
          <cell r="G123" t="str">
            <v>Občanské sdružení</v>
          </cell>
          <cell r="O123" t="str">
            <v>sociální péče</v>
          </cell>
          <cell r="AU123">
            <v>266900</v>
          </cell>
        </row>
        <row r="124">
          <cell r="G124" t="str">
            <v>Ústav</v>
          </cell>
          <cell r="O124" t="str">
            <v>sociální prevence</v>
          </cell>
          <cell r="AU124">
            <v>706800</v>
          </cell>
        </row>
        <row r="125">
          <cell r="G125" t="str">
            <v>Ústav</v>
          </cell>
          <cell r="O125" t="str">
            <v>sociální prevence</v>
          </cell>
          <cell r="AU125">
            <v>242700</v>
          </cell>
        </row>
        <row r="126">
          <cell r="G126" t="str">
            <v>Příspěvková organizace školství</v>
          </cell>
          <cell r="O126" t="str">
            <v>sociální péče</v>
          </cell>
          <cell r="AU126">
            <v>49600</v>
          </cell>
        </row>
        <row r="127">
          <cell r="G127" t="str">
            <v>Příspěvková organizace školství</v>
          </cell>
          <cell r="O127" t="str">
            <v>sociální prevence</v>
          </cell>
          <cell r="AU127">
            <v>57300</v>
          </cell>
        </row>
        <row r="128">
          <cell r="G128" t="str">
            <v>Příspěvková organizace školství</v>
          </cell>
          <cell r="O128" t="str">
            <v>poradenství</v>
          </cell>
          <cell r="AU128">
            <v>1200</v>
          </cell>
        </row>
        <row r="129">
          <cell r="G129" t="str">
            <v>Církve a náboženské společnosti</v>
          </cell>
          <cell r="O129" t="str">
            <v>sociální péče</v>
          </cell>
          <cell r="AU129">
            <v>90400</v>
          </cell>
        </row>
        <row r="130">
          <cell r="G130" t="str">
            <v>Církve a náboženské společnosti</v>
          </cell>
          <cell r="O130" t="str">
            <v>sociální péče</v>
          </cell>
          <cell r="AU130">
            <v>3154600</v>
          </cell>
        </row>
        <row r="131">
          <cell r="G131" t="str">
            <v>Církve a náboženské společnosti</v>
          </cell>
          <cell r="O131" t="str">
            <v>sociální péče</v>
          </cell>
          <cell r="AU131">
            <v>914000</v>
          </cell>
        </row>
        <row r="132">
          <cell r="G132" t="str">
            <v>Církve a náboženské společnosti</v>
          </cell>
          <cell r="O132" t="str">
            <v>sociální prevence</v>
          </cell>
          <cell r="AU132">
            <v>2303700</v>
          </cell>
        </row>
        <row r="133">
          <cell r="G133" t="str">
            <v>Církve a náboženské společnosti</v>
          </cell>
          <cell r="O133" t="str">
            <v>sociální prevence</v>
          </cell>
          <cell r="AU133">
            <v>2658800</v>
          </cell>
        </row>
        <row r="134">
          <cell r="G134" t="str">
            <v>Církve a náboženské společnosti</v>
          </cell>
          <cell r="O134" t="str">
            <v>sociální prevence</v>
          </cell>
          <cell r="AU134">
            <v>976200</v>
          </cell>
        </row>
        <row r="135">
          <cell r="G135" t="str">
            <v>Církve a náboženské společnosti</v>
          </cell>
          <cell r="O135" t="str">
            <v>sociální péče</v>
          </cell>
          <cell r="AU135">
            <v>4558100</v>
          </cell>
        </row>
        <row r="136">
          <cell r="G136" t="str">
            <v>Církve a náboženské společnosti</v>
          </cell>
          <cell r="O136" t="str">
            <v>sociální péče</v>
          </cell>
          <cell r="AU136">
            <v>914000</v>
          </cell>
        </row>
        <row r="137">
          <cell r="G137" t="str">
            <v>Církve a náboženské společnosti</v>
          </cell>
          <cell r="O137" t="str">
            <v>sociální péče</v>
          </cell>
          <cell r="AU137">
            <v>2076900</v>
          </cell>
        </row>
        <row r="138">
          <cell r="G138" t="str">
            <v>Církve a náboženské společnosti</v>
          </cell>
          <cell r="O138" t="str">
            <v>poradenství</v>
          </cell>
          <cell r="AU138">
            <v>248400</v>
          </cell>
        </row>
        <row r="139">
          <cell r="G139" t="str">
            <v>Církve a náboženské společnosti</v>
          </cell>
          <cell r="O139" t="str">
            <v>sociální prevence</v>
          </cell>
          <cell r="AU139">
            <v>21000</v>
          </cell>
        </row>
        <row r="140">
          <cell r="G140" t="str">
            <v>Církve a náboženské společnosti</v>
          </cell>
          <cell r="O140" t="str">
            <v>sociální prevence</v>
          </cell>
          <cell r="AU140">
            <v>917700</v>
          </cell>
        </row>
        <row r="141">
          <cell r="G141" t="str">
            <v>Církve a náboženské společnosti</v>
          </cell>
          <cell r="O141" t="str">
            <v>sociální péče</v>
          </cell>
          <cell r="AU141">
            <v>149400</v>
          </cell>
        </row>
        <row r="142">
          <cell r="G142" t="str">
            <v>Církve a náboženské společnosti</v>
          </cell>
          <cell r="O142" t="str">
            <v>sociální péče</v>
          </cell>
          <cell r="AU142">
            <v>333400</v>
          </cell>
        </row>
        <row r="143">
          <cell r="G143" t="str">
            <v>Spolek</v>
          </cell>
          <cell r="O143" t="str">
            <v>sociální prevence</v>
          </cell>
          <cell r="AU143">
            <v>75100</v>
          </cell>
        </row>
        <row r="144">
          <cell r="G144" t="str">
            <v>Církve a náboženské společnosti</v>
          </cell>
          <cell r="O144" t="str">
            <v>sociální péče</v>
          </cell>
          <cell r="AU144">
            <v>616400</v>
          </cell>
        </row>
        <row r="145">
          <cell r="G145" t="str">
            <v>Církve a náboženské společnosti</v>
          </cell>
          <cell r="O145" t="str">
            <v>sociální péče</v>
          </cell>
          <cell r="AU145">
            <v>1205800</v>
          </cell>
        </row>
        <row r="146">
          <cell r="G146" t="str">
            <v>Církve a náboženské společnosti</v>
          </cell>
          <cell r="O146" t="str">
            <v>sociální péče</v>
          </cell>
          <cell r="AU146">
            <v>178700</v>
          </cell>
        </row>
        <row r="147">
          <cell r="G147" t="str">
            <v>Obecně prospěšná společnost</v>
          </cell>
          <cell r="O147" t="str">
            <v>sociální péče</v>
          </cell>
          <cell r="AU147">
            <v>1244300</v>
          </cell>
        </row>
        <row r="148">
          <cell r="G148" t="str">
            <v>Obecně prospěšná společnost</v>
          </cell>
          <cell r="O148" t="str">
            <v>sociální péče</v>
          </cell>
          <cell r="AU148">
            <v>765100</v>
          </cell>
        </row>
        <row r="149">
          <cell r="G149" t="str">
            <v>Obecně prospěšná společnost</v>
          </cell>
          <cell r="O149" t="str">
            <v>sociální péče</v>
          </cell>
          <cell r="AU149">
            <v>673100</v>
          </cell>
        </row>
        <row r="150">
          <cell r="G150" t="str">
            <v>Občanské sdružení</v>
          </cell>
          <cell r="O150" t="str">
            <v>sociální prevence</v>
          </cell>
          <cell r="AU150">
            <v>651100</v>
          </cell>
        </row>
        <row r="151">
          <cell r="G151" t="str">
            <v>Občanské sdružení</v>
          </cell>
          <cell r="O151" t="str">
            <v>sociální prevence</v>
          </cell>
          <cell r="AU151">
            <v>1024200</v>
          </cell>
        </row>
        <row r="152">
          <cell r="G152" t="str">
            <v>Obecně prospěšná společnost</v>
          </cell>
          <cell r="O152" t="str">
            <v>sociální péče</v>
          </cell>
          <cell r="AU152">
            <v>395900</v>
          </cell>
        </row>
        <row r="153">
          <cell r="G153" t="str">
            <v>Obecně prospěšná společnost</v>
          </cell>
          <cell r="O153" t="str">
            <v>sociální péče</v>
          </cell>
          <cell r="AU153">
            <v>951300</v>
          </cell>
        </row>
        <row r="154">
          <cell r="G154" t="str">
            <v>Obecně prospěšná společnost</v>
          </cell>
          <cell r="O154" t="str">
            <v>sociální prevence</v>
          </cell>
          <cell r="AU154">
            <v>1308300</v>
          </cell>
        </row>
        <row r="155">
          <cell r="G155" t="str">
            <v>Obecně prospěšná společnost</v>
          </cell>
          <cell r="O155" t="str">
            <v>sociální péče</v>
          </cell>
          <cell r="AU155">
            <v>948200</v>
          </cell>
        </row>
        <row r="156">
          <cell r="G156" t="str">
            <v>Spolek</v>
          </cell>
          <cell r="O156" t="str">
            <v>sociální prevence</v>
          </cell>
          <cell r="AU156">
            <v>147700</v>
          </cell>
        </row>
        <row r="157">
          <cell r="G157" t="str">
            <v>Příspěvková organizace zřízená územním samosprávným celkem</v>
          </cell>
          <cell r="O157" t="str">
            <v>sociální péče</v>
          </cell>
          <cell r="AU157">
            <v>8558100</v>
          </cell>
        </row>
        <row r="158">
          <cell r="G158" t="str">
            <v>Příspěvková organizace zřízená územním samosprávným celkem</v>
          </cell>
          <cell r="O158" t="str">
            <v>sociální péče</v>
          </cell>
          <cell r="AU158">
            <v>7559400</v>
          </cell>
        </row>
        <row r="159">
          <cell r="G159" t="str">
            <v>Příspěvková organizace zřízená územním samosprávným celkem</v>
          </cell>
          <cell r="O159" t="str">
            <v>sociální péče</v>
          </cell>
          <cell r="AU159">
            <v>3760100</v>
          </cell>
        </row>
        <row r="160">
          <cell r="G160" t="str">
            <v>Příspěvková organizace zřízená územním samosprávným celkem</v>
          </cell>
          <cell r="O160" t="str">
            <v>sociální péče</v>
          </cell>
          <cell r="AU160">
            <v>4632100</v>
          </cell>
        </row>
        <row r="161">
          <cell r="G161" t="str">
            <v>Příspěvková organizace zřízená územním samosprávným celkem</v>
          </cell>
          <cell r="O161" t="str">
            <v>sociální péče</v>
          </cell>
          <cell r="AU161">
            <v>3204400</v>
          </cell>
        </row>
        <row r="162">
          <cell r="G162" t="str">
            <v>Příspěvková organizace zřízená územním samosprávným celkem</v>
          </cell>
          <cell r="O162" t="str">
            <v>sociální péče</v>
          </cell>
          <cell r="AU162">
            <v>4207800</v>
          </cell>
        </row>
        <row r="163">
          <cell r="G163" t="str">
            <v>Příspěvková organizace obce</v>
          </cell>
          <cell r="O163" t="str">
            <v>sociální péče</v>
          </cell>
          <cell r="AU163">
            <v>5543100</v>
          </cell>
        </row>
        <row r="164">
          <cell r="G164" t="str">
            <v>Příspěvková organizace zřízená územním samosprávným celkem</v>
          </cell>
          <cell r="O164" t="str">
            <v>sociální péče</v>
          </cell>
          <cell r="AU164">
            <v>1803000</v>
          </cell>
        </row>
        <row r="165">
          <cell r="G165" t="str">
            <v>Příspěvková organizace zřízená územním samosprávným celkem</v>
          </cell>
          <cell r="O165" t="str">
            <v>sociální péče</v>
          </cell>
          <cell r="AU165">
            <v>6179800</v>
          </cell>
        </row>
        <row r="166">
          <cell r="G166" t="str">
            <v>Příspěvková organizace zřízená územním samosprávným celkem</v>
          </cell>
          <cell r="O166" t="str">
            <v>sociální péče</v>
          </cell>
          <cell r="AU166">
            <v>8007000</v>
          </cell>
        </row>
        <row r="167">
          <cell r="G167" t="str">
            <v>Příspěvková organizace zřízená územním samosprávným celkem</v>
          </cell>
          <cell r="O167" t="str">
            <v>sociální péče</v>
          </cell>
          <cell r="AU167">
            <v>80200</v>
          </cell>
        </row>
        <row r="168">
          <cell r="G168" t="str">
            <v>Příspěvková organizace zřízená územním samosprávným celkem</v>
          </cell>
          <cell r="O168" t="str">
            <v>sociální péče</v>
          </cell>
          <cell r="AU168">
            <v>3351600</v>
          </cell>
        </row>
        <row r="169">
          <cell r="G169" t="str">
            <v>Příspěvková organizace zřízená územním samosprávným celkem</v>
          </cell>
          <cell r="O169" t="str">
            <v>sociální péče</v>
          </cell>
          <cell r="AU169">
            <v>4661900</v>
          </cell>
        </row>
        <row r="170">
          <cell r="G170" t="str">
            <v>Příspěvková organizace zřízená územním samosprávným celkem</v>
          </cell>
          <cell r="O170" t="str">
            <v>sociální péče</v>
          </cell>
          <cell r="AU170">
            <v>3627300</v>
          </cell>
        </row>
        <row r="171">
          <cell r="G171" t="str">
            <v>Příspěvková organizace zřízená územním samosprávným celkem</v>
          </cell>
          <cell r="O171" t="str">
            <v>sociální péče</v>
          </cell>
          <cell r="AU171">
            <v>3288300</v>
          </cell>
        </row>
        <row r="172">
          <cell r="G172" t="str">
            <v>Příspěvková organizace zřízená územním samosprávným celkem</v>
          </cell>
          <cell r="O172" t="str">
            <v>sociální prevence</v>
          </cell>
          <cell r="AU172">
            <v>220500</v>
          </cell>
        </row>
        <row r="173">
          <cell r="G173" t="str">
            <v>Příspěvková organizace zřízená územním samosprávným celkem</v>
          </cell>
          <cell r="O173" t="str">
            <v>sociální péče</v>
          </cell>
          <cell r="AU173">
            <v>5756200</v>
          </cell>
        </row>
        <row r="174">
          <cell r="G174" t="str">
            <v>Příspěvková organizace zřízená územním samosprávným celkem</v>
          </cell>
          <cell r="O174" t="str">
            <v>sociální péče</v>
          </cell>
          <cell r="AU174">
            <v>0</v>
          </cell>
        </row>
        <row r="175">
          <cell r="G175" t="str">
            <v>Příspěvková organizace zřízená územním samosprávným celkem</v>
          </cell>
          <cell r="O175" t="str">
            <v>sociální péče</v>
          </cell>
          <cell r="AU175">
            <v>1240800</v>
          </cell>
        </row>
        <row r="176">
          <cell r="G176" t="str">
            <v>Příspěvková organizace zřízená územním samosprávným celkem</v>
          </cell>
          <cell r="O176" t="str">
            <v>sociální péče</v>
          </cell>
          <cell r="AU176">
            <v>1139300</v>
          </cell>
        </row>
        <row r="177">
          <cell r="G177" t="str">
            <v>Příspěvková organizace zřízená územním samosprávným celkem</v>
          </cell>
          <cell r="O177" t="str">
            <v>sociální péče</v>
          </cell>
          <cell r="AU177">
            <v>392900</v>
          </cell>
        </row>
        <row r="178">
          <cell r="G178" t="str">
            <v>Příspěvková organizace zřízená územním samosprávným celkem</v>
          </cell>
          <cell r="O178" t="str">
            <v>sociální péče</v>
          </cell>
          <cell r="AU178">
            <v>772300</v>
          </cell>
        </row>
        <row r="179">
          <cell r="G179" t="str">
            <v>Příspěvková organizace zřízená územním samosprávným celkem</v>
          </cell>
          <cell r="O179" t="str">
            <v>sociální péče</v>
          </cell>
          <cell r="AU179">
            <v>917000</v>
          </cell>
        </row>
        <row r="180">
          <cell r="G180" t="str">
            <v>Příspěvková organizace zřízená územním samosprávným celkem</v>
          </cell>
          <cell r="O180" t="str">
            <v>sociální péče</v>
          </cell>
          <cell r="AU180">
            <v>1003500</v>
          </cell>
        </row>
        <row r="181">
          <cell r="G181" t="str">
            <v>Příspěvková organizace zřízená územním samosprávným celkem</v>
          </cell>
          <cell r="O181" t="str">
            <v>sociální péče</v>
          </cell>
          <cell r="AU181">
            <v>12400600</v>
          </cell>
        </row>
        <row r="182">
          <cell r="G182" t="str">
            <v>Obecně prospěšná společnost</v>
          </cell>
          <cell r="O182" t="str">
            <v>sociální péče</v>
          </cell>
          <cell r="AU182">
            <v>1866500</v>
          </cell>
        </row>
        <row r="183">
          <cell r="G183" t="str">
            <v>Příspěvková organizace zřízená územním samosprávným celkem</v>
          </cell>
          <cell r="O183" t="str">
            <v>sociální péče</v>
          </cell>
          <cell r="AU183">
            <v>7973600</v>
          </cell>
        </row>
        <row r="184">
          <cell r="G184" t="str">
            <v>Příspěvková organizace zřízená územním samosprávným celkem</v>
          </cell>
          <cell r="O184" t="str">
            <v>sociální péče</v>
          </cell>
          <cell r="AU184">
            <v>388300</v>
          </cell>
        </row>
        <row r="185">
          <cell r="G185" t="str">
            <v>Příspěvková organizace zřízená územním samosprávným celkem</v>
          </cell>
          <cell r="O185" t="str">
            <v>sociální péče</v>
          </cell>
          <cell r="AU185">
            <v>3641900</v>
          </cell>
        </row>
        <row r="186">
          <cell r="G186" t="str">
            <v>Příspěvková organizace zřízená územním samosprávným celkem</v>
          </cell>
          <cell r="O186" t="str">
            <v>sociální péče</v>
          </cell>
          <cell r="AU186">
            <v>1234000</v>
          </cell>
        </row>
        <row r="187">
          <cell r="G187" t="str">
            <v>Příspěvková organizace zřízená územním samosprávným celkem</v>
          </cell>
          <cell r="O187" t="str">
            <v>sociální péče</v>
          </cell>
          <cell r="AU187">
            <v>22800</v>
          </cell>
        </row>
        <row r="188">
          <cell r="G188" t="str">
            <v>Příspěvková organizace zřízená územním samosprávným celkem</v>
          </cell>
          <cell r="O188" t="str">
            <v>sociální péče</v>
          </cell>
          <cell r="AU188">
            <v>45000</v>
          </cell>
        </row>
        <row r="189">
          <cell r="G189" t="str">
            <v>Příspěvková organizace zřízená územním samosprávným celkem</v>
          </cell>
          <cell r="O189" t="str">
            <v>sociální péče</v>
          </cell>
          <cell r="AU189">
            <v>240800</v>
          </cell>
        </row>
        <row r="190">
          <cell r="G190" t="str">
            <v>Příspěvková organizace zřízená územním samosprávným celkem</v>
          </cell>
          <cell r="O190" t="str">
            <v>sociální péče</v>
          </cell>
          <cell r="AU190">
            <v>6911700</v>
          </cell>
        </row>
        <row r="191">
          <cell r="G191" t="str">
            <v>Příspěvková organizace zřízená územním samosprávným celkem</v>
          </cell>
          <cell r="O191" t="str">
            <v>sociální péče</v>
          </cell>
          <cell r="AU191">
            <v>1089900</v>
          </cell>
        </row>
        <row r="192">
          <cell r="G192" t="str">
            <v>Příspěvková organizace obce</v>
          </cell>
          <cell r="O192" t="str">
            <v>sociální péče</v>
          </cell>
          <cell r="AU192">
            <v>1122200</v>
          </cell>
        </row>
        <row r="193">
          <cell r="G193" t="str">
            <v>Příspěvková organizace obce</v>
          </cell>
          <cell r="O193" t="str">
            <v>sociální péče</v>
          </cell>
          <cell r="AU193">
            <v>1020700</v>
          </cell>
        </row>
        <row r="194">
          <cell r="G194" t="str">
            <v>Příspěvková organizace obce</v>
          </cell>
          <cell r="O194" t="str">
            <v>sociální péče</v>
          </cell>
          <cell r="AU194">
            <v>3800600</v>
          </cell>
        </row>
        <row r="195">
          <cell r="G195" t="str">
            <v>Příspěvková organizace obce</v>
          </cell>
          <cell r="O195" t="str">
            <v>sociální péče</v>
          </cell>
          <cell r="AU195">
            <v>805900</v>
          </cell>
        </row>
        <row r="196">
          <cell r="G196" t="str">
            <v>Příspěvková organizace zřízená územním samosprávným celkem</v>
          </cell>
          <cell r="O196" t="str">
            <v>sociální péče</v>
          </cell>
          <cell r="AU196">
            <v>9184800</v>
          </cell>
        </row>
        <row r="197">
          <cell r="G197" t="str">
            <v>Příspěvková organizace zřízená územním samosprávným celkem</v>
          </cell>
          <cell r="O197" t="str">
            <v>sociální péče</v>
          </cell>
          <cell r="AU197">
            <v>3282900</v>
          </cell>
        </row>
        <row r="198">
          <cell r="G198" t="str">
            <v>Příspěvková organizace obce</v>
          </cell>
          <cell r="O198" t="str">
            <v>sociální péče</v>
          </cell>
          <cell r="AU198">
            <v>1305300</v>
          </cell>
        </row>
        <row r="199">
          <cell r="G199" t="str">
            <v>Obecně prospěšná společnost</v>
          </cell>
          <cell r="O199" t="str">
            <v>sociální péče</v>
          </cell>
          <cell r="AU199">
            <v>170000</v>
          </cell>
        </row>
        <row r="200">
          <cell r="G200" t="str">
            <v>Obecně prospěšná společnost</v>
          </cell>
          <cell r="O200" t="str">
            <v>sociální péče</v>
          </cell>
          <cell r="AU200">
            <v>110300</v>
          </cell>
        </row>
        <row r="201">
          <cell r="G201" t="str">
            <v>Příspěvková organizace zřízená územním samosprávným celkem</v>
          </cell>
          <cell r="O201" t="str">
            <v>sociální péče</v>
          </cell>
          <cell r="AU201">
            <v>3517400</v>
          </cell>
        </row>
        <row r="202">
          <cell r="G202" t="str">
            <v>Příspěvková organizace zřízená územním samosprávným celkem</v>
          </cell>
          <cell r="O202" t="str">
            <v>sociální péče</v>
          </cell>
          <cell r="AU202">
            <v>4346100</v>
          </cell>
        </row>
        <row r="203">
          <cell r="G203" t="str">
            <v>Příspěvková organizace zřízená územním samosprávným celkem</v>
          </cell>
          <cell r="O203" t="str">
            <v>sociální péče</v>
          </cell>
          <cell r="AU203">
            <v>496800</v>
          </cell>
        </row>
        <row r="204">
          <cell r="G204" t="str">
            <v>Příspěvková organizace zřízená územním samosprávným celkem</v>
          </cell>
          <cell r="O204" t="str">
            <v>sociální péče</v>
          </cell>
          <cell r="AU204">
            <v>2435700</v>
          </cell>
        </row>
        <row r="205">
          <cell r="G205" t="str">
            <v>Příspěvková organizace zřízená územním samosprávným celkem</v>
          </cell>
          <cell r="O205" t="str">
            <v>sociální péče</v>
          </cell>
          <cell r="AU205">
            <v>5120000</v>
          </cell>
        </row>
        <row r="206">
          <cell r="G206" t="str">
            <v>Příspěvková organizace zřízená územním samosprávným celkem</v>
          </cell>
          <cell r="O206" t="str">
            <v>sociální péče</v>
          </cell>
          <cell r="AU206">
            <v>1375700</v>
          </cell>
        </row>
        <row r="207">
          <cell r="G207" t="str">
            <v>Příspěvková organizace zřízená územním samosprávným celkem</v>
          </cell>
          <cell r="O207" t="str">
            <v>sociální péče</v>
          </cell>
          <cell r="AU207">
            <v>5875000</v>
          </cell>
        </row>
        <row r="208">
          <cell r="G208" t="str">
            <v>Příspěvková organizace zřízená územním samosprávným celkem</v>
          </cell>
          <cell r="O208" t="str">
            <v>sociální péče</v>
          </cell>
          <cell r="AU208">
            <v>112900</v>
          </cell>
        </row>
        <row r="209">
          <cell r="G209" t="str">
            <v>Příspěvková organizace zřízená územním samosprávným celkem</v>
          </cell>
          <cell r="O209" t="str">
            <v>sociální péče</v>
          </cell>
          <cell r="AU209">
            <v>1240400</v>
          </cell>
        </row>
        <row r="210">
          <cell r="G210" t="str">
            <v>Příspěvková organizace zřízená územním samosprávným celkem</v>
          </cell>
          <cell r="O210" t="str">
            <v>sociální péče</v>
          </cell>
          <cell r="AU210">
            <v>8785500</v>
          </cell>
        </row>
        <row r="211">
          <cell r="G211" t="str">
            <v>Společnost s ručením omezeným</v>
          </cell>
          <cell r="O211" t="str">
            <v>sociální péče</v>
          </cell>
          <cell r="AU211">
            <v>20800</v>
          </cell>
        </row>
        <row r="212">
          <cell r="G212" t="str">
            <v>Společnost s ručením omezeným</v>
          </cell>
          <cell r="O212" t="str">
            <v>sociální péče</v>
          </cell>
          <cell r="AU212">
            <v>0</v>
          </cell>
        </row>
        <row r="213">
          <cell r="G213" t="str">
            <v>Příspěvková organizace obce</v>
          </cell>
          <cell r="O213" t="str">
            <v>sociální péče</v>
          </cell>
          <cell r="AU213">
            <v>4377400</v>
          </cell>
        </row>
        <row r="214">
          <cell r="G214" t="str">
            <v>Příspěvková organizace obce</v>
          </cell>
          <cell r="O214" t="str">
            <v>sociální péče</v>
          </cell>
        </row>
        <row r="215">
          <cell r="G215" t="str">
            <v>Příspěvková organizace obce</v>
          </cell>
          <cell r="O215" t="str">
            <v>sociální péče</v>
          </cell>
          <cell r="AU215">
            <v>0</v>
          </cell>
        </row>
        <row r="216">
          <cell r="G216" t="str">
            <v>Příspěvková organizace obce</v>
          </cell>
          <cell r="O216" t="str">
            <v>sociální péče</v>
          </cell>
          <cell r="AU216">
            <v>380600</v>
          </cell>
        </row>
        <row r="217">
          <cell r="G217" t="str">
            <v>Příspěvková organizace obce</v>
          </cell>
          <cell r="O217" t="str">
            <v>sociální péče</v>
          </cell>
          <cell r="AU217">
            <v>3311600</v>
          </cell>
        </row>
        <row r="218">
          <cell r="G218" t="str">
            <v>Příspěvková organizace obce</v>
          </cell>
          <cell r="O218" t="str">
            <v>sociální péče</v>
          </cell>
          <cell r="AU218">
            <v>1172000</v>
          </cell>
        </row>
        <row r="219">
          <cell r="G219" t="str">
            <v>Příspěvková organizace obce</v>
          </cell>
          <cell r="O219" t="str">
            <v>sociální péče</v>
          </cell>
          <cell r="AU219">
            <v>595300</v>
          </cell>
        </row>
        <row r="220">
          <cell r="G220" t="str">
            <v>Obecně prospěšná společnost</v>
          </cell>
          <cell r="O220" t="str">
            <v>sociální prevence</v>
          </cell>
          <cell r="AU220">
            <v>984100</v>
          </cell>
        </row>
        <row r="221">
          <cell r="G221" t="str">
            <v>Obecně prospěšná společnost</v>
          </cell>
          <cell r="O221" t="str">
            <v>sociální péče</v>
          </cell>
          <cell r="AU221">
            <v>1016900</v>
          </cell>
        </row>
        <row r="222">
          <cell r="G222" t="str">
            <v>Příspěvková organizace zřízená územním samosprávným celkem</v>
          </cell>
          <cell r="O222" t="str">
            <v>sociální péče</v>
          </cell>
          <cell r="AU222">
            <v>1417900</v>
          </cell>
        </row>
        <row r="223">
          <cell r="G223" t="str">
            <v>Příspěvková organizace zřízená územním samosprávným celkem</v>
          </cell>
          <cell r="O223" t="str">
            <v>sociální péče</v>
          </cell>
          <cell r="AU223">
            <v>6623400</v>
          </cell>
        </row>
        <row r="224">
          <cell r="G224" t="str">
            <v>Příspěvková organizace zřízená územním samosprávným celkem</v>
          </cell>
          <cell r="O224" t="str">
            <v>sociální péče</v>
          </cell>
          <cell r="AU224">
            <v>2359000</v>
          </cell>
        </row>
        <row r="225">
          <cell r="G225" t="str">
            <v>Příspěvková organizace zřízená územním samosprávným celkem</v>
          </cell>
          <cell r="O225" t="str">
            <v>sociální péče</v>
          </cell>
          <cell r="AU225">
            <v>10729000</v>
          </cell>
        </row>
        <row r="226">
          <cell r="G226" t="str">
            <v>Příspěvková organizace zřízená územním samosprávným celkem</v>
          </cell>
          <cell r="O226" t="str">
            <v>sociální péče</v>
          </cell>
          <cell r="AU226">
            <v>3631100</v>
          </cell>
        </row>
        <row r="227">
          <cell r="G227" t="str">
            <v>Příspěvková organizace zřízená územním samosprávným celkem</v>
          </cell>
          <cell r="O227" t="str">
            <v>sociální péče</v>
          </cell>
          <cell r="AU227">
            <v>4786600</v>
          </cell>
        </row>
        <row r="228">
          <cell r="G228" t="str">
            <v>Příspěvková organizace zřízená územním samosprávným celkem</v>
          </cell>
          <cell r="O228" t="str">
            <v>sociální péče</v>
          </cell>
          <cell r="AU228">
            <v>113100</v>
          </cell>
        </row>
        <row r="229">
          <cell r="G229" t="str">
            <v>Příspěvková organizace zřízená územním samosprávným celkem</v>
          </cell>
          <cell r="O229" t="str">
            <v>sociální péče</v>
          </cell>
          <cell r="AU229">
            <v>1750000</v>
          </cell>
        </row>
        <row r="230">
          <cell r="G230" t="str">
            <v>Příspěvková organizace zřízená územním samosprávným celkem</v>
          </cell>
          <cell r="O230" t="str">
            <v>sociální péče</v>
          </cell>
          <cell r="AU230">
            <v>56500</v>
          </cell>
        </row>
        <row r="231">
          <cell r="G231" t="str">
            <v>Příspěvková organizace zřízená územním samosprávným celkem</v>
          </cell>
          <cell r="O231" t="str">
            <v>sociální péče</v>
          </cell>
          <cell r="AU231">
            <v>1098700</v>
          </cell>
        </row>
        <row r="232">
          <cell r="G232" t="str">
            <v>Příspěvková organizace zřízená územním samosprávným celkem</v>
          </cell>
          <cell r="O232" t="str">
            <v>sociální péče</v>
          </cell>
          <cell r="AU232">
            <v>8712200</v>
          </cell>
        </row>
        <row r="233">
          <cell r="G233" t="str">
            <v>Příspěvková organizace zřízená územním samosprávným celkem</v>
          </cell>
          <cell r="O233" t="str">
            <v>sociální péče</v>
          </cell>
          <cell r="AU233">
            <v>681000</v>
          </cell>
        </row>
        <row r="234">
          <cell r="G234" t="str">
            <v>Příspěvková organizace zřízená územním samosprávným celkem</v>
          </cell>
          <cell r="O234" t="str">
            <v>sociální péče</v>
          </cell>
          <cell r="AU234">
            <v>132200</v>
          </cell>
        </row>
        <row r="235">
          <cell r="G235" t="str">
            <v>Příspěvková organizace zřízená územním samosprávným celkem</v>
          </cell>
          <cell r="O235" t="str">
            <v>sociální prevence</v>
          </cell>
          <cell r="AU235">
            <v>131200</v>
          </cell>
        </row>
        <row r="236">
          <cell r="G236" t="str">
            <v>Příspěvková organizace zřízená územním samosprávným celkem</v>
          </cell>
          <cell r="O236" t="str">
            <v>sociální péče</v>
          </cell>
          <cell r="AU236">
            <v>266900</v>
          </cell>
        </row>
        <row r="237">
          <cell r="G237" t="str">
            <v>Příspěvková organizace zřízená územním samosprávným celkem</v>
          </cell>
          <cell r="O237" t="str">
            <v>sociální péče</v>
          </cell>
          <cell r="AU237">
            <v>6102900</v>
          </cell>
        </row>
        <row r="238">
          <cell r="G238" t="str">
            <v>Příspěvková organizace zřízená územním samosprávným celkem</v>
          </cell>
          <cell r="O238" t="str">
            <v>sociální péče</v>
          </cell>
          <cell r="AU238">
            <v>1197100</v>
          </cell>
        </row>
        <row r="239">
          <cell r="G239" t="str">
            <v>Příspěvková organizace zřízená územním samosprávným celkem</v>
          </cell>
          <cell r="O239" t="str">
            <v>sociální péče</v>
          </cell>
          <cell r="AU239">
            <v>3271900</v>
          </cell>
        </row>
        <row r="240">
          <cell r="G240" t="str">
            <v>Příspěvková organizace zřízená územním samosprávným celkem</v>
          </cell>
          <cell r="O240" t="str">
            <v>sociální péče</v>
          </cell>
          <cell r="AU240">
            <v>4094300</v>
          </cell>
        </row>
        <row r="241">
          <cell r="G241" t="str">
            <v>Příspěvková organizace zřízená územním samosprávným celkem</v>
          </cell>
          <cell r="O241" t="str">
            <v>sociální péče</v>
          </cell>
          <cell r="AU241">
            <v>2891700</v>
          </cell>
        </row>
        <row r="242">
          <cell r="G242" t="str">
            <v>Příspěvková organizace zřízená územním samosprávným celkem</v>
          </cell>
          <cell r="O242" t="str">
            <v>sociální péče</v>
          </cell>
          <cell r="AU242">
            <v>354000</v>
          </cell>
        </row>
        <row r="243">
          <cell r="G243" t="str">
            <v>Příspěvková organizace zřízená územním samosprávným celkem</v>
          </cell>
          <cell r="O243" t="str">
            <v>sociální péče</v>
          </cell>
          <cell r="AU243">
            <v>1729100</v>
          </cell>
        </row>
        <row r="244">
          <cell r="G244" t="str">
            <v>Příspěvková organizace zřízená územním samosprávným celkem</v>
          </cell>
          <cell r="O244" t="str">
            <v>sociální péče</v>
          </cell>
          <cell r="AU244">
            <v>250900</v>
          </cell>
        </row>
        <row r="245">
          <cell r="G245" t="str">
            <v>Příspěvková organizace zřízená územním samosprávným celkem</v>
          </cell>
          <cell r="O245" t="str">
            <v>sociální péče</v>
          </cell>
          <cell r="AU245">
            <v>5689400</v>
          </cell>
        </row>
        <row r="246">
          <cell r="G246" t="str">
            <v>Příspěvková organizace zřízená územním samosprávným celkem</v>
          </cell>
          <cell r="O246" t="str">
            <v>sociální péče</v>
          </cell>
          <cell r="AU246">
            <v>5346300</v>
          </cell>
        </row>
        <row r="247">
          <cell r="G247" t="str">
            <v>Příspěvková organizace zřízená územním samosprávným celkem</v>
          </cell>
          <cell r="O247" t="str">
            <v>sociální péče</v>
          </cell>
          <cell r="AU247">
            <v>3261300</v>
          </cell>
        </row>
        <row r="248">
          <cell r="G248" t="str">
            <v>Příspěvková organizace zřízená územním samosprávným celkem</v>
          </cell>
          <cell r="O248" t="str">
            <v>sociální péče</v>
          </cell>
          <cell r="AU248">
            <v>160500</v>
          </cell>
        </row>
        <row r="249">
          <cell r="G249" t="str">
            <v>Příspěvková organizace zřízená územním samosprávným celkem</v>
          </cell>
          <cell r="O249" t="str">
            <v>sociální péče</v>
          </cell>
          <cell r="AU249">
            <v>4152700</v>
          </cell>
        </row>
        <row r="250">
          <cell r="G250" t="str">
            <v>Příspěvková organizace zřízená územním samosprávným celkem</v>
          </cell>
          <cell r="O250" t="str">
            <v>sociální péče</v>
          </cell>
          <cell r="AU250">
            <v>3001700</v>
          </cell>
        </row>
        <row r="251">
          <cell r="G251" t="str">
            <v>Příspěvková organizace zřízená územním samosprávným celkem</v>
          </cell>
          <cell r="O251" t="str">
            <v>sociální péče</v>
          </cell>
          <cell r="AU251">
            <v>2081200</v>
          </cell>
        </row>
        <row r="252">
          <cell r="G252" t="str">
            <v>Příspěvková organizace zřízená územním samosprávným celkem</v>
          </cell>
          <cell r="O252" t="str">
            <v>sociální péče</v>
          </cell>
          <cell r="AU252">
            <v>3339600</v>
          </cell>
        </row>
        <row r="253">
          <cell r="G253" t="str">
            <v>Příspěvková organizace zřízená územním samosprávným celkem</v>
          </cell>
          <cell r="O253" t="str">
            <v>sociální péče</v>
          </cell>
        </row>
        <row r="254">
          <cell r="G254" t="str">
            <v>Příspěvková organizace zřízená územním samosprávným celkem</v>
          </cell>
          <cell r="O254" t="str">
            <v>sociální péče</v>
          </cell>
          <cell r="AU254">
            <v>6882400</v>
          </cell>
        </row>
        <row r="255">
          <cell r="G255" t="str">
            <v>Příspěvková organizace zřízená územním samosprávným celkem</v>
          </cell>
          <cell r="O255" t="str">
            <v>sociální péče</v>
          </cell>
          <cell r="AU255">
            <v>82400</v>
          </cell>
        </row>
        <row r="256">
          <cell r="G256" t="str">
            <v>Příspěvková organizace zřízená územním samosprávným celkem</v>
          </cell>
          <cell r="O256" t="str">
            <v>sociální péče</v>
          </cell>
          <cell r="AU256">
            <v>5082500</v>
          </cell>
        </row>
        <row r="257">
          <cell r="G257" t="str">
            <v>Příspěvková organizace zřízená územním samosprávným celkem</v>
          </cell>
          <cell r="O257" t="str">
            <v>sociální péče</v>
          </cell>
          <cell r="AU257">
            <v>5139600</v>
          </cell>
        </row>
        <row r="258">
          <cell r="G258" t="str">
            <v>Příspěvková organizace zřízená územním samosprávným celkem</v>
          </cell>
          <cell r="O258" t="str">
            <v>sociální péče</v>
          </cell>
          <cell r="AU258">
            <v>2934100</v>
          </cell>
        </row>
        <row r="259">
          <cell r="G259" t="str">
            <v>Příspěvková organizace zřízená územním samosprávným celkem</v>
          </cell>
          <cell r="O259" t="str">
            <v>sociální péče</v>
          </cell>
          <cell r="AU259">
            <v>589100</v>
          </cell>
        </row>
        <row r="260">
          <cell r="G260" t="str">
            <v>Příspěvková organizace zřízená územním samosprávným celkem</v>
          </cell>
          <cell r="O260" t="str">
            <v>sociální péče</v>
          </cell>
          <cell r="AU260">
            <v>5971400</v>
          </cell>
        </row>
        <row r="261">
          <cell r="G261" t="str">
            <v>Příspěvková organizace zřízená územním samosprávným celkem</v>
          </cell>
          <cell r="O261" t="str">
            <v>sociální péče</v>
          </cell>
          <cell r="AU261">
            <v>406000</v>
          </cell>
        </row>
        <row r="262">
          <cell r="G262" t="str">
            <v>Příspěvková organizace zřízená územním samosprávným celkem</v>
          </cell>
          <cell r="O262" t="str">
            <v>sociální péče</v>
          </cell>
          <cell r="AU262">
            <v>250900</v>
          </cell>
        </row>
        <row r="263">
          <cell r="G263" t="str">
            <v>Příspěvková organizace zřízená územním samosprávným celkem</v>
          </cell>
          <cell r="O263" t="str">
            <v>sociální péče</v>
          </cell>
          <cell r="AU263">
            <v>5469600</v>
          </cell>
        </row>
        <row r="264">
          <cell r="G264" t="str">
            <v>Příspěvková organizace zřízená územním samosprávným celkem</v>
          </cell>
          <cell r="O264" t="str">
            <v>sociální péče</v>
          </cell>
          <cell r="AU264">
            <v>2444100</v>
          </cell>
        </row>
        <row r="265">
          <cell r="G265" t="str">
            <v>Příspěvková organizace zřízená územním samosprávným celkem</v>
          </cell>
          <cell r="O265" t="str">
            <v>sociální péče</v>
          </cell>
          <cell r="AU265">
            <v>5436200</v>
          </cell>
        </row>
        <row r="266">
          <cell r="G266" t="str">
            <v>Příspěvková organizace obce</v>
          </cell>
          <cell r="O266" t="str">
            <v>sociální péče</v>
          </cell>
          <cell r="AU266">
            <v>871000</v>
          </cell>
        </row>
        <row r="267">
          <cell r="G267" t="str">
            <v>Obecně prospěšná společnost</v>
          </cell>
          <cell r="O267" t="str">
            <v>sociální péče</v>
          </cell>
          <cell r="AU267">
            <v>3826800</v>
          </cell>
        </row>
        <row r="268">
          <cell r="G268" t="str">
            <v>Obecně prospěšná společnost</v>
          </cell>
          <cell r="O268" t="str">
            <v>sociální péče</v>
          </cell>
          <cell r="AU268">
            <v>1737200</v>
          </cell>
        </row>
        <row r="269">
          <cell r="G269" t="str">
            <v>Příspěvková organizace obce</v>
          </cell>
          <cell r="O269" t="str">
            <v>sociální péče</v>
          </cell>
          <cell r="AU269">
            <v>1596800</v>
          </cell>
        </row>
        <row r="270">
          <cell r="G270" t="str">
            <v>Příspěvková organizace obce</v>
          </cell>
          <cell r="O270" t="str">
            <v>sociální péče</v>
          </cell>
          <cell r="AU270">
            <v>834600</v>
          </cell>
        </row>
        <row r="271">
          <cell r="G271" t="str">
            <v>Příspěvková organizace obce</v>
          </cell>
          <cell r="O271" t="str">
            <v>sociální péče</v>
          </cell>
          <cell r="AU271">
            <v>92600</v>
          </cell>
        </row>
        <row r="272">
          <cell r="G272" t="str">
            <v>Příspěvková organizace obce</v>
          </cell>
          <cell r="O272" t="str">
            <v>sociální prevence</v>
          </cell>
          <cell r="AU272">
            <v>110400</v>
          </cell>
        </row>
        <row r="273">
          <cell r="G273" t="str">
            <v>Příspěvková organizace obce</v>
          </cell>
          <cell r="O273" t="str">
            <v>sociální péče</v>
          </cell>
          <cell r="AU273">
            <v>1308300</v>
          </cell>
        </row>
        <row r="274">
          <cell r="G274" t="str">
            <v>Příspěvková organizace obce</v>
          </cell>
          <cell r="O274" t="str">
            <v>sociální péče</v>
          </cell>
          <cell r="AU274">
            <v>1221100</v>
          </cell>
        </row>
        <row r="275">
          <cell r="G275" t="str">
            <v>Příspěvková organizace zřízená územním samosprávným celkem</v>
          </cell>
          <cell r="O275" t="str">
            <v>sociální péče</v>
          </cell>
          <cell r="AU275">
            <v>4576000</v>
          </cell>
        </row>
        <row r="276">
          <cell r="G276" t="str">
            <v>Církve a náboženské společnosti</v>
          </cell>
          <cell r="O276" t="str">
            <v>sociální prevence</v>
          </cell>
          <cell r="AU276">
            <v>637000</v>
          </cell>
        </row>
        <row r="277">
          <cell r="G277" t="str">
            <v>Církve a náboženské společnosti</v>
          </cell>
          <cell r="O277" t="str">
            <v>sociální prevence</v>
          </cell>
          <cell r="AU277">
            <v>374200</v>
          </cell>
        </row>
        <row r="278">
          <cell r="G278" t="str">
            <v>Církve a náboženské společnosti</v>
          </cell>
          <cell r="O278" t="str">
            <v>sociální prevence</v>
          </cell>
          <cell r="AU278">
            <v>897900</v>
          </cell>
        </row>
        <row r="279">
          <cell r="G279" t="str">
            <v>Církve a náboženské společnosti</v>
          </cell>
          <cell r="O279" t="str">
            <v>sociální prevence</v>
          </cell>
          <cell r="AU279">
            <v>2140700</v>
          </cell>
        </row>
        <row r="280">
          <cell r="G280" t="str">
            <v>Církve a náboženské společnosti</v>
          </cell>
          <cell r="O280" t="str">
            <v>sociální péče</v>
          </cell>
          <cell r="AU280">
            <v>1473900</v>
          </cell>
        </row>
        <row r="281">
          <cell r="G281" t="str">
            <v>Církve a náboženské společnosti</v>
          </cell>
          <cell r="O281" t="str">
            <v>sociální péče</v>
          </cell>
          <cell r="AU281">
            <v>282800</v>
          </cell>
        </row>
        <row r="282">
          <cell r="G282" t="str">
            <v>Církve a náboženské společnosti</v>
          </cell>
          <cell r="O282" t="str">
            <v>sociální péče</v>
          </cell>
          <cell r="AU282">
            <v>1469200</v>
          </cell>
        </row>
        <row r="283">
          <cell r="G283" t="str">
            <v>Církve a náboženské společnosti</v>
          </cell>
          <cell r="O283" t="str">
            <v>sociální prevence</v>
          </cell>
          <cell r="AU283">
            <v>1506900</v>
          </cell>
        </row>
        <row r="284">
          <cell r="G284" t="str">
            <v>Církve a náboženské společnosti</v>
          </cell>
          <cell r="O284" t="str">
            <v>sociální péče</v>
          </cell>
          <cell r="AU284">
            <v>824800</v>
          </cell>
        </row>
        <row r="285">
          <cell r="G285" t="str">
            <v>Církve a náboženské společnosti</v>
          </cell>
          <cell r="O285" t="str">
            <v>sociální péče</v>
          </cell>
          <cell r="AU285">
            <v>1210500</v>
          </cell>
        </row>
        <row r="286">
          <cell r="G286" t="str">
            <v>Církve a náboženské společnosti</v>
          </cell>
          <cell r="O286" t="str">
            <v>sociální prevence</v>
          </cell>
          <cell r="AU286">
            <v>3919600</v>
          </cell>
        </row>
        <row r="287">
          <cell r="G287" t="str">
            <v>Církve a náboženské společnosti</v>
          </cell>
          <cell r="O287" t="str">
            <v>sociální prevence</v>
          </cell>
          <cell r="AU287">
            <v>310700</v>
          </cell>
        </row>
        <row r="288">
          <cell r="G288" t="str">
            <v>Církve a náboženské společnosti</v>
          </cell>
          <cell r="O288" t="str">
            <v>sociální prevence</v>
          </cell>
          <cell r="AU288">
            <v>206800</v>
          </cell>
        </row>
        <row r="289">
          <cell r="G289" t="str">
            <v>Církve a náboženské společnosti</v>
          </cell>
          <cell r="O289" t="str">
            <v>sociální prevence</v>
          </cell>
          <cell r="AU289">
            <v>2316000</v>
          </cell>
        </row>
        <row r="290">
          <cell r="G290" t="str">
            <v>Církve a náboženské společnosti</v>
          </cell>
          <cell r="O290" t="str">
            <v>sociální prevence</v>
          </cell>
          <cell r="AU290">
            <v>551800</v>
          </cell>
        </row>
        <row r="291">
          <cell r="G291" t="str">
            <v>Církve a náboženské společnosti</v>
          </cell>
          <cell r="O291" t="str">
            <v>poradenství</v>
          </cell>
          <cell r="AU291">
            <v>85300</v>
          </cell>
        </row>
        <row r="292">
          <cell r="G292" t="str">
            <v>Církve a náboženské společnosti</v>
          </cell>
          <cell r="O292" t="str">
            <v>sociální prevence</v>
          </cell>
          <cell r="AU292">
            <v>543800</v>
          </cell>
        </row>
        <row r="293">
          <cell r="G293" t="str">
            <v>Církve a náboženské společnosti</v>
          </cell>
          <cell r="O293" t="str">
            <v>sociální prevence</v>
          </cell>
          <cell r="AU293">
            <v>1268600</v>
          </cell>
        </row>
        <row r="294">
          <cell r="G294" t="str">
            <v>Církve a náboženské společnosti</v>
          </cell>
          <cell r="O294" t="str">
            <v>sociální prevence</v>
          </cell>
          <cell r="AU294">
            <v>678600</v>
          </cell>
        </row>
        <row r="295">
          <cell r="G295" t="str">
            <v>Církve a náboženské společnosti</v>
          </cell>
          <cell r="O295" t="str">
            <v>sociální péče</v>
          </cell>
          <cell r="AU295">
            <v>394600</v>
          </cell>
        </row>
        <row r="296">
          <cell r="G296" t="str">
            <v>Církve a náboženské společnosti</v>
          </cell>
          <cell r="O296" t="str">
            <v>sociální péče</v>
          </cell>
          <cell r="AU296">
            <v>324300</v>
          </cell>
        </row>
        <row r="297">
          <cell r="G297" t="str">
            <v>Církve a náboženské společnosti</v>
          </cell>
          <cell r="O297" t="str">
            <v>sociální péče</v>
          </cell>
          <cell r="AU297">
            <v>284600</v>
          </cell>
        </row>
        <row r="298">
          <cell r="G298" t="str">
            <v>Církve a náboženské společnosti</v>
          </cell>
          <cell r="O298" t="str">
            <v>sociální prevence</v>
          </cell>
          <cell r="AU298">
            <v>52400</v>
          </cell>
        </row>
        <row r="299">
          <cell r="G299" t="str">
            <v>Církve a náboženské společnosti</v>
          </cell>
          <cell r="O299" t="str">
            <v>sociální péče</v>
          </cell>
          <cell r="AU299">
            <v>3289600</v>
          </cell>
        </row>
        <row r="300">
          <cell r="G300" t="str">
            <v>Církve a náboženské společnosti</v>
          </cell>
          <cell r="O300" t="str">
            <v>sociální péče</v>
          </cell>
          <cell r="AU300">
            <v>282800</v>
          </cell>
        </row>
        <row r="301">
          <cell r="G301" t="str">
            <v>Církve a náboženské společnosti</v>
          </cell>
          <cell r="O301" t="str">
            <v>sociální péče</v>
          </cell>
          <cell r="AU301">
            <v>113100</v>
          </cell>
        </row>
        <row r="302">
          <cell r="G302" t="str">
            <v>Církve a náboženské společnosti</v>
          </cell>
          <cell r="O302" t="str">
            <v>sociální prevence</v>
          </cell>
          <cell r="AU302">
            <v>282300</v>
          </cell>
        </row>
        <row r="303">
          <cell r="G303" t="str">
            <v>Církve a náboženské společnosti</v>
          </cell>
          <cell r="O303" t="str">
            <v>sociální péče</v>
          </cell>
          <cell r="AU303">
            <v>324600</v>
          </cell>
        </row>
        <row r="304">
          <cell r="G304" t="str">
            <v>Církve a náboženské společnosti</v>
          </cell>
          <cell r="O304" t="str">
            <v>sociální péče</v>
          </cell>
          <cell r="AU304">
            <v>408300</v>
          </cell>
        </row>
        <row r="305">
          <cell r="G305" t="str">
            <v>Církve a náboženské společnosti</v>
          </cell>
          <cell r="O305" t="str">
            <v>sociální péče</v>
          </cell>
          <cell r="AU305">
            <v>1188800</v>
          </cell>
        </row>
        <row r="306">
          <cell r="G306" t="str">
            <v>Církve a náboženské společnosti</v>
          </cell>
          <cell r="O306" t="str">
            <v>sociální péče</v>
          </cell>
          <cell r="AU306">
            <v>3148200</v>
          </cell>
        </row>
        <row r="307">
          <cell r="G307" t="str">
            <v>Církve a náboženské společnosti</v>
          </cell>
          <cell r="O307" t="str">
            <v>sociální péče</v>
          </cell>
          <cell r="AU307">
            <v>6039800</v>
          </cell>
        </row>
        <row r="308">
          <cell r="G308" t="str">
            <v>Církve a náboženské společnosti</v>
          </cell>
          <cell r="O308" t="str">
            <v>sociální prevence</v>
          </cell>
          <cell r="AU308">
            <v>872100</v>
          </cell>
        </row>
        <row r="309">
          <cell r="G309" t="str">
            <v>Církve a náboženské společnosti</v>
          </cell>
          <cell r="O309" t="str">
            <v>sociální prevence</v>
          </cell>
          <cell r="AU309">
            <v>975000</v>
          </cell>
        </row>
        <row r="310">
          <cell r="G310" t="str">
            <v>Církve a náboženské společnosti</v>
          </cell>
          <cell r="O310" t="str">
            <v>sociální prevence</v>
          </cell>
          <cell r="AU310">
            <v>2027500</v>
          </cell>
        </row>
        <row r="311">
          <cell r="G311" t="str">
            <v>Církve a náboženské společnosti</v>
          </cell>
          <cell r="O311" t="str">
            <v>sociální péče</v>
          </cell>
          <cell r="AU311">
            <v>1018100</v>
          </cell>
        </row>
        <row r="312">
          <cell r="G312" t="str">
            <v>Církve a náboženské společnosti</v>
          </cell>
          <cell r="O312" t="str">
            <v>sociální péče</v>
          </cell>
          <cell r="AU312">
            <v>0</v>
          </cell>
        </row>
        <row r="313">
          <cell r="G313" t="str">
            <v>Církve a náboženské společnosti</v>
          </cell>
          <cell r="O313" t="str">
            <v>sociální prevence</v>
          </cell>
          <cell r="AU313">
            <v>196900</v>
          </cell>
        </row>
        <row r="314">
          <cell r="G314" t="str">
            <v>Církve a náboženské společnosti</v>
          </cell>
          <cell r="O314" t="str">
            <v>poradenství</v>
          </cell>
          <cell r="AU314">
            <v>260300</v>
          </cell>
        </row>
        <row r="315">
          <cell r="G315" t="str">
            <v>Občanské sdružení</v>
          </cell>
          <cell r="O315" t="str">
            <v>sociální péče</v>
          </cell>
          <cell r="AU315">
            <v>2263500</v>
          </cell>
        </row>
        <row r="316">
          <cell r="G316" t="str">
            <v>Občanské sdružení</v>
          </cell>
          <cell r="O316" t="str">
            <v>sociální prevence</v>
          </cell>
          <cell r="AU316">
            <v>1472500</v>
          </cell>
        </row>
        <row r="317">
          <cell r="G317" t="str">
            <v>Občanské sdružení</v>
          </cell>
          <cell r="O317" t="str">
            <v>sociální prevence</v>
          </cell>
          <cell r="AU317">
            <v>1941400</v>
          </cell>
        </row>
        <row r="318">
          <cell r="G318" t="str">
            <v>Občanské sdružení</v>
          </cell>
          <cell r="O318" t="str">
            <v>sociální prevence</v>
          </cell>
          <cell r="AU318">
            <v>741900</v>
          </cell>
        </row>
        <row r="319">
          <cell r="G319" t="str">
            <v>Občanské sdružení</v>
          </cell>
          <cell r="O319" t="str">
            <v>sociální prevence</v>
          </cell>
          <cell r="AU319">
            <v>1210300</v>
          </cell>
        </row>
        <row r="320">
          <cell r="G320" t="str">
            <v>Občanské sdružení</v>
          </cell>
          <cell r="O320" t="str">
            <v>sociální prevence</v>
          </cell>
          <cell r="AU320">
            <v>5952500</v>
          </cell>
        </row>
        <row r="321">
          <cell r="G321" t="str">
            <v>Občanské sdružení</v>
          </cell>
          <cell r="O321" t="str">
            <v>sociální prevence</v>
          </cell>
          <cell r="AU321">
            <v>1929300</v>
          </cell>
        </row>
        <row r="322">
          <cell r="G322" t="str">
            <v>Občanské sdružení</v>
          </cell>
          <cell r="O322" t="str">
            <v>sociální prevence</v>
          </cell>
          <cell r="AU322">
            <v>1964400</v>
          </cell>
        </row>
        <row r="323">
          <cell r="G323" t="str">
            <v>Občanské sdružení</v>
          </cell>
          <cell r="O323" t="str">
            <v>sociální prevence</v>
          </cell>
          <cell r="AU323">
            <v>1556100</v>
          </cell>
        </row>
        <row r="324">
          <cell r="G324" t="str">
            <v>Občanské sdružení</v>
          </cell>
          <cell r="O324" t="str">
            <v>sociální prevence</v>
          </cell>
          <cell r="AU324">
            <v>1557300</v>
          </cell>
        </row>
        <row r="325">
          <cell r="G325" t="str">
            <v>Občanské sdružení</v>
          </cell>
          <cell r="O325" t="str">
            <v>sociální péče</v>
          </cell>
          <cell r="AU325">
            <v>475700</v>
          </cell>
        </row>
        <row r="326">
          <cell r="G326" t="str">
            <v>Zapsaný ústav</v>
          </cell>
          <cell r="O326" t="str">
            <v>sociální prevence</v>
          </cell>
          <cell r="AU326">
            <v>2001600</v>
          </cell>
        </row>
        <row r="327">
          <cell r="G327" t="str">
            <v>Zapsaný ústav</v>
          </cell>
          <cell r="O327" t="str">
            <v>sociální péče</v>
          </cell>
          <cell r="AU327">
            <v>1373800</v>
          </cell>
        </row>
        <row r="328">
          <cell r="G328" t="str">
            <v>Zapsaný ústav</v>
          </cell>
          <cell r="O328" t="str">
            <v>sociální prevence</v>
          </cell>
          <cell r="AU328">
            <v>2187700</v>
          </cell>
        </row>
        <row r="329">
          <cell r="G329" t="str">
            <v>Zapsaný ústav</v>
          </cell>
          <cell r="O329" t="str">
            <v>sociální prevence</v>
          </cell>
          <cell r="AU329">
            <v>1871500</v>
          </cell>
        </row>
        <row r="330">
          <cell r="G330" t="str">
            <v>Zapsaný ústav</v>
          </cell>
          <cell r="O330" t="str">
            <v>sociální péče</v>
          </cell>
          <cell r="AU330">
            <v>2690600</v>
          </cell>
        </row>
        <row r="331">
          <cell r="G331" t="str">
            <v>Zapsaný ústav</v>
          </cell>
          <cell r="O331" t="str">
            <v>sociální prevence</v>
          </cell>
          <cell r="AU331">
            <v>166300</v>
          </cell>
        </row>
        <row r="332">
          <cell r="G332" t="str">
            <v>Zapsaný ústav</v>
          </cell>
          <cell r="O332" t="str">
            <v>sociální péče</v>
          </cell>
          <cell r="AU332">
            <v>954100</v>
          </cell>
        </row>
        <row r="333">
          <cell r="G333" t="str">
            <v>Obecně prospěšná společnost</v>
          </cell>
          <cell r="O333" t="str">
            <v>sociální péče</v>
          </cell>
          <cell r="AU333">
            <v>3325800</v>
          </cell>
        </row>
        <row r="334">
          <cell r="G334" t="str">
            <v>Ústav</v>
          </cell>
          <cell r="O334" t="str">
            <v>sociální prevence</v>
          </cell>
          <cell r="AU334">
            <v>82000</v>
          </cell>
        </row>
        <row r="335">
          <cell r="G335" t="str">
            <v>Ústav</v>
          </cell>
          <cell r="O335" t="str">
            <v>sociální prevence</v>
          </cell>
          <cell r="AU335">
            <v>37700</v>
          </cell>
        </row>
        <row r="336">
          <cell r="G336" t="str">
            <v>Obecně prospěšná společnost</v>
          </cell>
          <cell r="O336" t="str">
            <v>sociální péče</v>
          </cell>
          <cell r="AU336">
            <v>493500</v>
          </cell>
        </row>
        <row r="337">
          <cell r="G337" t="str">
            <v>Obecně prospěšná společnost</v>
          </cell>
          <cell r="O337" t="str">
            <v>sociální prevence</v>
          </cell>
          <cell r="AU337">
            <v>1136700</v>
          </cell>
        </row>
        <row r="338">
          <cell r="G338" t="str">
            <v>Obecně prospěšná společnost</v>
          </cell>
          <cell r="O338" t="str">
            <v>sociální péče</v>
          </cell>
          <cell r="AU338">
            <v>1097200</v>
          </cell>
        </row>
        <row r="339">
          <cell r="G339" t="str">
            <v>Obecně prospěšná společnost</v>
          </cell>
          <cell r="O339" t="str">
            <v>sociální péče</v>
          </cell>
          <cell r="AU339">
            <v>382000</v>
          </cell>
        </row>
        <row r="340">
          <cell r="G340" t="str">
            <v>Obecně prospěšná společnost</v>
          </cell>
          <cell r="O340" t="str">
            <v>sociální péče</v>
          </cell>
          <cell r="AU340">
            <v>1150400</v>
          </cell>
        </row>
        <row r="341">
          <cell r="G341" t="str">
            <v>Společnost s ručením omezeným</v>
          </cell>
          <cell r="O341" t="str">
            <v>sociální péče</v>
          </cell>
          <cell r="AU341">
            <v>201800</v>
          </cell>
        </row>
        <row r="342">
          <cell r="G342" t="str">
            <v>Spolek</v>
          </cell>
          <cell r="O342" t="str">
            <v>sociální péče</v>
          </cell>
          <cell r="AU342">
            <v>1662800</v>
          </cell>
        </row>
        <row r="343">
          <cell r="G343" t="str">
            <v>Obecně prospěšná společnost</v>
          </cell>
          <cell r="O343" t="str">
            <v>sociální péče</v>
          </cell>
          <cell r="AU343">
            <v>132200</v>
          </cell>
        </row>
        <row r="344">
          <cell r="G344" t="str">
            <v>Obecně prospěšná společnost</v>
          </cell>
          <cell r="O344" t="str">
            <v>sociální péče</v>
          </cell>
          <cell r="AU344">
            <v>62100</v>
          </cell>
        </row>
        <row r="345">
          <cell r="G345" t="str">
            <v>Obecně prospěšná společnost</v>
          </cell>
          <cell r="O345" t="str">
            <v>sociální péče</v>
          </cell>
          <cell r="AU345">
            <v>169600</v>
          </cell>
        </row>
        <row r="346">
          <cell r="G346" t="str">
            <v>Obecně prospěšná společnost</v>
          </cell>
          <cell r="O346" t="str">
            <v>poradenství</v>
          </cell>
          <cell r="AU346">
            <v>93000</v>
          </cell>
        </row>
        <row r="347">
          <cell r="G347" t="str">
            <v>Občanské sdružení</v>
          </cell>
          <cell r="O347" t="str">
            <v>sociální prevence</v>
          </cell>
          <cell r="AU347">
            <v>282100</v>
          </cell>
        </row>
        <row r="348">
          <cell r="G348" t="str">
            <v>Občanské sdružení</v>
          </cell>
          <cell r="O348" t="str">
            <v>sociální prevence</v>
          </cell>
          <cell r="AU348">
            <v>488300</v>
          </cell>
        </row>
        <row r="349">
          <cell r="G349" t="str">
            <v>Občanské sdružení</v>
          </cell>
          <cell r="O349" t="str">
            <v>sociální prevence</v>
          </cell>
          <cell r="AU349">
            <v>65600</v>
          </cell>
        </row>
        <row r="350">
          <cell r="G350" t="str">
            <v>Občanské sdružení</v>
          </cell>
          <cell r="O350" t="str">
            <v>poradenství</v>
          </cell>
          <cell r="AU350">
            <v>273600</v>
          </cell>
        </row>
        <row r="351">
          <cell r="G351" t="str">
            <v>Občanské sdružení</v>
          </cell>
          <cell r="O351" t="str">
            <v>sociální prevence</v>
          </cell>
          <cell r="AU351">
            <v>480100</v>
          </cell>
        </row>
        <row r="352">
          <cell r="G352" t="str">
            <v>Ústav</v>
          </cell>
          <cell r="O352" t="str">
            <v>sociální péče</v>
          </cell>
          <cell r="AU352">
            <v>475700</v>
          </cell>
        </row>
        <row r="353">
          <cell r="G353" t="str">
            <v>Ústav</v>
          </cell>
          <cell r="O353" t="str">
            <v>sociální péče</v>
          </cell>
          <cell r="AU353">
            <v>248800</v>
          </cell>
        </row>
        <row r="354">
          <cell r="G354" t="str">
            <v>Ústav</v>
          </cell>
          <cell r="O354" t="str">
            <v>sociální péče</v>
          </cell>
          <cell r="AU354">
            <v>1131200</v>
          </cell>
        </row>
        <row r="355">
          <cell r="G355" t="str">
            <v>Ústav</v>
          </cell>
          <cell r="O355" t="str">
            <v>poradenství</v>
          </cell>
          <cell r="AU355">
            <v>34600</v>
          </cell>
        </row>
        <row r="356">
          <cell r="G356" t="str">
            <v>Obecně prospěšná společnost</v>
          </cell>
          <cell r="O356" t="str">
            <v>sociální prevence</v>
          </cell>
          <cell r="AU356">
            <v>717300</v>
          </cell>
        </row>
        <row r="357">
          <cell r="G357" t="str">
            <v>Obecně prospěšná společnost</v>
          </cell>
          <cell r="O357" t="str">
            <v>sociální péče</v>
          </cell>
          <cell r="AU357">
            <v>180900</v>
          </cell>
        </row>
        <row r="358">
          <cell r="G358" t="str">
            <v>Obecně prospěšná společnost</v>
          </cell>
          <cell r="O358" t="str">
            <v>sociální péče</v>
          </cell>
          <cell r="AU358">
            <v>989800</v>
          </cell>
        </row>
        <row r="359">
          <cell r="G359" t="str">
            <v>Pobočný spolek</v>
          </cell>
          <cell r="O359" t="str">
            <v>poradenství</v>
          </cell>
          <cell r="AU359">
            <v>281200</v>
          </cell>
        </row>
        <row r="360">
          <cell r="G360" t="str">
            <v>Obecně prospěšná společnost</v>
          </cell>
          <cell r="O360" t="str">
            <v>sociální péče</v>
          </cell>
          <cell r="AU360">
            <v>1340400</v>
          </cell>
        </row>
        <row r="361">
          <cell r="G361" t="str">
            <v>Obecně prospěšná společnost</v>
          </cell>
          <cell r="O361" t="str">
            <v>sociální prevence</v>
          </cell>
          <cell r="AU361">
            <v>110400</v>
          </cell>
        </row>
        <row r="362">
          <cell r="G362" t="str">
            <v>Obecně prospěšná společnost</v>
          </cell>
          <cell r="O362" t="str">
            <v>sociální prevence</v>
          </cell>
          <cell r="AU362">
            <v>803200</v>
          </cell>
        </row>
        <row r="363">
          <cell r="G363" t="str">
            <v>Příspěvková organizace zřízená územním samosprávným celkem</v>
          </cell>
          <cell r="O363" t="str">
            <v>sociální péče</v>
          </cell>
          <cell r="AU363">
            <v>5175900</v>
          </cell>
        </row>
        <row r="364">
          <cell r="G364" t="str">
            <v>Příspěvková organizace zřízená územním samosprávným celkem</v>
          </cell>
          <cell r="O364" t="str">
            <v>sociální péče</v>
          </cell>
          <cell r="AU364">
            <v>1091900</v>
          </cell>
        </row>
        <row r="365">
          <cell r="G365" t="str">
            <v>Příspěvková organizace zřízená územním samosprávným celkem</v>
          </cell>
          <cell r="O365" t="str">
            <v>sociální péče</v>
          </cell>
          <cell r="AU365">
            <v>109400</v>
          </cell>
        </row>
        <row r="366">
          <cell r="G366" t="str">
            <v>Příspěvková organizace zřízená územním samosprávným celkem</v>
          </cell>
          <cell r="O366" t="str">
            <v>sociální péče</v>
          </cell>
          <cell r="AU366">
            <v>2860400</v>
          </cell>
        </row>
        <row r="367">
          <cell r="G367" t="str">
            <v>Ústav</v>
          </cell>
          <cell r="O367" t="str">
            <v>sociální péče</v>
          </cell>
          <cell r="AU367">
            <v>0</v>
          </cell>
        </row>
        <row r="368">
          <cell r="G368" t="str">
            <v>Spolek</v>
          </cell>
          <cell r="O368" t="str">
            <v>poradenství</v>
          </cell>
          <cell r="AU368">
            <v>5600</v>
          </cell>
        </row>
        <row r="369">
          <cell r="G369" t="str">
            <v>Spolek</v>
          </cell>
          <cell r="O369" t="str">
            <v>poradenství</v>
          </cell>
          <cell r="AU369">
            <v>98000</v>
          </cell>
        </row>
        <row r="370">
          <cell r="G370" t="str">
            <v>Spolek</v>
          </cell>
          <cell r="O370" t="str">
            <v>sociální prevence</v>
          </cell>
          <cell r="AU370">
            <v>1153700</v>
          </cell>
        </row>
        <row r="371">
          <cell r="G371" t="str">
            <v>Společnost s ručením omezeným</v>
          </cell>
          <cell r="O371" t="str">
            <v>sociální péče</v>
          </cell>
          <cell r="AU371">
            <v>208000</v>
          </cell>
        </row>
        <row r="372">
          <cell r="G372" t="str">
            <v>Společnost s ručením omezeným</v>
          </cell>
          <cell r="O372" t="str">
            <v>sociální péče</v>
          </cell>
          <cell r="AU372">
            <v>349500</v>
          </cell>
        </row>
        <row r="373">
          <cell r="G373" t="str">
            <v>Společnost s ručením omezeným</v>
          </cell>
          <cell r="O373" t="str">
            <v>poradenství</v>
          </cell>
          <cell r="AU373">
            <v>27300</v>
          </cell>
        </row>
        <row r="374">
          <cell r="G374" t="str">
            <v>Spolek</v>
          </cell>
          <cell r="O374" t="str">
            <v>sociální prevence</v>
          </cell>
          <cell r="AU374">
            <v>1008900</v>
          </cell>
        </row>
        <row r="375">
          <cell r="G375" t="str">
            <v>Spolek</v>
          </cell>
          <cell r="O375" t="str">
            <v>sociální prevence</v>
          </cell>
          <cell r="AU375">
            <v>1486100</v>
          </cell>
        </row>
        <row r="376">
          <cell r="G376" t="str">
            <v>Občanské sdružení</v>
          </cell>
          <cell r="O376" t="str">
            <v>sociální prevence</v>
          </cell>
          <cell r="AU376">
            <v>427800</v>
          </cell>
        </row>
        <row r="377">
          <cell r="G377" t="str">
            <v>Občanské sdružení</v>
          </cell>
          <cell r="O377" t="str">
            <v>sociální péče</v>
          </cell>
          <cell r="AU377">
            <v>2273900</v>
          </cell>
        </row>
        <row r="378">
          <cell r="G378" t="str">
            <v>Občanské sdružení</v>
          </cell>
          <cell r="O378" t="str">
            <v>sociální péče</v>
          </cell>
          <cell r="AU378">
            <v>849500</v>
          </cell>
        </row>
        <row r="379">
          <cell r="G379" t="str">
            <v>Fyzická osoba podnikající dle jiných zákonů než živnostenského a zákona o zemědělství nezapsaná v obchodním rejstříku</v>
          </cell>
          <cell r="O379" t="str">
            <v>sociální prevence</v>
          </cell>
          <cell r="AU379">
            <v>273600</v>
          </cell>
        </row>
        <row r="380">
          <cell r="G380" t="str">
            <v>Fyzická osoba podnikající dle jiných zákonů než živnostenského a zákona o zemědělství nezapsaná v obchodním rejstříku</v>
          </cell>
          <cell r="O380" t="str">
            <v>poradenství</v>
          </cell>
          <cell r="AU380">
            <v>120300</v>
          </cell>
        </row>
        <row r="381">
          <cell r="G381" t="str">
            <v>Zapsaný ústav</v>
          </cell>
          <cell r="O381" t="str">
            <v>sociální prevence</v>
          </cell>
          <cell r="AU381">
            <v>291000</v>
          </cell>
        </row>
        <row r="382">
          <cell r="G382" t="str">
            <v>Zapsaný ústav</v>
          </cell>
          <cell r="O382" t="str">
            <v>sociální prevence</v>
          </cell>
          <cell r="AU382">
            <v>1319000</v>
          </cell>
        </row>
        <row r="383">
          <cell r="G383" t="str">
            <v>Příspěvková organizace zřízená územním samosprávným celkem</v>
          </cell>
          <cell r="O383" t="str">
            <v>poradenství</v>
          </cell>
          <cell r="AU383">
            <v>100600</v>
          </cell>
        </row>
        <row r="384">
          <cell r="G384" t="str">
            <v>Příspěvková organizace zřízená územním samosprávným celkem</v>
          </cell>
          <cell r="O384" t="str">
            <v>sociální prevence</v>
          </cell>
          <cell r="AU384">
            <v>272400</v>
          </cell>
        </row>
        <row r="385">
          <cell r="G385" t="str">
            <v>Příspěvková organizace zřízená územním samosprávným celkem</v>
          </cell>
          <cell r="O385" t="str">
            <v>sociální péče</v>
          </cell>
          <cell r="AU385">
            <v>4712800</v>
          </cell>
        </row>
        <row r="386">
          <cell r="G386" t="str">
            <v>Obecně prospěšná společnost</v>
          </cell>
          <cell r="O386" t="str">
            <v>poradenství</v>
          </cell>
          <cell r="AU386">
            <v>113800</v>
          </cell>
        </row>
        <row r="387">
          <cell r="G387" t="str">
            <v>Obecně prospěšná společnost</v>
          </cell>
          <cell r="O387" t="str">
            <v>sociální prevence</v>
          </cell>
          <cell r="AU387">
            <v>1981800</v>
          </cell>
        </row>
        <row r="388">
          <cell r="G388" t="str">
            <v>Obecně prospěšná společnost</v>
          </cell>
          <cell r="O388" t="str">
            <v>sociální prevence</v>
          </cell>
          <cell r="AU388">
            <v>1307200</v>
          </cell>
        </row>
        <row r="389">
          <cell r="G389" t="str">
            <v>Obecně prospěšná společnost</v>
          </cell>
          <cell r="O389" t="str">
            <v>sociální prevence</v>
          </cell>
          <cell r="AU389">
            <v>1335500</v>
          </cell>
        </row>
        <row r="390">
          <cell r="G390" t="str">
            <v>Obecně prospěšná společnost</v>
          </cell>
          <cell r="O390" t="str">
            <v>sociální prevence</v>
          </cell>
          <cell r="AU390">
            <v>1356900</v>
          </cell>
        </row>
        <row r="391">
          <cell r="G391" t="str">
            <v>Obecně prospěšná společnost</v>
          </cell>
          <cell r="O391" t="str">
            <v>sociální prevence</v>
          </cell>
          <cell r="AU391">
            <v>2250300</v>
          </cell>
        </row>
        <row r="392">
          <cell r="G392" t="str">
            <v>Obecně prospěšná společnost</v>
          </cell>
          <cell r="O392" t="str">
            <v>sociální prevence</v>
          </cell>
          <cell r="AU392">
            <v>1180800</v>
          </cell>
        </row>
        <row r="393">
          <cell r="G393" t="str">
            <v>Obecně prospěšná společnost</v>
          </cell>
          <cell r="O393" t="str">
            <v>sociální prevence</v>
          </cell>
          <cell r="AU393">
            <v>1375600</v>
          </cell>
        </row>
        <row r="394">
          <cell r="G394" t="str">
            <v>Obecně prospěšná společnost</v>
          </cell>
          <cell r="O394" t="str">
            <v>sociální péče</v>
          </cell>
          <cell r="AU394">
            <v>591600</v>
          </cell>
        </row>
        <row r="395">
          <cell r="G395" t="str">
            <v>Obecně prospěšná společnost</v>
          </cell>
          <cell r="O395" t="str">
            <v>sociální prevence</v>
          </cell>
          <cell r="AU395">
            <v>176000</v>
          </cell>
        </row>
        <row r="396">
          <cell r="G396" t="str">
            <v>Obecně prospěšná společnost</v>
          </cell>
          <cell r="O396" t="str">
            <v>sociální péče</v>
          </cell>
          <cell r="AU396">
            <v>1719400</v>
          </cell>
        </row>
        <row r="397">
          <cell r="G397" t="str">
            <v>Občanské sdružení</v>
          </cell>
          <cell r="O397" t="str">
            <v>sociální prevence</v>
          </cell>
          <cell r="AU397">
            <v>2041000</v>
          </cell>
        </row>
        <row r="398">
          <cell r="G398" t="str">
            <v>Obecně prospěšná společnost</v>
          </cell>
          <cell r="O398" t="str">
            <v>sociální péče</v>
          </cell>
          <cell r="AU398">
            <v>764400</v>
          </cell>
        </row>
        <row r="399">
          <cell r="G399" t="str">
            <v>Obecně prospěšná společnost</v>
          </cell>
          <cell r="O399" t="str">
            <v>sociální prevence</v>
          </cell>
          <cell r="AU399">
            <v>284500</v>
          </cell>
        </row>
        <row r="400">
          <cell r="G400" t="str">
            <v>Obecně prospěšná společnost</v>
          </cell>
          <cell r="O400" t="str">
            <v>poradenství</v>
          </cell>
          <cell r="AU400">
            <v>123500</v>
          </cell>
        </row>
        <row r="401">
          <cell r="G401" t="str">
            <v>Obecně prospěšná společnost</v>
          </cell>
          <cell r="O401" t="str">
            <v>sociální péče</v>
          </cell>
          <cell r="AU401">
            <v>13500</v>
          </cell>
        </row>
        <row r="402">
          <cell r="G402" t="str">
            <v>Obecně prospěšná společnost</v>
          </cell>
          <cell r="O402" t="str">
            <v>sociální prevence</v>
          </cell>
          <cell r="AU402">
            <v>241700</v>
          </cell>
        </row>
        <row r="403">
          <cell r="G403" t="str">
            <v>Obecně prospěšná společnost</v>
          </cell>
          <cell r="O403" t="str">
            <v>sociální prevence</v>
          </cell>
          <cell r="AU403">
            <v>1479500</v>
          </cell>
        </row>
        <row r="404">
          <cell r="G404" t="str">
            <v>Obecně prospěšná společnost</v>
          </cell>
          <cell r="O404" t="str">
            <v>sociální péče</v>
          </cell>
          <cell r="AU404">
            <v>15800</v>
          </cell>
        </row>
        <row r="405">
          <cell r="G405" t="str">
            <v>Obec</v>
          </cell>
          <cell r="O405" t="str">
            <v>sociální péče</v>
          </cell>
          <cell r="AU405">
            <v>2366200</v>
          </cell>
        </row>
        <row r="406">
          <cell r="G406" t="str">
            <v>Obec</v>
          </cell>
          <cell r="O406" t="str">
            <v>sociální péče</v>
          </cell>
          <cell r="AU406">
            <v>937700</v>
          </cell>
        </row>
        <row r="407">
          <cell r="G407" t="str">
            <v>Obec</v>
          </cell>
          <cell r="O407" t="str">
            <v>sociální péče</v>
          </cell>
          <cell r="AU407">
            <v>950500</v>
          </cell>
        </row>
        <row r="408">
          <cell r="G408" t="str">
            <v>Obec</v>
          </cell>
          <cell r="O408" t="str">
            <v>sociální péče</v>
          </cell>
          <cell r="AU408">
            <v>507800</v>
          </cell>
        </row>
        <row r="409">
          <cell r="G409" t="str">
            <v>Obec</v>
          </cell>
          <cell r="O409" t="str">
            <v>sociální péče</v>
          </cell>
          <cell r="AU409">
            <v>187600</v>
          </cell>
        </row>
        <row r="410">
          <cell r="G410" t="str">
            <v>Obec</v>
          </cell>
          <cell r="O410" t="str">
            <v>sociální péče</v>
          </cell>
          <cell r="AU410">
            <v>210300</v>
          </cell>
        </row>
        <row r="411">
          <cell r="G411" t="str">
            <v>Obec</v>
          </cell>
          <cell r="O411" t="str">
            <v>sociální péče</v>
          </cell>
          <cell r="AU411">
            <v>186500</v>
          </cell>
        </row>
        <row r="412">
          <cell r="G412" t="str">
            <v>Obec</v>
          </cell>
          <cell r="O412" t="str">
            <v>sociální péče</v>
          </cell>
          <cell r="AU412">
            <v>490900</v>
          </cell>
        </row>
        <row r="413">
          <cell r="G413" t="str">
            <v>Obec</v>
          </cell>
          <cell r="O413" t="str">
            <v>sociální péče</v>
          </cell>
          <cell r="AU413">
            <v>786200</v>
          </cell>
        </row>
        <row r="414">
          <cell r="G414" t="str">
            <v>Obec</v>
          </cell>
          <cell r="O414" t="str">
            <v>sociální péče</v>
          </cell>
          <cell r="AU414">
            <v>79100</v>
          </cell>
        </row>
        <row r="415">
          <cell r="G415" t="str">
            <v>Obec</v>
          </cell>
          <cell r="O415" t="str">
            <v>sociální péče</v>
          </cell>
          <cell r="AU415">
            <v>803100</v>
          </cell>
        </row>
        <row r="416">
          <cell r="G416" t="str">
            <v>Obec</v>
          </cell>
          <cell r="O416" t="str">
            <v>sociální péče</v>
          </cell>
          <cell r="AU416">
            <v>661500</v>
          </cell>
        </row>
        <row r="417">
          <cell r="G417" t="str">
            <v>Obec</v>
          </cell>
          <cell r="O417" t="str">
            <v>sociální prevence</v>
          </cell>
          <cell r="AU417">
            <v>2496400</v>
          </cell>
        </row>
        <row r="418">
          <cell r="G418" t="str">
            <v>Obec</v>
          </cell>
          <cell r="O418" t="str">
            <v>sociální prevence</v>
          </cell>
          <cell r="AU418">
            <v>701500</v>
          </cell>
        </row>
        <row r="419">
          <cell r="G419" t="str">
            <v>Obec</v>
          </cell>
          <cell r="O419" t="str">
            <v>poradenství</v>
          </cell>
          <cell r="AU419">
            <v>20700</v>
          </cell>
        </row>
        <row r="420">
          <cell r="G420" t="str">
            <v>Obec</v>
          </cell>
          <cell r="O420" t="str">
            <v>sociální prevence</v>
          </cell>
          <cell r="AU420">
            <v>716700</v>
          </cell>
        </row>
        <row r="421">
          <cell r="G421" t="str">
            <v>Obec</v>
          </cell>
          <cell r="O421" t="str">
            <v>sociální prevence</v>
          </cell>
          <cell r="AU421">
            <v>407000</v>
          </cell>
        </row>
        <row r="422">
          <cell r="G422" t="str">
            <v>Obec</v>
          </cell>
          <cell r="O422" t="str">
            <v>sociální prevence</v>
          </cell>
          <cell r="AU422">
            <v>480700</v>
          </cell>
        </row>
        <row r="423">
          <cell r="G423" t="str">
            <v>Obec</v>
          </cell>
          <cell r="O423" t="str">
            <v>sociální péče</v>
          </cell>
          <cell r="AU423">
            <v>210100</v>
          </cell>
        </row>
        <row r="424">
          <cell r="G424" t="str">
            <v>Obec</v>
          </cell>
          <cell r="O424" t="str">
            <v>sociální péče</v>
          </cell>
          <cell r="AU424">
            <v>135500</v>
          </cell>
        </row>
        <row r="425">
          <cell r="G425" t="str">
            <v>Obec</v>
          </cell>
          <cell r="O425" t="str">
            <v>sociální prevence</v>
          </cell>
          <cell r="AU425">
            <v>201300</v>
          </cell>
        </row>
        <row r="426">
          <cell r="G426" t="str">
            <v>Obec</v>
          </cell>
          <cell r="O426" t="str">
            <v>sociální prevence</v>
          </cell>
          <cell r="AU426">
            <v>234100</v>
          </cell>
        </row>
        <row r="427">
          <cell r="G427" t="str">
            <v>Obec</v>
          </cell>
          <cell r="O427" t="str">
            <v>sociální prevence</v>
          </cell>
          <cell r="AU427">
            <v>196900</v>
          </cell>
        </row>
        <row r="428">
          <cell r="G428" t="str">
            <v>Obec</v>
          </cell>
          <cell r="O428" t="str">
            <v>sociální péče</v>
          </cell>
          <cell r="AU428">
            <v>1085100</v>
          </cell>
        </row>
        <row r="429">
          <cell r="G429" t="str">
            <v>Obec</v>
          </cell>
          <cell r="O429" t="str">
            <v>sociální péče</v>
          </cell>
          <cell r="AU429">
            <v>536100</v>
          </cell>
        </row>
        <row r="430">
          <cell r="G430" t="str">
            <v>Rozpočtová organizace</v>
          </cell>
          <cell r="O430" t="str">
            <v>sociální péče</v>
          </cell>
          <cell r="AU430">
            <v>1061100</v>
          </cell>
        </row>
        <row r="431">
          <cell r="G431" t="str">
            <v>Obec</v>
          </cell>
          <cell r="O431" t="str">
            <v>sociální péče</v>
          </cell>
          <cell r="AU431">
            <v>803100</v>
          </cell>
        </row>
        <row r="432">
          <cell r="G432" t="str">
            <v>Obec</v>
          </cell>
          <cell r="O432" t="str">
            <v>sociální péče</v>
          </cell>
          <cell r="AU432">
            <v>266900</v>
          </cell>
        </row>
        <row r="433">
          <cell r="G433" t="str">
            <v>Obec</v>
          </cell>
          <cell r="O433" t="str">
            <v>sociální péče</v>
          </cell>
          <cell r="AU433">
            <v>522600</v>
          </cell>
        </row>
        <row r="434">
          <cell r="G434" t="str">
            <v>Obec</v>
          </cell>
          <cell r="O434" t="str">
            <v>sociální péče</v>
          </cell>
          <cell r="AU434">
            <v>1287600</v>
          </cell>
        </row>
        <row r="435">
          <cell r="G435" t="str">
            <v>Obec</v>
          </cell>
          <cell r="O435" t="str">
            <v>sociální péče</v>
          </cell>
          <cell r="AU435">
            <v>326900</v>
          </cell>
        </row>
        <row r="436">
          <cell r="G436" t="str">
            <v>Obec</v>
          </cell>
          <cell r="O436" t="str">
            <v>sociální péče</v>
          </cell>
          <cell r="AU436">
            <v>282800</v>
          </cell>
        </row>
        <row r="437">
          <cell r="G437" t="str">
            <v>Obec</v>
          </cell>
          <cell r="O437" t="str">
            <v>sociální péče</v>
          </cell>
          <cell r="AU437">
            <v>214800</v>
          </cell>
        </row>
        <row r="438">
          <cell r="G438" t="str">
            <v>Obec</v>
          </cell>
          <cell r="O438" t="str">
            <v>sociální péče</v>
          </cell>
          <cell r="AU438">
            <v>202400</v>
          </cell>
        </row>
        <row r="439">
          <cell r="G439" t="str">
            <v>Obec</v>
          </cell>
          <cell r="O439" t="str">
            <v>sociální péče</v>
          </cell>
          <cell r="AU439">
            <v>1042200</v>
          </cell>
        </row>
        <row r="440">
          <cell r="G440" t="str">
            <v>Obec</v>
          </cell>
          <cell r="O440" t="str">
            <v>sociální péče</v>
          </cell>
          <cell r="AU440">
            <v>381200</v>
          </cell>
        </row>
        <row r="441">
          <cell r="G441" t="str">
            <v>Obec</v>
          </cell>
          <cell r="O441" t="str">
            <v>sociální péče</v>
          </cell>
          <cell r="AU441">
            <v>536100</v>
          </cell>
        </row>
        <row r="442">
          <cell r="G442" t="str">
            <v>Obec</v>
          </cell>
          <cell r="O442" t="str">
            <v>sociální péče</v>
          </cell>
          <cell r="AU442">
            <v>487500</v>
          </cell>
        </row>
        <row r="443">
          <cell r="G443" t="str">
            <v>Příspěvková organizace obce</v>
          </cell>
          <cell r="O443" t="str">
            <v>sociální péče</v>
          </cell>
          <cell r="AU443">
            <v>135700</v>
          </cell>
        </row>
        <row r="444">
          <cell r="G444" t="str">
            <v>Příspěvková organizace obce</v>
          </cell>
          <cell r="O444" t="str">
            <v>sociální péče</v>
          </cell>
          <cell r="AU444">
            <v>374400</v>
          </cell>
        </row>
        <row r="445">
          <cell r="G445" t="str">
            <v>Příspěvková organizace obce</v>
          </cell>
          <cell r="O445" t="str">
            <v>sociální péče</v>
          </cell>
          <cell r="AU445">
            <v>114800</v>
          </cell>
        </row>
        <row r="446">
          <cell r="G446" t="str">
            <v>Příspěvková organizace obce</v>
          </cell>
          <cell r="O446" t="str">
            <v>sociální péče</v>
          </cell>
          <cell r="AU446">
            <v>730700</v>
          </cell>
        </row>
        <row r="447">
          <cell r="G447" t="str">
            <v>Příspěvková organizace obce</v>
          </cell>
          <cell r="O447" t="str">
            <v>sociální péče</v>
          </cell>
          <cell r="AU447">
            <v>3342200</v>
          </cell>
        </row>
        <row r="448">
          <cell r="G448" t="str">
            <v>Příspěvková organizace obce</v>
          </cell>
          <cell r="O448" t="str">
            <v>sociální péče</v>
          </cell>
          <cell r="AU448">
            <v>263200</v>
          </cell>
        </row>
        <row r="449">
          <cell r="G449" t="str">
            <v>Příspěvková organizace obce</v>
          </cell>
          <cell r="O449" t="str">
            <v>sociální péče</v>
          </cell>
          <cell r="AU449">
            <v>1490900</v>
          </cell>
        </row>
        <row r="450">
          <cell r="G450" t="str">
            <v>Obec</v>
          </cell>
          <cell r="O450" t="str">
            <v>sociální péče</v>
          </cell>
          <cell r="AU450">
            <v>163400</v>
          </cell>
        </row>
        <row r="451">
          <cell r="G451" t="str">
            <v>Obec</v>
          </cell>
          <cell r="O451" t="str">
            <v>sociální péče</v>
          </cell>
          <cell r="AU451">
            <v>457400</v>
          </cell>
        </row>
        <row r="452">
          <cell r="G452" t="str">
            <v>Spolek</v>
          </cell>
          <cell r="O452" t="str">
            <v>sociální prevence</v>
          </cell>
          <cell r="AU452">
            <v>800900</v>
          </cell>
        </row>
        <row r="453">
          <cell r="G453" t="str">
            <v>Spolek</v>
          </cell>
          <cell r="O453" t="str">
            <v>sociální prevence</v>
          </cell>
          <cell r="AU453">
            <v>1283100</v>
          </cell>
        </row>
        <row r="454">
          <cell r="G454" t="str">
            <v>Spolek</v>
          </cell>
          <cell r="O454" t="str">
            <v>sociální prevence</v>
          </cell>
          <cell r="AU454">
            <v>410000</v>
          </cell>
        </row>
        <row r="455">
          <cell r="G455" t="str">
            <v>Příspěvková organizace zřízená územním samosprávným celkem</v>
          </cell>
          <cell r="O455" t="str">
            <v>sociální péče</v>
          </cell>
          <cell r="AU455">
            <v>5644400</v>
          </cell>
        </row>
        <row r="456">
          <cell r="G456" t="str">
            <v>Příspěvková organizace zřízená územním samosprávným celkem</v>
          </cell>
          <cell r="O456" t="str">
            <v>sociální prevence</v>
          </cell>
          <cell r="AU456">
            <v>1330100</v>
          </cell>
        </row>
        <row r="457">
          <cell r="G457" t="str">
            <v>Příspěvková organizace zřízená územním samosprávným celkem</v>
          </cell>
          <cell r="O457" t="str">
            <v>sociální péče</v>
          </cell>
          <cell r="AU457">
            <v>5457200</v>
          </cell>
        </row>
        <row r="458">
          <cell r="G458" t="str">
            <v>Spolek</v>
          </cell>
          <cell r="O458" t="str">
            <v>sociální prevence</v>
          </cell>
          <cell r="AU458">
            <v>729900</v>
          </cell>
        </row>
        <row r="459">
          <cell r="G459" t="str">
            <v>Spolek</v>
          </cell>
          <cell r="O459" t="str">
            <v>sociální prevence</v>
          </cell>
          <cell r="AU459">
            <v>570100</v>
          </cell>
        </row>
        <row r="460">
          <cell r="G460" t="str">
            <v>Občanské sdružení</v>
          </cell>
          <cell r="O460" t="str">
            <v>sociální péče</v>
          </cell>
          <cell r="AU460">
            <v>702500</v>
          </cell>
        </row>
        <row r="461">
          <cell r="G461" t="str">
            <v>Občanské sdružení</v>
          </cell>
          <cell r="O461" t="str">
            <v>poradenství</v>
          </cell>
          <cell r="AU461">
            <v>47000</v>
          </cell>
        </row>
        <row r="462">
          <cell r="G462" t="str">
            <v>Spolek</v>
          </cell>
          <cell r="O462" t="str">
            <v>sociální prevence</v>
          </cell>
          <cell r="AU462">
            <v>1879100</v>
          </cell>
        </row>
        <row r="463">
          <cell r="G463" t="str">
            <v>Spolek</v>
          </cell>
          <cell r="O463" t="str">
            <v>sociální prevence</v>
          </cell>
          <cell r="AU463">
            <v>700300</v>
          </cell>
        </row>
        <row r="464">
          <cell r="G464" t="str">
            <v>Spolek</v>
          </cell>
          <cell r="O464" t="str">
            <v>sociální prevence</v>
          </cell>
          <cell r="AU464">
            <v>554800</v>
          </cell>
        </row>
        <row r="465">
          <cell r="G465" t="str">
            <v>Občanské sdružení</v>
          </cell>
          <cell r="O465" t="str">
            <v>poradenství</v>
          </cell>
          <cell r="AU465">
            <v>52400</v>
          </cell>
        </row>
        <row r="466">
          <cell r="G466" t="str">
            <v>Občanské sdružení</v>
          </cell>
          <cell r="O466" t="str">
            <v>sociální péče</v>
          </cell>
          <cell r="AU466">
            <v>494100</v>
          </cell>
        </row>
        <row r="467">
          <cell r="G467" t="str">
            <v>Občanské sdružení</v>
          </cell>
          <cell r="O467" t="str">
            <v>sociální prevence</v>
          </cell>
          <cell r="AU467">
            <v>1532900</v>
          </cell>
        </row>
        <row r="468">
          <cell r="G468" t="str">
            <v>Občanské sdružení</v>
          </cell>
          <cell r="O468" t="str">
            <v>poradenství</v>
          </cell>
          <cell r="AU468">
            <v>71600</v>
          </cell>
        </row>
        <row r="469">
          <cell r="G469" t="str">
            <v>Občanské sdružení</v>
          </cell>
          <cell r="O469" t="str">
            <v>sociální péče</v>
          </cell>
          <cell r="AU469">
            <v>799300</v>
          </cell>
        </row>
        <row r="470">
          <cell r="G470" t="str">
            <v>Spolek</v>
          </cell>
          <cell r="O470" t="str">
            <v>poradenství</v>
          </cell>
          <cell r="AU470">
            <v>315100</v>
          </cell>
        </row>
        <row r="471">
          <cell r="G471" t="str">
            <v>Občanské sdružení</v>
          </cell>
          <cell r="O471" t="str">
            <v>sociální prevence</v>
          </cell>
          <cell r="AU471">
            <v>63900</v>
          </cell>
        </row>
        <row r="472">
          <cell r="G472" t="str">
            <v>zzapsaný ústav</v>
          </cell>
          <cell r="O472" t="str">
            <v>sociální péče</v>
          </cell>
          <cell r="AU472">
            <v>1603700</v>
          </cell>
        </row>
        <row r="473">
          <cell r="G473" t="str">
            <v>Obec</v>
          </cell>
          <cell r="O473" t="str">
            <v>sociální péče</v>
          </cell>
          <cell r="AU473">
            <v>138000</v>
          </cell>
        </row>
        <row r="474">
          <cell r="G474" t="str">
            <v>Obec</v>
          </cell>
          <cell r="O474" t="str">
            <v>sociální péče</v>
          </cell>
          <cell r="AU474">
            <v>365300</v>
          </cell>
        </row>
        <row r="475">
          <cell r="G475" t="str">
            <v>Církve a náboženské společnosti</v>
          </cell>
          <cell r="O475" t="str">
            <v>sociální prevence</v>
          </cell>
          <cell r="AU475">
            <v>1435800</v>
          </cell>
        </row>
        <row r="476">
          <cell r="G476" t="str">
            <v>Církve a náboženské společnosti</v>
          </cell>
          <cell r="O476" t="str">
            <v>sociální péče</v>
          </cell>
          <cell r="AU476">
            <v>401500</v>
          </cell>
        </row>
        <row r="477">
          <cell r="G477" t="str">
            <v>Církve a náboženské společnosti</v>
          </cell>
          <cell r="O477" t="str">
            <v>sociální prevence</v>
          </cell>
          <cell r="AU477">
            <v>209000</v>
          </cell>
        </row>
        <row r="478">
          <cell r="G478" t="str">
            <v>Církve a náboženské společnosti</v>
          </cell>
          <cell r="O478" t="str">
            <v>sociální prevence</v>
          </cell>
          <cell r="AU478">
            <v>316200</v>
          </cell>
        </row>
        <row r="479">
          <cell r="G479" t="str">
            <v>Církve a náboženské společnosti</v>
          </cell>
          <cell r="O479" t="str">
            <v>sociální prevence</v>
          </cell>
          <cell r="AU479">
            <v>1229600</v>
          </cell>
        </row>
        <row r="480">
          <cell r="G480" t="str">
            <v>Církve a náboženské společnosti</v>
          </cell>
          <cell r="O480" t="str">
            <v>sociální prevence</v>
          </cell>
          <cell r="AU480">
            <v>630300</v>
          </cell>
        </row>
        <row r="481">
          <cell r="G481" t="str">
            <v>Církve a náboženské společnosti</v>
          </cell>
          <cell r="O481" t="str">
            <v>sociální prevence</v>
          </cell>
          <cell r="AU481">
            <v>642800</v>
          </cell>
        </row>
        <row r="482">
          <cell r="G482" t="str">
            <v>Církve a náboženské společnosti</v>
          </cell>
          <cell r="O482" t="str">
            <v>sociální prevence</v>
          </cell>
          <cell r="AU482">
            <v>0</v>
          </cell>
        </row>
        <row r="483">
          <cell r="G483" t="str">
            <v>Církve a náboženské společnosti</v>
          </cell>
          <cell r="O483" t="str">
            <v>sociální prevence</v>
          </cell>
          <cell r="AU483">
            <v>447500</v>
          </cell>
        </row>
        <row r="484">
          <cell r="G484" t="str">
            <v>Církve a náboženské společnosti</v>
          </cell>
          <cell r="O484" t="str">
            <v>sociální prevence</v>
          </cell>
          <cell r="AU484">
            <v>277900</v>
          </cell>
        </row>
        <row r="485">
          <cell r="G485" t="str">
            <v>Církve a náboženské společnosti</v>
          </cell>
          <cell r="O485" t="str">
            <v>sociální prevence</v>
          </cell>
          <cell r="AU485">
            <v>623700</v>
          </cell>
        </row>
        <row r="486">
          <cell r="G486" t="str">
            <v>Církve a náboženské společnosti</v>
          </cell>
          <cell r="O486" t="str">
            <v>sociální prevence</v>
          </cell>
          <cell r="AU486">
            <v>73200</v>
          </cell>
        </row>
        <row r="487">
          <cell r="G487" t="str">
            <v>Církve a náboženské společnosti</v>
          </cell>
          <cell r="O487" t="str">
            <v>sociální prevence</v>
          </cell>
          <cell r="AU487">
            <v>1031900</v>
          </cell>
        </row>
        <row r="488">
          <cell r="G488" t="str">
            <v>Církve a náboženské společnosti</v>
          </cell>
          <cell r="O488" t="str">
            <v>sociální prevence</v>
          </cell>
          <cell r="AU488">
            <v>898700</v>
          </cell>
        </row>
        <row r="489">
          <cell r="G489" t="str">
            <v>Církve a náboženské společnosti</v>
          </cell>
          <cell r="O489" t="str">
            <v>sociální prevence</v>
          </cell>
          <cell r="AU489">
            <v>0</v>
          </cell>
        </row>
        <row r="490">
          <cell r="G490" t="str">
            <v>Církve a náboženské společnosti</v>
          </cell>
          <cell r="O490" t="str">
            <v>sociální prevence</v>
          </cell>
          <cell r="AU490">
            <v>562400</v>
          </cell>
        </row>
        <row r="491">
          <cell r="G491" t="str">
            <v>Církve a náboženské společnosti</v>
          </cell>
          <cell r="O491" t="str">
            <v>sociální prevence</v>
          </cell>
          <cell r="AU491">
            <v>1485100</v>
          </cell>
        </row>
        <row r="492">
          <cell r="G492" t="str">
            <v>Církve a náboženské společnosti</v>
          </cell>
          <cell r="O492" t="str">
            <v>sociální prevence</v>
          </cell>
          <cell r="AU492">
            <v>277900</v>
          </cell>
        </row>
        <row r="493">
          <cell r="G493" t="str">
            <v>Církve a náboženské společnosti</v>
          </cell>
          <cell r="O493" t="str">
            <v>poradenství</v>
          </cell>
          <cell r="AU493">
            <v>273600</v>
          </cell>
        </row>
        <row r="494">
          <cell r="G494" t="str">
            <v>Akciová společnost</v>
          </cell>
          <cell r="O494" t="str">
            <v>sociální péče</v>
          </cell>
          <cell r="AU494">
            <v>168500</v>
          </cell>
        </row>
        <row r="495">
          <cell r="G495" t="str">
            <v>Občanské sdružení</v>
          </cell>
          <cell r="O495" t="str">
            <v>sociální prevence</v>
          </cell>
          <cell r="AU495">
            <v>917700</v>
          </cell>
        </row>
        <row r="496">
          <cell r="G496" t="str">
            <v>Občanské sdružení</v>
          </cell>
          <cell r="O496" t="str">
            <v>sociální prevence</v>
          </cell>
          <cell r="AU496">
            <v>87400</v>
          </cell>
        </row>
        <row r="497">
          <cell r="G497" t="str">
            <v>Občanské sdružení</v>
          </cell>
          <cell r="O497" t="str">
            <v>sociální péče</v>
          </cell>
          <cell r="AU497">
            <v>72300</v>
          </cell>
        </row>
        <row r="498">
          <cell r="G498" t="str">
            <v>Obecně prospěšná společnost</v>
          </cell>
          <cell r="O498" t="str">
            <v>sociální péče</v>
          </cell>
          <cell r="AU498">
            <v>1391300</v>
          </cell>
        </row>
        <row r="499">
          <cell r="G499" t="str">
            <v>Občanské sdružení</v>
          </cell>
          <cell r="O499" t="str">
            <v>sociální péče</v>
          </cell>
          <cell r="AU499">
            <v>132200</v>
          </cell>
        </row>
        <row r="500">
          <cell r="G500" t="str">
            <v>Občanské sdružení</v>
          </cell>
          <cell r="O500" t="str">
            <v>sociální péče</v>
          </cell>
          <cell r="AU500">
            <v>211800</v>
          </cell>
        </row>
        <row r="501">
          <cell r="G501" t="str">
            <v>Občanské sdružení</v>
          </cell>
          <cell r="O501" t="str">
            <v>poradenství</v>
          </cell>
          <cell r="AU501">
            <v>26200</v>
          </cell>
        </row>
        <row r="502">
          <cell r="G502" t="str">
            <v>Organizační jednotka občanského sdružení</v>
          </cell>
          <cell r="O502" t="str">
            <v>sociální prevence</v>
          </cell>
          <cell r="AU502">
            <v>773300</v>
          </cell>
        </row>
        <row r="503">
          <cell r="G503" t="str">
            <v>Organizační jednotka občanského sdružení</v>
          </cell>
          <cell r="O503" t="str">
            <v>sociální prevence</v>
          </cell>
          <cell r="AU503">
            <v>949900</v>
          </cell>
        </row>
        <row r="504">
          <cell r="G504" t="str">
            <v>Příspěvková organizace obce</v>
          </cell>
          <cell r="O504" t="str">
            <v>sociální péče</v>
          </cell>
          <cell r="AU504">
            <v>482400</v>
          </cell>
        </row>
        <row r="505">
          <cell r="G505" t="str">
            <v>Příspěvková organizace obce</v>
          </cell>
          <cell r="O505" t="str">
            <v>sociální péče</v>
          </cell>
          <cell r="AU505">
            <v>499900</v>
          </cell>
        </row>
        <row r="506">
          <cell r="G506" t="str">
            <v>Příspěvková organizace obce</v>
          </cell>
          <cell r="O506" t="str">
            <v>sociální péče</v>
          </cell>
          <cell r="AU506">
            <v>1242800</v>
          </cell>
        </row>
        <row r="507">
          <cell r="G507" t="str">
            <v>Příspěvková organizace obce</v>
          </cell>
          <cell r="O507" t="str">
            <v>sociální péče</v>
          </cell>
          <cell r="AU507">
            <v>4039900</v>
          </cell>
        </row>
        <row r="508">
          <cell r="G508" t="str">
            <v>Příspěvková organizace obce</v>
          </cell>
          <cell r="O508" t="str">
            <v>sociální péče</v>
          </cell>
          <cell r="AU508">
            <v>453700</v>
          </cell>
        </row>
        <row r="509">
          <cell r="G509" t="str">
            <v>Příspěvková organizace obce</v>
          </cell>
          <cell r="O509" t="str">
            <v>sociální péče</v>
          </cell>
          <cell r="AU509">
            <v>11200</v>
          </cell>
        </row>
        <row r="510">
          <cell r="G510" t="str">
            <v>Příspěvková organizace obce</v>
          </cell>
          <cell r="O510" t="str">
            <v>sociální péče</v>
          </cell>
          <cell r="AU510">
            <v>338500</v>
          </cell>
        </row>
        <row r="511">
          <cell r="G511" t="str">
            <v>Příspěvková organizace obce</v>
          </cell>
          <cell r="O511" t="str">
            <v>sociální péče</v>
          </cell>
          <cell r="AU511">
            <v>994700</v>
          </cell>
        </row>
        <row r="512">
          <cell r="G512" t="str">
            <v>Příspěvková organizace obce</v>
          </cell>
          <cell r="O512" t="str">
            <v>sociální péče</v>
          </cell>
          <cell r="AU512">
            <v>623200</v>
          </cell>
        </row>
        <row r="513">
          <cell r="G513" t="str">
            <v>Společnost s ručením omezeným</v>
          </cell>
          <cell r="O513" t="str">
            <v>sociální péče</v>
          </cell>
          <cell r="AU513">
            <v>428700</v>
          </cell>
        </row>
        <row r="514">
          <cell r="G514" t="str">
            <v>Společnost s ručením omezeným</v>
          </cell>
          <cell r="O514" t="str">
            <v>sociální péče</v>
          </cell>
          <cell r="AU514">
            <v>166200</v>
          </cell>
        </row>
        <row r="515">
          <cell r="G515" t="str">
            <v>Společnost s ručením omezeným</v>
          </cell>
          <cell r="O515" t="str">
            <v>sociální péče</v>
          </cell>
          <cell r="AU515">
            <v>83400</v>
          </cell>
        </row>
        <row r="516">
          <cell r="G516" t="str">
            <v>Příspěvková organizace obce</v>
          </cell>
          <cell r="O516" t="str">
            <v>sociální péče</v>
          </cell>
          <cell r="AU516">
            <v>2475700</v>
          </cell>
        </row>
        <row r="517">
          <cell r="G517" t="str">
            <v>Příspěvková organizace obce</v>
          </cell>
          <cell r="O517" t="str">
            <v>sociální prevence</v>
          </cell>
          <cell r="AU517">
            <v>494600</v>
          </cell>
        </row>
        <row r="518">
          <cell r="G518" t="str">
            <v>Příspěvková organizace obce</v>
          </cell>
          <cell r="O518" t="str">
            <v>sociální prevence</v>
          </cell>
          <cell r="AU518">
            <v>38200</v>
          </cell>
        </row>
        <row r="519">
          <cell r="G519" t="str">
            <v>Příspěvková organizace obce</v>
          </cell>
          <cell r="O519" t="str">
            <v>sociální prevence</v>
          </cell>
          <cell r="AU519">
            <v>302000</v>
          </cell>
        </row>
        <row r="520">
          <cell r="G520" t="str">
            <v>Příspěvková organizace obce</v>
          </cell>
          <cell r="O520" t="str">
            <v>sociální péče</v>
          </cell>
          <cell r="AU520">
            <v>622100</v>
          </cell>
        </row>
        <row r="521">
          <cell r="G521" t="str">
            <v>Příspěvková organizace obce</v>
          </cell>
          <cell r="O521" t="str">
            <v>sociální péče</v>
          </cell>
          <cell r="AU521">
            <v>1580000</v>
          </cell>
        </row>
        <row r="522">
          <cell r="G522" t="str">
            <v>Obecně prospěšná společnost</v>
          </cell>
          <cell r="O522" t="str">
            <v>sociální prevence</v>
          </cell>
          <cell r="AU522">
            <v>885500</v>
          </cell>
        </row>
        <row r="523">
          <cell r="G523" t="str">
            <v>Obecně prospěšná společnost</v>
          </cell>
          <cell r="O523" t="str">
            <v>sociální prevence</v>
          </cell>
          <cell r="AU523">
            <v>819600</v>
          </cell>
        </row>
        <row r="524">
          <cell r="G524" t="str">
            <v>Občanské sdružení</v>
          </cell>
          <cell r="O524" t="str">
            <v>sociální prevence</v>
          </cell>
          <cell r="AU524">
            <v>1521100</v>
          </cell>
        </row>
        <row r="525">
          <cell r="G525" t="str">
            <v>Občanské sdružení</v>
          </cell>
          <cell r="O525" t="str">
            <v>sociální prevence</v>
          </cell>
          <cell r="AU525">
            <v>1327900</v>
          </cell>
        </row>
        <row r="526">
          <cell r="G526" t="str">
            <v>Občanské sdružení</v>
          </cell>
          <cell r="O526" t="str">
            <v>sociální prevence</v>
          </cell>
          <cell r="AU526">
            <v>1178400</v>
          </cell>
        </row>
        <row r="527">
          <cell r="G527" t="str">
            <v>Občanské sdružení</v>
          </cell>
          <cell r="O527" t="str">
            <v>sociální prevence</v>
          </cell>
          <cell r="AU527">
            <v>369000</v>
          </cell>
        </row>
        <row r="528">
          <cell r="G528" t="str">
            <v>Ústav</v>
          </cell>
          <cell r="O528" t="str">
            <v>sociální prevence</v>
          </cell>
          <cell r="AU528">
            <v>1031900</v>
          </cell>
        </row>
        <row r="529">
          <cell r="G529" t="str">
            <v>Ústav</v>
          </cell>
          <cell r="O529" t="str">
            <v>sociální péče</v>
          </cell>
          <cell r="AU529">
            <v>2910600</v>
          </cell>
        </row>
        <row r="530">
          <cell r="G530" t="str">
            <v>Spolek</v>
          </cell>
          <cell r="O530" t="str">
            <v>sociální prevence</v>
          </cell>
          <cell r="AU530">
            <v>665000</v>
          </cell>
        </row>
        <row r="531">
          <cell r="G531" t="str">
            <v>Spolek</v>
          </cell>
          <cell r="O531" t="str">
            <v>sociální prevence</v>
          </cell>
          <cell r="AU531">
            <v>748500</v>
          </cell>
        </row>
        <row r="532">
          <cell r="G532" t="str">
            <v>Společnost s ručením omezeným</v>
          </cell>
          <cell r="O532" t="str">
            <v>sociální péče</v>
          </cell>
          <cell r="AU532">
            <v>0</v>
          </cell>
        </row>
        <row r="533">
          <cell r="G533" t="str">
            <v>Občanské sdružení</v>
          </cell>
          <cell r="O533" t="str">
            <v>sociální prevence</v>
          </cell>
          <cell r="AU533">
            <v>0</v>
          </cell>
        </row>
        <row r="534">
          <cell r="G534" t="str">
            <v>Občanské sdružení</v>
          </cell>
          <cell r="O534" t="str">
            <v>sociální prevence</v>
          </cell>
          <cell r="AU534">
            <v>1302300</v>
          </cell>
        </row>
        <row r="535">
          <cell r="G535" t="str">
            <v>Obecně prospěšná společnost</v>
          </cell>
          <cell r="O535" t="str">
            <v>sociální prevence</v>
          </cell>
          <cell r="AU535">
            <v>163700</v>
          </cell>
        </row>
        <row r="536">
          <cell r="G536" t="str">
            <v>Obecně prospěšná společnost</v>
          </cell>
          <cell r="O536" t="str">
            <v>poradenství</v>
          </cell>
          <cell r="AU536">
            <v>45800</v>
          </cell>
        </row>
        <row r="537">
          <cell r="G537" t="str">
            <v>Obecně prospěšná společnost</v>
          </cell>
          <cell r="O537" t="str">
            <v>sociální prevence</v>
          </cell>
          <cell r="AU537">
            <v>1736700</v>
          </cell>
        </row>
        <row r="538">
          <cell r="G538" t="str">
            <v>Obecně prospěšná společnost</v>
          </cell>
          <cell r="O538" t="str">
            <v>sociální prevence</v>
          </cell>
          <cell r="AU538">
            <v>467300</v>
          </cell>
        </row>
        <row r="539">
          <cell r="G539" t="str">
            <v>Obecně prospěšná společnost</v>
          </cell>
          <cell r="O539" t="str">
            <v>sociální prevence</v>
          </cell>
          <cell r="AU539">
            <v>568000</v>
          </cell>
        </row>
        <row r="540">
          <cell r="G540" t="str">
            <v>Obecně prospěšná společnost</v>
          </cell>
          <cell r="O540" t="str">
            <v>poradenství</v>
          </cell>
          <cell r="AU540">
            <v>102300</v>
          </cell>
        </row>
        <row r="541">
          <cell r="G541" t="str">
            <v>Obecně prospěšná společnost</v>
          </cell>
          <cell r="O541" t="str">
            <v>sociální prevence</v>
          </cell>
          <cell r="AU541">
            <v>250600</v>
          </cell>
        </row>
        <row r="542">
          <cell r="G542" t="str">
            <v>Obecně prospěšná společnost</v>
          </cell>
          <cell r="O542" t="str">
            <v>sociální prevence</v>
          </cell>
          <cell r="AU542">
            <v>1346000</v>
          </cell>
        </row>
        <row r="543">
          <cell r="G543" t="str">
            <v>Obecně prospěšná společnost</v>
          </cell>
          <cell r="O543" t="str">
            <v>sociální prevence</v>
          </cell>
          <cell r="AU543">
            <v>755000</v>
          </cell>
        </row>
        <row r="544">
          <cell r="G544" t="str">
            <v>Obecně prospěšná společnost</v>
          </cell>
          <cell r="O544" t="str">
            <v>sociální prevence</v>
          </cell>
          <cell r="AU544">
            <v>620400</v>
          </cell>
        </row>
        <row r="545">
          <cell r="G545" t="str">
            <v>Obecně prospěšná společnost</v>
          </cell>
          <cell r="O545" t="str">
            <v>poradenství</v>
          </cell>
          <cell r="AU545">
            <v>27300</v>
          </cell>
        </row>
        <row r="546">
          <cell r="G546" t="str">
            <v>Obecně prospěšná společnost</v>
          </cell>
          <cell r="O546" t="str">
            <v>sociální prevence</v>
          </cell>
          <cell r="AU546">
            <v>933200</v>
          </cell>
        </row>
        <row r="547">
          <cell r="G547" t="str">
            <v>Ústav</v>
          </cell>
          <cell r="O547" t="str">
            <v>sociální prevence</v>
          </cell>
          <cell r="AU547">
            <v>154700</v>
          </cell>
        </row>
        <row r="548">
          <cell r="G548" t="str">
            <v>Spolek</v>
          </cell>
          <cell r="O548" t="str">
            <v>sociální prevence</v>
          </cell>
          <cell r="AU548">
            <v>2071400</v>
          </cell>
        </row>
        <row r="549">
          <cell r="G549" t="str">
            <v>Společnost s ručením omezeným</v>
          </cell>
          <cell r="O549" t="str">
            <v>sociální péče</v>
          </cell>
          <cell r="AU549">
            <v>11200</v>
          </cell>
        </row>
        <row r="550">
          <cell r="G550" t="str">
            <v>Obecně prospěšná společnost</v>
          </cell>
          <cell r="O550" t="str">
            <v>sociální prevence</v>
          </cell>
          <cell r="AU550">
            <v>1877200</v>
          </cell>
        </row>
        <row r="551">
          <cell r="G551" t="str">
            <v>Občanské sdružení</v>
          </cell>
          <cell r="O551" t="str">
            <v>poradenství</v>
          </cell>
          <cell r="AU551">
            <v>117000</v>
          </cell>
        </row>
        <row r="552">
          <cell r="G552" t="str">
            <v>Obecně prospěšná společnost</v>
          </cell>
          <cell r="O552" t="str">
            <v>poradenství</v>
          </cell>
          <cell r="AU552">
            <v>72400</v>
          </cell>
        </row>
        <row r="553">
          <cell r="G553" t="str">
            <v>Spolek</v>
          </cell>
          <cell r="O553" t="str">
            <v>poradenství</v>
          </cell>
          <cell r="AU553">
            <v>0</v>
          </cell>
        </row>
        <row r="554">
          <cell r="G554" t="str">
            <v>Občanské sdružení</v>
          </cell>
          <cell r="O554" t="str">
            <v>poradenství</v>
          </cell>
          <cell r="AU554">
            <v>501200</v>
          </cell>
        </row>
        <row r="555">
          <cell r="G555" t="str">
            <v>Občanské sdružení</v>
          </cell>
          <cell r="O555" t="str">
            <v>poradenství</v>
          </cell>
          <cell r="AU555">
            <v>468300</v>
          </cell>
        </row>
        <row r="556">
          <cell r="G556" t="str">
            <v>Občanské sdružení</v>
          </cell>
          <cell r="O556" t="str">
            <v>sociální prevence</v>
          </cell>
          <cell r="AU556">
            <v>1764000</v>
          </cell>
        </row>
        <row r="557">
          <cell r="G557" t="str">
            <v>Obecně prospěšná společnost</v>
          </cell>
          <cell r="O557" t="str">
            <v>sociální prevence</v>
          </cell>
          <cell r="AU557">
            <v>2754600</v>
          </cell>
        </row>
        <row r="558">
          <cell r="G558" t="str">
            <v>Obecně prospěšná společnost</v>
          </cell>
          <cell r="O558" t="str">
            <v>sociální prevence</v>
          </cell>
          <cell r="AU558">
            <v>3505800</v>
          </cell>
        </row>
        <row r="559">
          <cell r="G559" t="str">
            <v>Obecně prospěšná společnost</v>
          </cell>
          <cell r="O559" t="str">
            <v>sociální prevence</v>
          </cell>
          <cell r="AU559">
            <v>1317600</v>
          </cell>
        </row>
        <row r="560">
          <cell r="G560" t="str">
            <v>Občanské sdružení</v>
          </cell>
          <cell r="O560" t="str">
            <v>sociální prevence</v>
          </cell>
          <cell r="AU560">
            <v>275700</v>
          </cell>
        </row>
        <row r="561">
          <cell r="G561" t="str">
            <v>Občanské sdružení</v>
          </cell>
          <cell r="O561" t="str">
            <v>sociální prevence</v>
          </cell>
          <cell r="AU561">
            <v>669700</v>
          </cell>
        </row>
        <row r="562">
          <cell r="G562" t="str">
            <v>Občanské sdružení</v>
          </cell>
          <cell r="O562" t="str">
            <v>poradenství</v>
          </cell>
          <cell r="AU562">
            <v>5400</v>
          </cell>
        </row>
        <row r="563">
          <cell r="G563" t="str">
            <v>Obecně prospěšná společnost</v>
          </cell>
          <cell r="O563" t="str">
            <v>sociální péče</v>
          </cell>
          <cell r="AU563">
            <v>520000</v>
          </cell>
        </row>
        <row r="564">
          <cell r="G564" t="str">
            <v>Obecně prospěšná společnost</v>
          </cell>
          <cell r="O564" t="str">
            <v>poradenství</v>
          </cell>
          <cell r="AU564">
            <v>109400</v>
          </cell>
        </row>
        <row r="565">
          <cell r="G565" t="str">
            <v>Obecně prospěšná společnost</v>
          </cell>
          <cell r="O565" t="str">
            <v>sociální péče</v>
          </cell>
          <cell r="AU565">
            <v>599900</v>
          </cell>
        </row>
        <row r="566">
          <cell r="G566" t="str">
            <v>Příspěvková organizace zřízená územním samosprávným celkem</v>
          </cell>
          <cell r="O566" t="str">
            <v>sociální péče</v>
          </cell>
          <cell r="AU566">
            <v>126000</v>
          </cell>
        </row>
        <row r="567">
          <cell r="G567" t="str">
            <v>Příspěvková organizace zřízená územním samosprávným celkem</v>
          </cell>
          <cell r="O567" t="str">
            <v>sociální péče</v>
          </cell>
          <cell r="AU567">
            <v>2942500</v>
          </cell>
        </row>
        <row r="568">
          <cell r="G568" t="str">
            <v>Příspěvková organizace zřízená územním samosprávným celkem</v>
          </cell>
          <cell r="O568" t="str">
            <v>sociální péče</v>
          </cell>
          <cell r="AU568">
            <v>1901100</v>
          </cell>
        </row>
        <row r="569">
          <cell r="G569" t="str">
            <v>Obecně prospěšná společnost</v>
          </cell>
          <cell r="O569" t="str">
            <v>sociální prevence</v>
          </cell>
          <cell r="AU569">
            <v>1520000</v>
          </cell>
        </row>
        <row r="570">
          <cell r="G570" t="str">
            <v>Obecně prospěšná společnost</v>
          </cell>
          <cell r="O570" t="str">
            <v>sociální prevence</v>
          </cell>
          <cell r="AU570">
            <v>1531000</v>
          </cell>
        </row>
        <row r="571">
          <cell r="G571" t="str">
            <v>Obecně prospěšná společnost</v>
          </cell>
          <cell r="O571" t="str">
            <v>sociální péče</v>
          </cell>
          <cell r="AU571">
            <v>609300</v>
          </cell>
        </row>
        <row r="572">
          <cell r="G572" t="str">
            <v>Obecně prospěšná společnost</v>
          </cell>
          <cell r="O572" t="str">
            <v>sociální péče</v>
          </cell>
          <cell r="AU572">
            <v>553500</v>
          </cell>
        </row>
        <row r="573">
          <cell r="G573" t="str">
            <v>Společnost s ručením omezeným</v>
          </cell>
          <cell r="O573" t="str">
            <v>sociální péče</v>
          </cell>
          <cell r="AU573">
            <v>610700</v>
          </cell>
        </row>
        <row r="574">
          <cell r="G574" t="str">
            <v>Ústav</v>
          </cell>
          <cell r="O574" t="str">
            <v>sociální péče</v>
          </cell>
          <cell r="AU574">
            <v>9500</v>
          </cell>
        </row>
        <row r="575">
          <cell r="G575" t="str">
            <v>Občanské sdružení</v>
          </cell>
          <cell r="O575" t="str">
            <v>sociální prevence</v>
          </cell>
          <cell r="AU575">
            <v>11900</v>
          </cell>
        </row>
        <row r="576">
          <cell r="G576" t="str">
            <v>Občanské sdružení</v>
          </cell>
          <cell r="O576" t="str">
            <v>sociální prevence</v>
          </cell>
          <cell r="AU576">
            <v>97300</v>
          </cell>
        </row>
        <row r="577">
          <cell r="G577" t="str">
            <v>Občanské sdružení</v>
          </cell>
          <cell r="O577" t="str">
            <v>sociální prevence</v>
          </cell>
          <cell r="AU577">
            <v>308500</v>
          </cell>
        </row>
        <row r="578">
          <cell r="G578" t="str">
            <v>Občanské sdružení</v>
          </cell>
          <cell r="O578" t="str">
            <v>poradenství</v>
          </cell>
          <cell r="AU578">
            <v>65600</v>
          </cell>
        </row>
        <row r="579">
          <cell r="G579" t="str">
            <v>Občanské sdružení</v>
          </cell>
          <cell r="O579" t="str">
            <v>sociální prevence</v>
          </cell>
          <cell r="AU579">
            <v>450300</v>
          </cell>
        </row>
        <row r="580">
          <cell r="G580" t="str">
            <v>Občanské sdružení</v>
          </cell>
          <cell r="O580" t="str">
            <v>sociální péče</v>
          </cell>
          <cell r="AU580">
            <v>312800</v>
          </cell>
        </row>
        <row r="581">
          <cell r="G581" t="str">
            <v>Spolek</v>
          </cell>
          <cell r="O581" t="str">
            <v>poradenství</v>
          </cell>
          <cell r="AU581">
            <v>744100</v>
          </cell>
        </row>
        <row r="582">
          <cell r="G582" t="str">
            <v>Spolek</v>
          </cell>
          <cell r="O582" t="str">
            <v>sociální prevence</v>
          </cell>
          <cell r="AU582">
            <v>1425000</v>
          </cell>
        </row>
        <row r="583">
          <cell r="G583" t="str">
            <v>Spolek</v>
          </cell>
          <cell r="O583" t="str">
            <v>sociální prevence</v>
          </cell>
          <cell r="AU583">
            <v>1330000</v>
          </cell>
        </row>
        <row r="584">
          <cell r="G584" t="str">
            <v>Spolek</v>
          </cell>
          <cell r="O584" t="str">
            <v>sociální prevence</v>
          </cell>
          <cell r="AU584">
            <v>525200</v>
          </cell>
        </row>
        <row r="585">
          <cell r="G585" t="str">
            <v>Společnost s ručením omezeným</v>
          </cell>
          <cell r="O585" t="str">
            <v>sociální péče</v>
          </cell>
          <cell r="AU585">
            <v>0</v>
          </cell>
        </row>
        <row r="586">
          <cell r="G586" t="str">
            <v>Obecně prospěšná společnost</v>
          </cell>
          <cell r="O586" t="str">
            <v>sociální prevence</v>
          </cell>
          <cell r="AU586">
            <v>891700</v>
          </cell>
        </row>
        <row r="587">
          <cell r="G587" t="str">
            <v>Obecně prospěšná společnost</v>
          </cell>
          <cell r="O587" t="str">
            <v>sociální péče</v>
          </cell>
          <cell r="AU587">
            <v>2507900</v>
          </cell>
        </row>
        <row r="588">
          <cell r="G588" t="str">
            <v>Obecně prospěšná společnost</v>
          </cell>
          <cell r="O588" t="str">
            <v>sociální péče</v>
          </cell>
          <cell r="AU588">
            <v>1624100</v>
          </cell>
        </row>
        <row r="589">
          <cell r="G589" t="str">
            <v>Fyzická osoba podnikající dle živnostenského zákona nezapsaná v obchodním rejstříku</v>
          </cell>
          <cell r="O589" t="str">
            <v>sociální péče</v>
          </cell>
          <cell r="AU589">
            <v>609700</v>
          </cell>
        </row>
        <row r="590">
          <cell r="G590" t="str">
            <v>Společnost s ručením omezeným</v>
          </cell>
          <cell r="O590" t="str">
            <v>sociální péče</v>
          </cell>
          <cell r="AU590">
            <v>885900</v>
          </cell>
        </row>
        <row r="591">
          <cell r="G591" t="str">
            <v>Společnost s ručením omezeným</v>
          </cell>
          <cell r="O591" t="str">
            <v>sociální péče</v>
          </cell>
          <cell r="AU591">
            <v>1786000</v>
          </cell>
        </row>
        <row r="592">
          <cell r="G592" t="str">
            <v>Společnost s ručením omezeným</v>
          </cell>
          <cell r="O592" t="str">
            <v>sociální péče</v>
          </cell>
          <cell r="AU592">
            <v>107400</v>
          </cell>
        </row>
        <row r="593">
          <cell r="G593" t="str">
            <v>Obecně prospěšná společnost</v>
          </cell>
          <cell r="O593" t="str">
            <v>sociální péče</v>
          </cell>
          <cell r="AU593">
            <v>505200</v>
          </cell>
        </row>
        <row r="594">
          <cell r="G594" t="str">
            <v>Občanské sdružení</v>
          </cell>
          <cell r="O594" t="str">
            <v>sociální péče</v>
          </cell>
          <cell r="AU594">
            <v>873200</v>
          </cell>
        </row>
        <row r="595">
          <cell r="G595" t="str">
            <v>Obecně prospěšná společnost</v>
          </cell>
          <cell r="O595" t="str">
            <v>sociální péče</v>
          </cell>
          <cell r="AU595">
            <v>835900</v>
          </cell>
        </row>
        <row r="596">
          <cell r="G596" t="str">
            <v>Obecně prospěšná společnost</v>
          </cell>
          <cell r="O596" t="str">
            <v>sociální péče</v>
          </cell>
          <cell r="AU596">
            <v>5500</v>
          </cell>
        </row>
        <row r="597">
          <cell r="G597" t="str">
            <v>Obecně prospěšná společnost</v>
          </cell>
          <cell r="O597" t="str">
            <v>poradenství</v>
          </cell>
          <cell r="AU597">
            <v>183700</v>
          </cell>
        </row>
        <row r="598">
          <cell r="G598" t="str">
            <v>Obecně prospěšná společnost</v>
          </cell>
          <cell r="O598" t="str">
            <v>sociální péče</v>
          </cell>
          <cell r="AU598">
            <v>553000</v>
          </cell>
        </row>
        <row r="599">
          <cell r="G599" t="str">
            <v>Obecně prospěšná společnost</v>
          </cell>
          <cell r="O599" t="str">
            <v>sociální péče</v>
          </cell>
          <cell r="AU599">
            <v>2353700</v>
          </cell>
        </row>
        <row r="600">
          <cell r="G600" t="str">
            <v>Obecně prospěšná společnost</v>
          </cell>
          <cell r="O600" t="str">
            <v>sociální péče</v>
          </cell>
          <cell r="AU600">
            <v>2637000</v>
          </cell>
        </row>
        <row r="601">
          <cell r="G601" t="str">
            <v>Občanské sdružení</v>
          </cell>
          <cell r="O601" t="str">
            <v>sociální péče</v>
          </cell>
          <cell r="AU601">
            <v>74600</v>
          </cell>
        </row>
        <row r="602">
          <cell r="G602" t="str">
            <v>Občanské sdružení</v>
          </cell>
          <cell r="O602" t="str">
            <v>sociální péče</v>
          </cell>
          <cell r="AU602">
            <v>897600</v>
          </cell>
        </row>
        <row r="603">
          <cell r="G603" t="str">
            <v>Spolek</v>
          </cell>
          <cell r="O603" t="str">
            <v>sociální prevence</v>
          </cell>
          <cell r="AU603">
            <v>15000</v>
          </cell>
        </row>
        <row r="604">
          <cell r="G604" t="str">
            <v>Spolek</v>
          </cell>
          <cell r="O604" t="str">
            <v>sociální prevence</v>
          </cell>
          <cell r="AU604">
            <v>379600</v>
          </cell>
        </row>
        <row r="605">
          <cell r="G605" t="str">
            <v>Obecně prospěšná společnost</v>
          </cell>
          <cell r="O605" t="str">
            <v>sociální prevence</v>
          </cell>
          <cell r="AU605">
            <v>1023200</v>
          </cell>
        </row>
        <row r="606">
          <cell r="G606" t="str">
            <v>Občanské sdružení</v>
          </cell>
          <cell r="O606" t="str">
            <v>sociální péče</v>
          </cell>
          <cell r="AU606">
            <v>678700</v>
          </cell>
        </row>
        <row r="607">
          <cell r="G607" t="str">
            <v>Občanské sdružení</v>
          </cell>
          <cell r="O607" t="str">
            <v>sociální péče</v>
          </cell>
          <cell r="AU607">
            <v>1473900</v>
          </cell>
        </row>
        <row r="608">
          <cell r="G608" t="str">
            <v>Občanské sdružení</v>
          </cell>
          <cell r="O608" t="str">
            <v>sociální prevence</v>
          </cell>
          <cell r="AU608">
            <v>1422700</v>
          </cell>
        </row>
        <row r="609">
          <cell r="G609" t="str">
            <v>Občanské sdružení</v>
          </cell>
          <cell r="O609" t="str">
            <v>sociální péče</v>
          </cell>
          <cell r="AU609">
            <v>698100</v>
          </cell>
        </row>
        <row r="610">
          <cell r="G610" t="str">
            <v>Obecně prospěšná společnost</v>
          </cell>
          <cell r="O610" t="str">
            <v>sociální péče</v>
          </cell>
          <cell r="AU610">
            <v>465200</v>
          </cell>
        </row>
        <row r="611">
          <cell r="G611" t="str">
            <v>Obecně prospěšná společnost</v>
          </cell>
          <cell r="O611" t="str">
            <v>sociální péče</v>
          </cell>
          <cell r="AU611">
            <v>4600000</v>
          </cell>
        </row>
        <row r="612">
          <cell r="G612" t="str">
            <v>zapsaný spolek</v>
          </cell>
          <cell r="O612" t="str">
            <v>sociální prevence</v>
          </cell>
          <cell r="AU612">
            <v>641700</v>
          </cell>
        </row>
        <row r="613">
          <cell r="G613" t="str">
            <v>zapsaný spolek</v>
          </cell>
          <cell r="O613" t="str">
            <v>sociální prevence</v>
          </cell>
          <cell r="AU613">
            <v>940000</v>
          </cell>
        </row>
        <row r="614">
          <cell r="G614" t="str">
            <v>zapsaný spolek</v>
          </cell>
          <cell r="O614" t="str">
            <v>poradenství</v>
          </cell>
          <cell r="AU614">
            <v>213300</v>
          </cell>
        </row>
        <row r="615">
          <cell r="G615" t="str">
            <v>Obecně prospěšná společnost</v>
          </cell>
          <cell r="O615" t="str">
            <v>poradenství</v>
          </cell>
          <cell r="AU615">
            <v>103900</v>
          </cell>
        </row>
        <row r="616">
          <cell r="G616" t="str">
            <v>Spolek</v>
          </cell>
          <cell r="O616" t="str">
            <v>sociální péče</v>
          </cell>
        </row>
        <row r="617">
          <cell r="G617" t="str">
            <v>Spolek</v>
          </cell>
          <cell r="O617" t="str">
            <v>sociální prevence</v>
          </cell>
          <cell r="AU617">
            <v>26200</v>
          </cell>
        </row>
        <row r="618">
          <cell r="G618" t="str">
            <v>Spolek</v>
          </cell>
          <cell r="O618" t="str">
            <v>poradenství</v>
          </cell>
          <cell r="AU618">
            <v>53500</v>
          </cell>
        </row>
        <row r="619">
          <cell r="G619" t="str">
            <v>Spolek</v>
          </cell>
          <cell r="O619" t="str">
            <v>sociální prevence</v>
          </cell>
          <cell r="AU619">
            <v>106600</v>
          </cell>
        </row>
        <row r="620">
          <cell r="G620" t="str">
            <v>Organizační jednotka občanského sdružení</v>
          </cell>
          <cell r="O620" t="str">
            <v>sociální prevence</v>
          </cell>
          <cell r="AU620">
            <v>186000</v>
          </cell>
        </row>
        <row r="621">
          <cell r="G621" t="str">
            <v>Spolek</v>
          </cell>
          <cell r="O621" t="str">
            <v>poradenství</v>
          </cell>
          <cell r="AU621">
            <v>49200</v>
          </cell>
        </row>
        <row r="622">
          <cell r="G622" t="str">
            <v>Spolek</v>
          </cell>
          <cell r="O622" t="str">
            <v>sociální prevence</v>
          </cell>
          <cell r="AU622">
            <v>5400</v>
          </cell>
        </row>
        <row r="623">
          <cell r="G623" t="str">
            <v>Spolek</v>
          </cell>
          <cell r="O623" t="str">
            <v>sociální prevence</v>
          </cell>
          <cell r="AU623">
            <v>259300</v>
          </cell>
        </row>
        <row r="624">
          <cell r="G624" t="str">
            <v>Občanské sdružení</v>
          </cell>
          <cell r="O624" t="str">
            <v>sociální prevence</v>
          </cell>
          <cell r="AU624">
            <v>72200</v>
          </cell>
        </row>
        <row r="625">
          <cell r="G625" t="str">
            <v>Občanské sdružení</v>
          </cell>
          <cell r="O625" t="str">
            <v>poradenství</v>
          </cell>
          <cell r="AU625">
            <v>130000</v>
          </cell>
        </row>
        <row r="626">
          <cell r="G626" t="str">
            <v>Občanské sdružení</v>
          </cell>
          <cell r="O626" t="str">
            <v>sociální prevence</v>
          </cell>
          <cell r="AU626">
            <v>226000</v>
          </cell>
        </row>
        <row r="627">
          <cell r="G627" t="str">
            <v>Občanské sdružení</v>
          </cell>
          <cell r="O627" t="str">
            <v>sociální prevence</v>
          </cell>
          <cell r="AU627">
            <v>198000</v>
          </cell>
        </row>
        <row r="628">
          <cell r="G628" t="str">
            <v>Obecně prospěšná společnost</v>
          </cell>
          <cell r="O628" t="str">
            <v>sociální péče</v>
          </cell>
          <cell r="AU628">
            <v>1055000</v>
          </cell>
        </row>
        <row r="629">
          <cell r="G629" t="str">
            <v>Obecně prospěšná společnost</v>
          </cell>
          <cell r="O629" t="str">
            <v>poradenství</v>
          </cell>
          <cell r="AU629">
            <v>160800</v>
          </cell>
        </row>
        <row r="630">
          <cell r="G630" t="str">
            <v>Obecně prospěšná společnost</v>
          </cell>
          <cell r="O630" t="str">
            <v>sociální péče</v>
          </cell>
          <cell r="AU630">
            <v>1662500</v>
          </cell>
        </row>
        <row r="631">
          <cell r="G631" t="str">
            <v>Obecně prospěšná společnost</v>
          </cell>
          <cell r="O631" t="str">
            <v>sociální péče</v>
          </cell>
          <cell r="AU631">
            <v>0</v>
          </cell>
        </row>
        <row r="632">
          <cell r="G632" t="str">
            <v>Občanské sdružení</v>
          </cell>
          <cell r="O632" t="str">
            <v>sociální prevence</v>
          </cell>
          <cell r="AU632">
            <v>1082300</v>
          </cell>
        </row>
        <row r="633">
          <cell r="G633" t="str">
            <v>Občanské sdružení</v>
          </cell>
          <cell r="O633" t="str">
            <v>sociální péče</v>
          </cell>
          <cell r="AU633">
            <v>815000</v>
          </cell>
        </row>
        <row r="634">
          <cell r="G634" t="str">
            <v>Obecně prospěšná společnost</v>
          </cell>
          <cell r="O634" t="str">
            <v>sociální péče</v>
          </cell>
          <cell r="AU634">
            <v>322100</v>
          </cell>
        </row>
        <row r="635">
          <cell r="G635" t="str">
            <v>Obecně prospěšná společnost</v>
          </cell>
          <cell r="O635" t="str">
            <v>sociální péče</v>
          </cell>
          <cell r="AU635">
            <v>1456700</v>
          </cell>
        </row>
        <row r="636">
          <cell r="G636" t="str">
            <v>Společnost s ručením omezeným</v>
          </cell>
          <cell r="O636" t="str">
            <v>poradenství</v>
          </cell>
          <cell r="AU636">
            <v>1235000</v>
          </cell>
        </row>
        <row r="637">
          <cell r="G637" t="str">
            <v>Občanské sdružení</v>
          </cell>
          <cell r="O637" t="str">
            <v>sociální prevence</v>
          </cell>
          <cell r="AU637">
            <v>569000</v>
          </cell>
        </row>
        <row r="638">
          <cell r="G638" t="str">
            <v>Občanské sdružení</v>
          </cell>
          <cell r="O638" t="str">
            <v>sociální péče</v>
          </cell>
          <cell r="AU638">
            <v>606200</v>
          </cell>
        </row>
        <row r="639">
          <cell r="G639" t="str">
            <v>Občanské sdružení</v>
          </cell>
          <cell r="O639" t="str">
            <v>sociální prevence</v>
          </cell>
          <cell r="AU639">
            <v>906100</v>
          </cell>
        </row>
        <row r="640">
          <cell r="G640" t="str">
            <v>Občanské sdružení</v>
          </cell>
          <cell r="O640" t="str">
            <v>sociální prevence</v>
          </cell>
          <cell r="AU640">
            <v>627000</v>
          </cell>
        </row>
        <row r="641">
          <cell r="G641" t="str">
            <v>Občanské sdružení</v>
          </cell>
          <cell r="O641" t="str">
            <v>poradenství</v>
          </cell>
          <cell r="AU641">
            <v>240600</v>
          </cell>
        </row>
        <row r="642">
          <cell r="G642" t="str">
            <v>Příspěvková organizace zřízená územním samosprávným celkem</v>
          </cell>
          <cell r="O642" t="str">
            <v>sociální péče</v>
          </cell>
          <cell r="AU642">
            <v>5902200</v>
          </cell>
        </row>
        <row r="643">
          <cell r="G643" t="str">
            <v>Příspěvková organizace zřízená územním samosprávným celkem</v>
          </cell>
          <cell r="O643" t="str">
            <v>sociální péče</v>
          </cell>
          <cell r="AU643">
            <v>13298600</v>
          </cell>
        </row>
        <row r="644">
          <cell r="G644" t="str">
            <v>Příspěvková organizace zřízená územním samosprávným celkem</v>
          </cell>
          <cell r="O644" t="str">
            <v>sociální péče</v>
          </cell>
          <cell r="AU644">
            <v>1798800</v>
          </cell>
        </row>
        <row r="645">
          <cell r="G645" t="str">
            <v>Občanské sdružení</v>
          </cell>
          <cell r="O645" t="str">
            <v>sociální prevence</v>
          </cell>
          <cell r="AU645">
            <v>656500</v>
          </cell>
        </row>
        <row r="646">
          <cell r="G646" t="str">
            <v>Příspěvková organizace zřízená územním samosprávným celkem</v>
          </cell>
          <cell r="O646" t="str">
            <v>sociální péče</v>
          </cell>
          <cell r="AU646">
            <v>4857200</v>
          </cell>
        </row>
        <row r="647">
          <cell r="G647" t="str">
            <v>Příspěvková organizace zřízená územním samosprávným celkem</v>
          </cell>
          <cell r="O647" t="str">
            <v>sociální péče</v>
          </cell>
          <cell r="AU647">
            <v>1399700</v>
          </cell>
        </row>
        <row r="648">
          <cell r="G648" t="str">
            <v>Příspěvková organizace zřízená územním samosprávným celkem</v>
          </cell>
          <cell r="O648" t="str">
            <v>sociální prevence</v>
          </cell>
          <cell r="AU648">
            <v>3719000</v>
          </cell>
        </row>
        <row r="649">
          <cell r="G649" t="str">
            <v>Příspěvková organizace zřízená územním samosprávným celkem</v>
          </cell>
          <cell r="O649" t="str">
            <v>sociální péče</v>
          </cell>
          <cell r="AU649">
            <v>1166200</v>
          </cell>
        </row>
        <row r="650">
          <cell r="G650" t="str">
            <v>Příspěvková organizace zřízená územním samosprávným celkem</v>
          </cell>
          <cell r="O650" t="str">
            <v>sociální péče</v>
          </cell>
          <cell r="AU650">
            <v>1141500</v>
          </cell>
        </row>
        <row r="651">
          <cell r="G651" t="str">
            <v>Spolek</v>
          </cell>
          <cell r="O651" t="str">
            <v>sociální péče</v>
          </cell>
          <cell r="AU651">
            <v>1338100</v>
          </cell>
        </row>
        <row r="652">
          <cell r="G652" t="str">
            <v>Příspěvková organizace zřízená územním samosprávným celkem</v>
          </cell>
          <cell r="O652" t="str">
            <v>sociální prevence</v>
          </cell>
          <cell r="AU652">
            <v>529600</v>
          </cell>
        </row>
        <row r="653">
          <cell r="G653" t="str">
            <v>Příspěvková organizace zřízená územním samosprávným celkem</v>
          </cell>
          <cell r="O653" t="str">
            <v>sociální prevence</v>
          </cell>
          <cell r="AU653">
            <v>2344200</v>
          </cell>
        </row>
        <row r="654">
          <cell r="G654" t="str">
            <v>Příspěvková organizace zřízená územním samosprávným celkem</v>
          </cell>
          <cell r="O654" t="str">
            <v>sociální prevence</v>
          </cell>
          <cell r="AU654">
            <v>3395300</v>
          </cell>
        </row>
        <row r="655">
          <cell r="G655" t="str">
            <v>Příspěvková organizace zřízená územním samosprávným celkem</v>
          </cell>
          <cell r="O655" t="str">
            <v>poradenství</v>
          </cell>
          <cell r="AU655">
            <v>1435800</v>
          </cell>
        </row>
        <row r="656">
          <cell r="G656" t="str">
            <v>Příspěvková organizace zřízená územním samosprávným celkem</v>
          </cell>
          <cell r="O656" t="str">
            <v>sociální prevence</v>
          </cell>
          <cell r="AU656">
            <v>475000</v>
          </cell>
        </row>
        <row r="657">
          <cell r="G657" t="str">
            <v>Příspěvková organizace zřízená územním samosprávným celkem</v>
          </cell>
          <cell r="O657" t="str">
            <v>sociální prevence</v>
          </cell>
          <cell r="AU657">
            <v>1764400</v>
          </cell>
        </row>
        <row r="658">
          <cell r="G658" t="str">
            <v>Příspěvková organizace zřízená územním samosprávným celkem</v>
          </cell>
          <cell r="O658" t="str">
            <v>sociální péče</v>
          </cell>
          <cell r="AU658">
            <v>3612100</v>
          </cell>
        </row>
        <row r="659">
          <cell r="G659" t="str">
            <v>Příspěvková organizace zřízená územním samosprávným celkem</v>
          </cell>
          <cell r="O659" t="str">
            <v>sociální péče</v>
          </cell>
          <cell r="AU659">
            <v>0</v>
          </cell>
        </row>
        <row r="660">
          <cell r="G660" t="str">
            <v>Příspěvková organizace zřízená územním samosprávným celkem</v>
          </cell>
          <cell r="O660" t="str">
            <v>sociální péče</v>
          </cell>
          <cell r="AU660">
            <v>290900</v>
          </cell>
        </row>
        <row r="661">
          <cell r="G661" t="str">
            <v>Příspěvková organizace zřízená územním samosprávným celkem</v>
          </cell>
          <cell r="O661" t="str">
            <v>sociální péče</v>
          </cell>
          <cell r="AU661">
            <v>2386200</v>
          </cell>
        </row>
        <row r="662">
          <cell r="G662" t="str">
            <v>Příspěvková organizace zřízená územním samosprávným celkem</v>
          </cell>
          <cell r="O662" t="str">
            <v>sociální péče</v>
          </cell>
          <cell r="AU662">
            <v>8367600</v>
          </cell>
        </row>
        <row r="663">
          <cell r="G663" t="str">
            <v>Příspěvková organizace zřízená územním samosprávným celkem</v>
          </cell>
          <cell r="O663" t="str">
            <v>sociální péče</v>
          </cell>
          <cell r="AU663">
            <v>216300</v>
          </cell>
        </row>
      </sheetData>
      <sheetData sheetId="1">
        <row r="3">
          <cell r="N3">
            <v>0.98197906347397923</v>
          </cell>
        </row>
      </sheetData>
      <sheetData sheetId="2"/>
      <sheetData sheetId="3">
        <row r="5">
          <cell r="D5">
            <v>56000</v>
          </cell>
          <cell r="E5">
            <v>64500</v>
          </cell>
          <cell r="F5">
            <v>63400</v>
          </cell>
        </row>
        <row r="6">
          <cell r="D6">
            <v>10700</v>
          </cell>
          <cell r="E6">
            <v>13700</v>
          </cell>
          <cell r="F6">
            <v>13000</v>
          </cell>
        </row>
        <row r="7">
          <cell r="D7">
            <v>1101900</v>
          </cell>
          <cell r="E7">
            <v>1399700</v>
          </cell>
          <cell r="F7">
            <v>1329700</v>
          </cell>
        </row>
        <row r="8">
          <cell r="D8">
            <v>612200</v>
          </cell>
          <cell r="E8">
            <v>777600</v>
          </cell>
          <cell r="F8">
            <v>738700</v>
          </cell>
        </row>
        <row r="9">
          <cell r="D9">
            <v>1387000</v>
          </cell>
          <cell r="E9">
            <v>1597800</v>
          </cell>
          <cell r="F9">
            <v>1570600</v>
          </cell>
        </row>
        <row r="10">
          <cell r="D10">
            <v>1261500</v>
          </cell>
          <cell r="E10">
            <v>1602400</v>
          </cell>
          <cell r="F10">
            <v>1499100</v>
          </cell>
        </row>
        <row r="11">
          <cell r="D11">
            <v>749100</v>
          </cell>
          <cell r="E11">
            <v>951500</v>
          </cell>
          <cell r="F11">
            <v>903900</v>
          </cell>
        </row>
        <row r="12">
          <cell r="D12">
            <v>706000</v>
          </cell>
          <cell r="E12">
            <v>813300</v>
          </cell>
          <cell r="F12">
            <v>799400</v>
          </cell>
        </row>
        <row r="13">
          <cell r="D13">
            <v>126000</v>
          </cell>
          <cell r="E13">
            <v>160100</v>
          </cell>
          <cell r="F13">
            <v>152000</v>
          </cell>
        </row>
        <row r="14">
          <cell r="D14">
            <v>1738800</v>
          </cell>
          <cell r="E14">
            <v>1738800</v>
          </cell>
          <cell r="F14">
            <v>1709200</v>
          </cell>
        </row>
        <row r="15">
          <cell r="D15">
            <v>1053000</v>
          </cell>
          <cell r="E15">
            <v>1053000</v>
          </cell>
          <cell r="F15">
            <v>1035100</v>
          </cell>
        </row>
        <row r="16">
          <cell r="D16">
            <v>900000</v>
          </cell>
          <cell r="E16">
            <v>900000</v>
          </cell>
          <cell r="F16">
            <v>884700</v>
          </cell>
        </row>
        <row r="17">
          <cell r="D17">
            <v>50000</v>
          </cell>
          <cell r="E17">
            <v>57600</v>
          </cell>
          <cell r="F17">
            <v>56600</v>
          </cell>
        </row>
        <row r="18">
          <cell r="D18">
            <v>1706000</v>
          </cell>
          <cell r="E18">
            <v>1910000</v>
          </cell>
          <cell r="F18">
            <v>1877500</v>
          </cell>
        </row>
        <row r="19">
          <cell r="D19">
            <v>100000</v>
          </cell>
          <cell r="E19">
            <v>115200</v>
          </cell>
          <cell r="F19">
            <v>113200</v>
          </cell>
        </row>
        <row r="20">
          <cell r="D20">
            <v>640000</v>
          </cell>
          <cell r="E20">
            <v>677000</v>
          </cell>
          <cell r="F20">
            <v>665400</v>
          </cell>
        </row>
        <row r="21">
          <cell r="D21">
            <v>4294500</v>
          </cell>
          <cell r="E21">
            <v>4947300</v>
          </cell>
          <cell r="F21">
            <v>4863200</v>
          </cell>
        </row>
        <row r="22">
          <cell r="D22">
            <v>117000</v>
          </cell>
          <cell r="E22">
            <v>134700</v>
          </cell>
          <cell r="F22">
            <v>132400</v>
          </cell>
        </row>
        <row r="23">
          <cell r="D23">
            <v>40000</v>
          </cell>
          <cell r="E23">
            <v>46000</v>
          </cell>
          <cell r="F23">
            <v>45200</v>
          </cell>
        </row>
        <row r="24">
          <cell r="D24">
            <v>1215500</v>
          </cell>
          <cell r="E24">
            <v>1380900</v>
          </cell>
          <cell r="F24">
            <v>1214100</v>
          </cell>
        </row>
        <row r="25">
          <cell r="D25">
            <v>0</v>
          </cell>
          <cell r="E25">
            <v>0</v>
          </cell>
          <cell r="F25">
            <v>22500</v>
          </cell>
        </row>
        <row r="26">
          <cell r="D26">
            <v>515000</v>
          </cell>
          <cell r="E26">
            <v>550000</v>
          </cell>
          <cell r="F26">
            <v>540600</v>
          </cell>
        </row>
        <row r="27">
          <cell r="D27">
            <v>1651500</v>
          </cell>
          <cell r="E27">
            <v>1651500</v>
          </cell>
          <cell r="F27">
            <v>1568900</v>
          </cell>
        </row>
        <row r="28">
          <cell r="D28">
            <v>154200</v>
          </cell>
          <cell r="E28">
            <v>154500</v>
          </cell>
          <cell r="F28">
            <v>146700</v>
          </cell>
        </row>
        <row r="29">
          <cell r="D29">
            <v>72100</v>
          </cell>
          <cell r="E29">
            <v>91500</v>
          </cell>
          <cell r="F29">
            <v>86900</v>
          </cell>
        </row>
        <row r="30">
          <cell r="D30">
            <v>59200</v>
          </cell>
          <cell r="E30">
            <v>59200</v>
          </cell>
          <cell r="F30">
            <v>58100</v>
          </cell>
        </row>
        <row r="31">
          <cell r="D31">
            <v>2466300</v>
          </cell>
          <cell r="E31">
            <v>2684500</v>
          </cell>
          <cell r="F31">
            <v>2550200</v>
          </cell>
        </row>
        <row r="32">
          <cell r="D32">
            <v>468000</v>
          </cell>
          <cell r="E32">
            <v>468000</v>
          </cell>
          <cell r="F32">
            <v>420100</v>
          </cell>
        </row>
        <row r="33">
          <cell r="D33">
            <v>61600</v>
          </cell>
          <cell r="E33">
            <v>78300</v>
          </cell>
          <cell r="F33">
            <v>74300</v>
          </cell>
        </row>
        <row r="34">
          <cell r="D34">
            <v>44500</v>
          </cell>
          <cell r="E34">
            <v>56600</v>
          </cell>
          <cell r="F34">
            <v>53700</v>
          </cell>
        </row>
        <row r="35">
          <cell r="D35">
            <v>651200</v>
          </cell>
          <cell r="E35">
            <v>798400</v>
          </cell>
          <cell r="F35">
            <v>758400</v>
          </cell>
        </row>
        <row r="36">
          <cell r="D36">
            <v>129200</v>
          </cell>
          <cell r="E36">
            <v>150700</v>
          </cell>
          <cell r="F36">
            <v>143100</v>
          </cell>
        </row>
        <row r="37">
          <cell r="D37">
            <v>355000</v>
          </cell>
          <cell r="E37">
            <v>355000</v>
          </cell>
          <cell r="F37">
            <v>348900</v>
          </cell>
        </row>
        <row r="38">
          <cell r="D38">
            <v>928100</v>
          </cell>
          <cell r="E38">
            <v>928100</v>
          </cell>
          <cell r="F38">
            <v>881600</v>
          </cell>
        </row>
        <row r="39">
          <cell r="D39">
            <v>8319700</v>
          </cell>
          <cell r="E39">
            <v>8319700</v>
          </cell>
          <cell r="F39">
            <v>7903700</v>
          </cell>
        </row>
        <row r="40">
          <cell r="D40">
            <v>9145300</v>
          </cell>
          <cell r="E40">
            <v>9145300</v>
          </cell>
          <cell r="F40">
            <v>8989800</v>
          </cell>
        </row>
        <row r="41">
          <cell r="D41">
            <v>235000</v>
          </cell>
          <cell r="E41">
            <v>270700</v>
          </cell>
          <cell r="F41">
            <v>266000</v>
          </cell>
        </row>
        <row r="42">
          <cell r="D42">
            <v>543000</v>
          </cell>
          <cell r="E42">
            <v>625500</v>
          </cell>
          <cell r="F42">
            <v>487000</v>
          </cell>
        </row>
        <row r="43">
          <cell r="D43">
            <v>1470000</v>
          </cell>
          <cell r="E43">
            <v>1693400</v>
          </cell>
          <cell r="F43">
            <v>1664600</v>
          </cell>
        </row>
        <row r="44">
          <cell r="D44">
            <v>654000</v>
          </cell>
          <cell r="E44">
            <v>753400</v>
          </cell>
          <cell r="F44">
            <v>740500</v>
          </cell>
        </row>
        <row r="45">
          <cell r="D45">
            <v>2773000</v>
          </cell>
          <cell r="E45">
            <v>3194500</v>
          </cell>
          <cell r="F45">
            <v>3140200</v>
          </cell>
        </row>
        <row r="46">
          <cell r="D46">
            <v>5640000</v>
          </cell>
          <cell r="E46">
            <v>6497400</v>
          </cell>
          <cell r="F46">
            <v>6386900</v>
          </cell>
        </row>
        <row r="47">
          <cell r="D47">
            <v>6081000</v>
          </cell>
          <cell r="E47">
            <v>6510100</v>
          </cell>
          <cell r="F47">
            <v>6399400</v>
          </cell>
        </row>
        <row r="48">
          <cell r="D48">
            <v>850000</v>
          </cell>
          <cell r="E48">
            <v>850000</v>
          </cell>
          <cell r="F48">
            <v>807500</v>
          </cell>
        </row>
        <row r="49">
          <cell r="D49">
            <v>2439000</v>
          </cell>
          <cell r="E49">
            <v>2600400</v>
          </cell>
          <cell r="F49">
            <v>2556200</v>
          </cell>
        </row>
        <row r="50">
          <cell r="D50">
            <v>3167800</v>
          </cell>
          <cell r="E50">
            <v>3319900</v>
          </cell>
          <cell r="F50">
            <v>3263400</v>
          </cell>
        </row>
        <row r="51">
          <cell r="D51">
            <v>6800</v>
          </cell>
          <cell r="E51">
            <v>8600</v>
          </cell>
          <cell r="F51">
            <v>8100</v>
          </cell>
        </row>
        <row r="52">
          <cell r="D52">
            <v>160500</v>
          </cell>
          <cell r="E52">
            <v>203900</v>
          </cell>
          <cell r="F52">
            <v>193700</v>
          </cell>
        </row>
        <row r="53">
          <cell r="D53">
            <v>954300</v>
          </cell>
          <cell r="E53">
            <v>954300</v>
          </cell>
          <cell r="F53">
            <v>906500</v>
          </cell>
        </row>
        <row r="54">
          <cell r="D54">
            <v>160500</v>
          </cell>
          <cell r="E54">
            <v>203900</v>
          </cell>
          <cell r="F54">
            <v>193700</v>
          </cell>
        </row>
        <row r="55">
          <cell r="D55">
            <v>31000</v>
          </cell>
          <cell r="E55">
            <v>35700</v>
          </cell>
          <cell r="F55">
            <v>35000</v>
          </cell>
        </row>
        <row r="56">
          <cell r="D56">
            <v>95000</v>
          </cell>
          <cell r="E56">
            <v>109400</v>
          </cell>
          <cell r="F56">
            <v>3400</v>
          </cell>
        </row>
        <row r="57">
          <cell r="D57">
            <v>527800</v>
          </cell>
          <cell r="E57">
            <v>670400</v>
          </cell>
          <cell r="F57">
            <v>636800</v>
          </cell>
        </row>
        <row r="58">
          <cell r="D58">
            <v>2576000</v>
          </cell>
          <cell r="E58">
            <v>2967600</v>
          </cell>
          <cell r="F58">
            <v>2917100</v>
          </cell>
        </row>
        <row r="59">
          <cell r="D59">
            <v>137800</v>
          </cell>
          <cell r="E59">
            <v>175100</v>
          </cell>
          <cell r="F59">
            <v>166300</v>
          </cell>
        </row>
        <row r="60">
          <cell r="D60">
            <v>10982900</v>
          </cell>
          <cell r="E60">
            <v>13950400</v>
          </cell>
          <cell r="F60">
            <v>13252800</v>
          </cell>
        </row>
        <row r="61">
          <cell r="D61">
            <v>2424500</v>
          </cell>
          <cell r="E61">
            <v>2793000</v>
          </cell>
          <cell r="F61">
            <v>2745500</v>
          </cell>
        </row>
        <row r="62">
          <cell r="D62">
            <v>5686300</v>
          </cell>
          <cell r="E62">
            <v>5686300</v>
          </cell>
          <cell r="F62">
            <v>5589600</v>
          </cell>
        </row>
        <row r="63">
          <cell r="D63">
            <v>1132900</v>
          </cell>
          <cell r="E63">
            <v>1305100</v>
          </cell>
          <cell r="F63">
            <v>1282900</v>
          </cell>
        </row>
        <row r="64">
          <cell r="D64">
            <v>1234000</v>
          </cell>
          <cell r="E64">
            <v>1421600</v>
          </cell>
          <cell r="F64">
            <v>1397400</v>
          </cell>
        </row>
        <row r="65">
          <cell r="D65">
            <v>1287900</v>
          </cell>
          <cell r="E65">
            <v>1483600</v>
          </cell>
          <cell r="F65">
            <v>1458300</v>
          </cell>
        </row>
        <row r="66">
          <cell r="D66">
            <v>3005100</v>
          </cell>
          <cell r="E66">
            <v>3461900</v>
          </cell>
          <cell r="F66">
            <v>3403000</v>
          </cell>
        </row>
        <row r="67">
          <cell r="D67">
            <v>1117000</v>
          </cell>
          <cell r="E67">
            <v>1286800</v>
          </cell>
          <cell r="F67">
            <v>1264900</v>
          </cell>
        </row>
        <row r="68">
          <cell r="D68">
            <v>282000</v>
          </cell>
          <cell r="E68">
            <v>358200</v>
          </cell>
          <cell r="F68">
            <v>340200</v>
          </cell>
        </row>
        <row r="69">
          <cell r="D69">
            <v>330000</v>
          </cell>
          <cell r="E69">
            <v>380100</v>
          </cell>
          <cell r="F69">
            <v>373600</v>
          </cell>
        </row>
        <row r="70">
          <cell r="D70">
            <v>328000</v>
          </cell>
          <cell r="E70">
            <v>377800</v>
          </cell>
          <cell r="F70">
            <v>371300</v>
          </cell>
        </row>
        <row r="71">
          <cell r="D71">
            <v>126900</v>
          </cell>
          <cell r="E71">
            <v>161200</v>
          </cell>
          <cell r="F71">
            <v>153100</v>
          </cell>
        </row>
        <row r="72">
          <cell r="D72">
            <v>2138700</v>
          </cell>
          <cell r="E72">
            <v>2143600</v>
          </cell>
          <cell r="F72">
            <v>2036400</v>
          </cell>
        </row>
        <row r="73">
          <cell r="D73">
            <v>97000</v>
          </cell>
          <cell r="E73">
            <v>123200</v>
          </cell>
          <cell r="F73">
            <v>117000</v>
          </cell>
        </row>
        <row r="74">
          <cell r="D74">
            <v>328000</v>
          </cell>
          <cell r="E74">
            <v>377800</v>
          </cell>
          <cell r="F74">
            <v>371300</v>
          </cell>
        </row>
        <row r="75">
          <cell r="D75">
            <v>2485100</v>
          </cell>
          <cell r="E75">
            <v>2485100</v>
          </cell>
          <cell r="F75">
            <v>2442800</v>
          </cell>
        </row>
        <row r="76">
          <cell r="D76">
            <v>1923000</v>
          </cell>
          <cell r="E76">
            <v>2215300</v>
          </cell>
          <cell r="F76">
            <v>2177600</v>
          </cell>
        </row>
        <row r="77">
          <cell r="D77">
            <v>2560700</v>
          </cell>
          <cell r="E77">
            <v>2712000</v>
          </cell>
          <cell r="F77">
            <v>2576400</v>
          </cell>
        </row>
        <row r="78">
          <cell r="D78">
            <v>1810300</v>
          </cell>
          <cell r="E78">
            <v>2085500</v>
          </cell>
          <cell r="F78">
            <v>2050000</v>
          </cell>
        </row>
        <row r="79">
          <cell r="D79">
            <v>804100</v>
          </cell>
          <cell r="E79">
            <v>804100</v>
          </cell>
          <cell r="F79">
            <v>763800</v>
          </cell>
        </row>
        <row r="80">
          <cell r="D80">
            <v>1742000</v>
          </cell>
          <cell r="E80">
            <v>2006800</v>
          </cell>
          <cell r="F80">
            <v>1972600</v>
          </cell>
        </row>
        <row r="81">
          <cell r="D81">
            <v>14017900</v>
          </cell>
          <cell r="E81">
            <v>16149000</v>
          </cell>
          <cell r="F81">
            <v>15874500</v>
          </cell>
        </row>
        <row r="82">
          <cell r="D82">
            <v>2734000</v>
          </cell>
          <cell r="E82">
            <v>3149600</v>
          </cell>
          <cell r="F82">
            <v>3096000</v>
          </cell>
        </row>
        <row r="83">
          <cell r="D83">
            <v>1778000</v>
          </cell>
          <cell r="E83">
            <v>2048300</v>
          </cell>
          <cell r="F83">
            <v>2013400</v>
          </cell>
        </row>
        <row r="84">
          <cell r="D84">
            <v>1271200</v>
          </cell>
          <cell r="E84">
            <v>1614600</v>
          </cell>
          <cell r="F84">
            <v>1204200</v>
          </cell>
        </row>
        <row r="85">
          <cell r="D85">
            <v>555900</v>
          </cell>
          <cell r="E85">
            <v>620200</v>
          </cell>
          <cell r="F85">
            <v>590000</v>
          </cell>
        </row>
        <row r="86">
          <cell r="D86">
            <v>409000</v>
          </cell>
          <cell r="E86">
            <v>464400</v>
          </cell>
          <cell r="F86">
            <v>441100</v>
          </cell>
        </row>
        <row r="87">
          <cell r="D87">
            <v>158300</v>
          </cell>
          <cell r="E87">
            <v>201100</v>
          </cell>
          <cell r="F87">
            <v>191000</v>
          </cell>
        </row>
        <row r="88">
          <cell r="D88">
            <v>1146000</v>
          </cell>
          <cell r="E88">
            <v>1146000</v>
          </cell>
          <cell r="F88">
            <v>866900</v>
          </cell>
        </row>
        <row r="89">
          <cell r="D89">
            <v>397200</v>
          </cell>
          <cell r="E89">
            <v>504500</v>
          </cell>
          <cell r="F89">
            <v>479200</v>
          </cell>
        </row>
        <row r="90">
          <cell r="D90">
            <v>327000</v>
          </cell>
          <cell r="E90">
            <v>327000</v>
          </cell>
          <cell r="F90">
            <v>761800</v>
          </cell>
        </row>
        <row r="91">
          <cell r="D91">
            <v>901000</v>
          </cell>
          <cell r="E91">
            <v>901000</v>
          </cell>
          <cell r="F91">
            <v>506100</v>
          </cell>
        </row>
        <row r="92">
          <cell r="D92">
            <v>705600</v>
          </cell>
          <cell r="E92">
            <v>774000</v>
          </cell>
          <cell r="F92">
            <v>735300</v>
          </cell>
        </row>
        <row r="93">
          <cell r="D93">
            <v>2825900</v>
          </cell>
          <cell r="E93">
            <v>2825900</v>
          </cell>
          <cell r="F93">
            <v>2691000</v>
          </cell>
        </row>
        <row r="94">
          <cell r="D94">
            <v>566900</v>
          </cell>
          <cell r="E94">
            <v>566900</v>
          </cell>
          <cell r="F94">
            <v>557200</v>
          </cell>
        </row>
        <row r="95">
          <cell r="D95">
            <v>253900</v>
          </cell>
          <cell r="E95">
            <v>322500</v>
          </cell>
          <cell r="F95">
            <v>306300</v>
          </cell>
        </row>
        <row r="96">
          <cell r="D96">
            <v>172300</v>
          </cell>
          <cell r="E96">
            <v>218800</v>
          </cell>
          <cell r="F96">
            <v>207800</v>
          </cell>
        </row>
        <row r="97">
          <cell r="D97">
            <v>97000</v>
          </cell>
          <cell r="E97">
            <v>123200</v>
          </cell>
          <cell r="F97">
            <v>117000</v>
          </cell>
        </row>
        <row r="98">
          <cell r="D98">
            <v>1298300</v>
          </cell>
          <cell r="E98">
            <v>1298300</v>
          </cell>
          <cell r="F98">
            <v>1233300</v>
          </cell>
        </row>
        <row r="99">
          <cell r="D99">
            <v>173200</v>
          </cell>
          <cell r="E99">
            <v>220000</v>
          </cell>
          <cell r="F99">
            <v>209000</v>
          </cell>
        </row>
        <row r="100">
          <cell r="D100">
            <v>97000</v>
          </cell>
          <cell r="E100">
            <v>123200</v>
          </cell>
          <cell r="F100">
            <v>117000</v>
          </cell>
        </row>
        <row r="101">
          <cell r="D101">
            <v>966900</v>
          </cell>
          <cell r="E101">
            <v>966900</v>
          </cell>
          <cell r="F101">
            <v>518600</v>
          </cell>
        </row>
        <row r="102">
          <cell r="D102">
            <v>2500000</v>
          </cell>
          <cell r="E102">
            <v>2880000</v>
          </cell>
          <cell r="F102">
            <v>2459300</v>
          </cell>
        </row>
        <row r="103">
          <cell r="D103">
            <v>566700</v>
          </cell>
          <cell r="E103">
            <v>566700</v>
          </cell>
          <cell r="F103">
            <v>538300</v>
          </cell>
        </row>
        <row r="104">
          <cell r="D104">
            <v>0</v>
          </cell>
          <cell r="E104">
            <v>0</v>
          </cell>
          <cell r="F104">
            <v>293500</v>
          </cell>
        </row>
        <row r="105">
          <cell r="D105">
            <v>1117300</v>
          </cell>
          <cell r="E105">
            <v>1419200</v>
          </cell>
          <cell r="F105">
            <v>1348200</v>
          </cell>
        </row>
        <row r="106">
          <cell r="D106">
            <v>1305100</v>
          </cell>
          <cell r="E106">
            <v>1462400</v>
          </cell>
          <cell r="F106">
            <v>1389200</v>
          </cell>
        </row>
        <row r="107">
          <cell r="D107">
            <v>191000</v>
          </cell>
          <cell r="E107">
            <v>220000</v>
          </cell>
          <cell r="F107">
            <v>216200</v>
          </cell>
        </row>
        <row r="108">
          <cell r="D108">
            <v>173200</v>
          </cell>
          <cell r="E108">
            <v>220000</v>
          </cell>
          <cell r="F108">
            <v>209000</v>
          </cell>
        </row>
        <row r="109">
          <cell r="D109">
            <v>236000</v>
          </cell>
          <cell r="E109">
            <v>271800</v>
          </cell>
          <cell r="F109">
            <v>267100</v>
          </cell>
        </row>
        <row r="110">
          <cell r="D110">
            <v>603000</v>
          </cell>
          <cell r="E110">
            <v>744100</v>
          </cell>
          <cell r="F110">
            <v>706800</v>
          </cell>
        </row>
        <row r="111">
          <cell r="D111">
            <v>201200</v>
          </cell>
          <cell r="E111">
            <v>255500</v>
          </cell>
          <cell r="F111">
            <v>242700</v>
          </cell>
        </row>
        <row r="112">
          <cell r="D112">
            <v>44000</v>
          </cell>
          <cell r="E112">
            <v>50600</v>
          </cell>
          <cell r="F112">
            <v>49700</v>
          </cell>
        </row>
        <row r="113">
          <cell r="D113">
            <v>57100</v>
          </cell>
          <cell r="E113">
            <v>60400</v>
          </cell>
          <cell r="F113">
            <v>57300</v>
          </cell>
        </row>
        <row r="114">
          <cell r="D114">
            <v>0</v>
          </cell>
          <cell r="E114">
            <v>0</v>
          </cell>
          <cell r="F114">
            <v>1200</v>
          </cell>
        </row>
        <row r="115">
          <cell r="D115">
            <v>80000</v>
          </cell>
          <cell r="E115">
            <v>92100</v>
          </cell>
          <cell r="F115">
            <v>90500</v>
          </cell>
        </row>
        <row r="116">
          <cell r="D116">
            <v>3130000</v>
          </cell>
          <cell r="E116">
            <v>3212500</v>
          </cell>
          <cell r="F116">
            <v>3157900</v>
          </cell>
        </row>
        <row r="117">
          <cell r="D117">
            <v>808000</v>
          </cell>
          <cell r="E117">
            <v>930800</v>
          </cell>
          <cell r="F117">
            <v>914900</v>
          </cell>
        </row>
        <row r="118">
          <cell r="D118">
            <v>2425000</v>
          </cell>
          <cell r="E118">
            <v>2425000</v>
          </cell>
          <cell r="F118">
            <v>2303700</v>
          </cell>
        </row>
        <row r="119">
          <cell r="D119">
            <v>2792400</v>
          </cell>
          <cell r="E119">
            <v>2798800</v>
          </cell>
          <cell r="F119">
            <v>2658800</v>
          </cell>
        </row>
        <row r="120">
          <cell r="D120">
            <v>809000</v>
          </cell>
          <cell r="E120">
            <v>1027600</v>
          </cell>
          <cell r="F120">
            <v>976200</v>
          </cell>
        </row>
        <row r="121">
          <cell r="D121">
            <v>3187500</v>
          </cell>
          <cell r="E121">
            <v>3187500</v>
          </cell>
          <cell r="F121">
            <v>4000000</v>
          </cell>
        </row>
        <row r="122">
          <cell r="D122">
            <v>808000</v>
          </cell>
          <cell r="E122">
            <v>930800</v>
          </cell>
          <cell r="F122">
            <v>914900</v>
          </cell>
        </row>
        <row r="123">
          <cell r="D123">
            <v>1836000</v>
          </cell>
          <cell r="E123">
            <v>2115100</v>
          </cell>
          <cell r="F123">
            <v>2079100</v>
          </cell>
        </row>
        <row r="124">
          <cell r="D124">
            <v>205800</v>
          </cell>
          <cell r="E124">
            <v>261500</v>
          </cell>
          <cell r="F124">
            <v>248400</v>
          </cell>
        </row>
        <row r="125">
          <cell r="D125">
            <v>0</v>
          </cell>
          <cell r="E125">
            <v>0</v>
          </cell>
          <cell r="F125">
            <v>21000</v>
          </cell>
        </row>
        <row r="126">
          <cell r="D126">
            <v>876100</v>
          </cell>
          <cell r="E126">
            <v>966000</v>
          </cell>
          <cell r="F126">
            <v>917700</v>
          </cell>
        </row>
        <row r="127">
          <cell r="D127">
            <v>136500</v>
          </cell>
          <cell r="E127">
            <v>157300</v>
          </cell>
          <cell r="F127">
            <v>149400</v>
          </cell>
        </row>
        <row r="128">
          <cell r="D128">
            <v>351000</v>
          </cell>
          <cell r="E128">
            <v>351000</v>
          </cell>
          <cell r="F128">
            <v>333400</v>
          </cell>
        </row>
        <row r="129">
          <cell r="D129">
            <v>97500</v>
          </cell>
          <cell r="E129">
            <v>97500</v>
          </cell>
          <cell r="F129">
            <v>75100</v>
          </cell>
        </row>
        <row r="130">
          <cell r="D130">
            <v>545000</v>
          </cell>
          <cell r="E130">
            <v>627800</v>
          </cell>
          <cell r="F130">
            <v>617100</v>
          </cell>
        </row>
        <row r="131">
          <cell r="D131">
            <v>1066000</v>
          </cell>
          <cell r="E131">
            <v>1228000</v>
          </cell>
          <cell r="F131">
            <v>1207100</v>
          </cell>
        </row>
        <row r="132">
          <cell r="D132">
            <v>158000</v>
          </cell>
          <cell r="E132">
            <v>182000</v>
          </cell>
          <cell r="F132">
            <v>178900</v>
          </cell>
        </row>
        <row r="133">
          <cell r="D133">
            <v>1100000</v>
          </cell>
          <cell r="E133">
            <v>1267200</v>
          </cell>
          <cell r="F133">
            <v>1245600</v>
          </cell>
        </row>
        <row r="134">
          <cell r="D134">
            <v>846000</v>
          </cell>
          <cell r="E134">
            <v>866400</v>
          </cell>
          <cell r="F134">
            <v>765100</v>
          </cell>
        </row>
        <row r="135">
          <cell r="D135">
            <v>642000</v>
          </cell>
          <cell r="E135">
            <v>685500</v>
          </cell>
          <cell r="F135">
            <v>673800</v>
          </cell>
        </row>
        <row r="136">
          <cell r="D136">
            <v>539600</v>
          </cell>
          <cell r="E136">
            <v>685400</v>
          </cell>
          <cell r="F136">
            <v>651100</v>
          </cell>
        </row>
        <row r="137">
          <cell r="D137">
            <v>848900</v>
          </cell>
          <cell r="E137">
            <v>1078200</v>
          </cell>
          <cell r="F137">
            <v>1024200</v>
          </cell>
        </row>
        <row r="138">
          <cell r="D138">
            <v>350000</v>
          </cell>
          <cell r="E138">
            <v>403200</v>
          </cell>
          <cell r="F138">
            <v>396300</v>
          </cell>
        </row>
        <row r="139">
          <cell r="D139">
            <v>869000</v>
          </cell>
          <cell r="E139">
            <v>1001100</v>
          </cell>
          <cell r="F139">
            <v>951300</v>
          </cell>
        </row>
        <row r="140">
          <cell r="D140">
            <v>1377200</v>
          </cell>
          <cell r="E140">
            <v>1377200</v>
          </cell>
          <cell r="F140">
            <v>1308300</v>
          </cell>
        </row>
        <row r="141">
          <cell r="D141">
            <v>1030800</v>
          </cell>
          <cell r="E141">
            <v>1030800</v>
          </cell>
          <cell r="F141">
            <v>948200</v>
          </cell>
        </row>
        <row r="142">
          <cell r="D142">
            <v>122400</v>
          </cell>
          <cell r="E142">
            <v>155500</v>
          </cell>
          <cell r="F142">
            <v>147700</v>
          </cell>
        </row>
        <row r="143">
          <cell r="D143">
            <v>6037900</v>
          </cell>
          <cell r="E143">
            <v>6404400</v>
          </cell>
          <cell r="F143">
            <v>8567100</v>
          </cell>
        </row>
        <row r="144">
          <cell r="D144">
            <v>7957300</v>
          </cell>
          <cell r="E144">
            <v>7957300</v>
          </cell>
          <cell r="F144">
            <v>7559400</v>
          </cell>
        </row>
        <row r="145">
          <cell r="D145">
            <v>3958100</v>
          </cell>
          <cell r="E145">
            <v>3958100</v>
          </cell>
          <cell r="F145">
            <v>3760100</v>
          </cell>
        </row>
        <row r="146">
          <cell r="D146">
            <v>4094700</v>
          </cell>
          <cell r="E146">
            <v>4717200</v>
          </cell>
          <cell r="F146">
            <v>4637000</v>
          </cell>
        </row>
        <row r="147">
          <cell r="D147">
            <v>2832700</v>
          </cell>
          <cell r="E147">
            <v>3263300</v>
          </cell>
          <cell r="F147">
            <v>3207800</v>
          </cell>
        </row>
        <row r="148">
          <cell r="D148">
            <v>4184500</v>
          </cell>
          <cell r="E148">
            <v>4245500</v>
          </cell>
          <cell r="F148">
            <v>4212200</v>
          </cell>
        </row>
        <row r="149">
          <cell r="D149">
            <v>4900000</v>
          </cell>
          <cell r="E149">
            <v>5644900</v>
          </cell>
          <cell r="F149">
            <v>5548900</v>
          </cell>
        </row>
        <row r="150">
          <cell r="D150">
            <v>2829500</v>
          </cell>
          <cell r="E150">
            <v>3259700</v>
          </cell>
          <cell r="F150">
            <v>1803000</v>
          </cell>
        </row>
        <row r="151">
          <cell r="D151">
            <v>5643900</v>
          </cell>
          <cell r="E151">
            <v>6293300</v>
          </cell>
          <cell r="F151">
            <v>6186300</v>
          </cell>
        </row>
        <row r="152">
          <cell r="D152">
            <v>7282200</v>
          </cell>
          <cell r="E152">
            <v>8154000</v>
          </cell>
          <cell r="F152">
            <v>8015400</v>
          </cell>
        </row>
        <row r="153">
          <cell r="D153">
            <v>71000</v>
          </cell>
          <cell r="E153">
            <v>81700</v>
          </cell>
          <cell r="F153">
            <v>80300</v>
          </cell>
        </row>
        <row r="154">
          <cell r="D154">
            <v>2962800</v>
          </cell>
          <cell r="E154">
            <v>3413200</v>
          </cell>
          <cell r="F154">
            <v>3355100</v>
          </cell>
        </row>
        <row r="155">
          <cell r="D155">
            <v>4747500</v>
          </cell>
          <cell r="E155">
            <v>4747500</v>
          </cell>
          <cell r="F155">
            <v>4666800</v>
          </cell>
        </row>
        <row r="156">
          <cell r="D156">
            <v>3935100</v>
          </cell>
          <cell r="E156">
            <v>4156100</v>
          </cell>
          <cell r="F156">
            <v>3627300</v>
          </cell>
        </row>
        <row r="157">
          <cell r="D157">
            <v>3105500</v>
          </cell>
          <cell r="E157">
            <v>3348700</v>
          </cell>
          <cell r="F157">
            <v>3291700</v>
          </cell>
        </row>
        <row r="158">
          <cell r="D158">
            <v>272000</v>
          </cell>
          <cell r="E158">
            <v>345600</v>
          </cell>
          <cell r="F158">
            <v>220500</v>
          </cell>
        </row>
        <row r="159">
          <cell r="D159">
            <v>5088400</v>
          </cell>
          <cell r="E159">
            <v>5861900</v>
          </cell>
          <cell r="F159">
            <v>5762200</v>
          </cell>
        </row>
        <row r="160">
          <cell r="D160">
            <v>20000</v>
          </cell>
          <cell r="E160">
            <v>23000</v>
          </cell>
          <cell r="F160">
            <v>0</v>
          </cell>
        </row>
        <row r="161">
          <cell r="D161">
            <v>1320000</v>
          </cell>
          <cell r="E161">
            <v>1520600</v>
          </cell>
          <cell r="F161">
            <v>1240800</v>
          </cell>
        </row>
        <row r="162">
          <cell r="D162">
            <v>1081600</v>
          </cell>
          <cell r="E162">
            <v>1246000</v>
          </cell>
          <cell r="F162">
            <v>1139300</v>
          </cell>
        </row>
        <row r="163">
          <cell r="D163">
            <v>400200</v>
          </cell>
          <cell r="E163">
            <v>400200</v>
          </cell>
          <cell r="F163">
            <v>393300</v>
          </cell>
        </row>
        <row r="164">
          <cell r="D164">
            <v>813000</v>
          </cell>
          <cell r="E164">
            <v>813000</v>
          </cell>
          <cell r="F164">
            <v>772300</v>
          </cell>
        </row>
        <row r="165">
          <cell r="D165">
            <v>933900</v>
          </cell>
          <cell r="E165">
            <v>933900</v>
          </cell>
          <cell r="F165">
            <v>918000</v>
          </cell>
        </row>
        <row r="166">
          <cell r="D166">
            <v>986500</v>
          </cell>
          <cell r="E166">
            <v>1022000</v>
          </cell>
          <cell r="F166">
            <v>1004600</v>
          </cell>
        </row>
        <row r="167">
          <cell r="D167">
            <v>12001100</v>
          </cell>
          <cell r="E167">
            <v>12628200</v>
          </cell>
          <cell r="F167">
            <v>12413600</v>
          </cell>
        </row>
        <row r="168">
          <cell r="D168">
            <v>1650000</v>
          </cell>
          <cell r="E168">
            <v>1900800</v>
          </cell>
          <cell r="F168">
            <v>1868400</v>
          </cell>
        </row>
        <row r="169">
          <cell r="D169">
            <v>7638200</v>
          </cell>
          <cell r="E169">
            <v>8120000</v>
          </cell>
          <cell r="F169">
            <v>7982000</v>
          </cell>
        </row>
        <row r="170">
          <cell r="D170">
            <v>395500</v>
          </cell>
          <cell r="E170">
            <v>395500</v>
          </cell>
          <cell r="F170">
            <v>388700</v>
          </cell>
        </row>
        <row r="171">
          <cell r="D171">
            <v>3435000</v>
          </cell>
          <cell r="E171">
            <v>3708800</v>
          </cell>
          <cell r="F171">
            <v>3645700</v>
          </cell>
        </row>
        <row r="172">
          <cell r="D172">
            <v>1224100</v>
          </cell>
          <cell r="E172">
            <v>1256700</v>
          </cell>
          <cell r="F172">
            <v>1235300</v>
          </cell>
        </row>
        <row r="173">
          <cell r="D173">
            <v>24000</v>
          </cell>
          <cell r="E173">
            <v>24000</v>
          </cell>
          <cell r="F173">
            <v>22800</v>
          </cell>
        </row>
        <row r="174">
          <cell r="D174">
            <v>145000</v>
          </cell>
          <cell r="E174">
            <v>154100</v>
          </cell>
          <cell r="F174">
            <v>45000</v>
          </cell>
        </row>
        <row r="175">
          <cell r="D175">
            <v>213000</v>
          </cell>
          <cell r="E175">
            <v>245300</v>
          </cell>
          <cell r="F175">
            <v>241100</v>
          </cell>
        </row>
        <row r="176">
          <cell r="D176">
            <v>7038600</v>
          </cell>
          <cell r="E176">
            <v>7038600</v>
          </cell>
          <cell r="F176">
            <v>6918900</v>
          </cell>
        </row>
        <row r="177">
          <cell r="D177">
            <v>1030500</v>
          </cell>
          <cell r="E177">
            <v>1110000</v>
          </cell>
          <cell r="F177">
            <v>1091100</v>
          </cell>
        </row>
        <row r="178">
          <cell r="D178">
            <v>992000</v>
          </cell>
          <cell r="E178">
            <v>1142800</v>
          </cell>
          <cell r="F178">
            <v>1123300</v>
          </cell>
        </row>
        <row r="179">
          <cell r="D179">
            <v>902400</v>
          </cell>
          <cell r="E179">
            <v>1039500</v>
          </cell>
          <cell r="F179">
            <v>1021800</v>
          </cell>
        </row>
        <row r="180">
          <cell r="D180">
            <v>3359700</v>
          </cell>
          <cell r="E180">
            <v>3870400</v>
          </cell>
          <cell r="F180">
            <v>3804600</v>
          </cell>
        </row>
        <row r="181">
          <cell r="D181">
            <v>835000</v>
          </cell>
          <cell r="E181">
            <v>835800</v>
          </cell>
          <cell r="F181">
            <v>805900</v>
          </cell>
        </row>
        <row r="182">
          <cell r="D182">
            <v>8119100</v>
          </cell>
          <cell r="E182">
            <v>9353400</v>
          </cell>
          <cell r="F182">
            <v>9194400</v>
          </cell>
        </row>
        <row r="183">
          <cell r="D183">
            <v>1612500</v>
          </cell>
          <cell r="E183">
            <v>1656000</v>
          </cell>
          <cell r="F183">
            <v>3286300</v>
          </cell>
        </row>
        <row r="184">
          <cell r="D184">
            <v>1153900</v>
          </cell>
          <cell r="E184">
            <v>1329300</v>
          </cell>
          <cell r="F184">
            <v>1306700</v>
          </cell>
        </row>
        <row r="185">
          <cell r="D185">
            <v>9200</v>
          </cell>
          <cell r="E185">
            <v>9200</v>
          </cell>
          <cell r="F185">
            <v>170200</v>
          </cell>
        </row>
        <row r="186">
          <cell r="D186">
            <v>10000</v>
          </cell>
          <cell r="E186">
            <v>11500</v>
          </cell>
          <cell r="F186">
            <v>110300</v>
          </cell>
        </row>
        <row r="187">
          <cell r="D187">
            <v>3189500</v>
          </cell>
          <cell r="E187">
            <v>3254000</v>
          </cell>
          <cell r="F187">
            <v>3521100</v>
          </cell>
        </row>
        <row r="188">
          <cell r="D188">
            <v>4425900</v>
          </cell>
          <cell r="E188">
            <v>4425900</v>
          </cell>
          <cell r="F188">
            <v>4350600</v>
          </cell>
        </row>
        <row r="189">
          <cell r="D189">
            <v>506000</v>
          </cell>
          <cell r="E189">
            <v>506000</v>
          </cell>
          <cell r="F189">
            <v>497400</v>
          </cell>
        </row>
        <row r="190">
          <cell r="D190">
            <v>2437600</v>
          </cell>
          <cell r="E190">
            <v>2480500</v>
          </cell>
          <cell r="F190">
            <v>2438300</v>
          </cell>
        </row>
        <row r="191">
          <cell r="D191">
            <v>5214000</v>
          </cell>
          <cell r="E191">
            <v>5214000</v>
          </cell>
          <cell r="F191">
            <v>5125300</v>
          </cell>
        </row>
        <row r="192">
          <cell r="D192">
            <v>1303000</v>
          </cell>
          <cell r="E192">
            <v>1401000</v>
          </cell>
          <cell r="F192">
            <v>1377100</v>
          </cell>
        </row>
        <row r="193">
          <cell r="D193">
            <v>5797900</v>
          </cell>
          <cell r="E193">
            <v>6184300</v>
          </cell>
          <cell r="F193">
            <v>5875000</v>
          </cell>
        </row>
        <row r="194">
          <cell r="D194">
            <v>115000</v>
          </cell>
          <cell r="E194">
            <v>115000</v>
          </cell>
          <cell r="F194">
            <v>113000</v>
          </cell>
        </row>
        <row r="195">
          <cell r="D195">
            <v>1117600</v>
          </cell>
          <cell r="E195">
            <v>1150000</v>
          </cell>
          <cell r="F195">
            <v>1241700</v>
          </cell>
        </row>
        <row r="196">
          <cell r="D196">
            <v>8308000</v>
          </cell>
          <cell r="E196">
            <v>9060000</v>
          </cell>
          <cell r="F196">
            <v>8794700</v>
          </cell>
        </row>
        <row r="197">
          <cell r="D197">
            <v>1500</v>
          </cell>
          <cell r="E197">
            <v>1700</v>
          </cell>
          <cell r="F197">
            <v>20800</v>
          </cell>
        </row>
        <row r="198">
          <cell r="D198">
            <v>27000</v>
          </cell>
          <cell r="E198">
            <v>31100</v>
          </cell>
          <cell r="F198">
            <v>0</v>
          </cell>
        </row>
        <row r="199">
          <cell r="D199">
            <v>3927700</v>
          </cell>
          <cell r="E199">
            <v>4524800</v>
          </cell>
          <cell r="F199">
            <v>4382000</v>
          </cell>
        </row>
        <row r="200">
          <cell r="D200">
            <v>426000</v>
          </cell>
          <cell r="E200">
            <v>458300</v>
          </cell>
          <cell r="F200">
            <v>380600</v>
          </cell>
        </row>
        <row r="201">
          <cell r="D201">
            <v>3421800</v>
          </cell>
          <cell r="E201">
            <v>3942000</v>
          </cell>
          <cell r="F201">
            <v>3311600</v>
          </cell>
        </row>
        <row r="202">
          <cell r="D202">
            <v>31100</v>
          </cell>
          <cell r="E202">
            <v>35900</v>
          </cell>
          <cell r="F202">
            <v>1172000</v>
          </cell>
        </row>
        <row r="203">
          <cell r="D203">
            <v>0</v>
          </cell>
          <cell r="E203">
            <v>0</v>
          </cell>
          <cell r="F203">
            <v>595900</v>
          </cell>
        </row>
        <row r="204">
          <cell r="D204">
            <v>1033600</v>
          </cell>
          <cell r="E204">
            <v>1035900</v>
          </cell>
          <cell r="F204">
            <v>984100</v>
          </cell>
        </row>
        <row r="205">
          <cell r="D205">
            <v>899000</v>
          </cell>
          <cell r="E205">
            <v>1035600</v>
          </cell>
          <cell r="F205">
            <v>1018000</v>
          </cell>
        </row>
        <row r="206">
          <cell r="D206">
            <v>1096300</v>
          </cell>
          <cell r="E206">
            <v>1262900</v>
          </cell>
          <cell r="F206">
            <v>1419400</v>
          </cell>
        </row>
        <row r="207">
          <cell r="D207">
            <v>6012100</v>
          </cell>
          <cell r="E207">
            <v>6926100</v>
          </cell>
          <cell r="F207">
            <v>6630400</v>
          </cell>
        </row>
        <row r="208">
          <cell r="D208">
            <v>0</v>
          </cell>
          <cell r="E208">
            <v>0</v>
          </cell>
          <cell r="F208">
            <v>2359000</v>
          </cell>
        </row>
        <row r="209">
          <cell r="D209">
            <v>11587500</v>
          </cell>
          <cell r="E209">
            <v>13349100</v>
          </cell>
          <cell r="F209">
            <v>10729000</v>
          </cell>
        </row>
        <row r="210">
          <cell r="D210">
            <v>3785800</v>
          </cell>
          <cell r="E210">
            <v>3785800</v>
          </cell>
          <cell r="F210">
            <v>3631100</v>
          </cell>
        </row>
        <row r="211">
          <cell r="D211">
            <v>4231300</v>
          </cell>
          <cell r="E211">
            <v>4874500</v>
          </cell>
          <cell r="F211">
            <v>4791600</v>
          </cell>
        </row>
        <row r="212">
          <cell r="D212">
            <v>100000</v>
          </cell>
          <cell r="E212">
            <v>115200</v>
          </cell>
          <cell r="F212">
            <v>113200</v>
          </cell>
        </row>
        <row r="213">
          <cell r="D213">
            <v>1176000</v>
          </cell>
          <cell r="E213">
            <v>1200000</v>
          </cell>
          <cell r="F213">
            <v>1750000</v>
          </cell>
        </row>
        <row r="214">
          <cell r="D214">
            <v>50000</v>
          </cell>
          <cell r="E214">
            <v>57600</v>
          </cell>
          <cell r="F214">
            <v>56600</v>
          </cell>
        </row>
        <row r="215">
          <cell r="D215">
            <v>1690800</v>
          </cell>
          <cell r="E215">
            <v>1800000</v>
          </cell>
          <cell r="F215">
            <v>1099900</v>
          </cell>
        </row>
        <row r="216">
          <cell r="D216">
            <v>7701300</v>
          </cell>
          <cell r="E216">
            <v>8872100</v>
          </cell>
          <cell r="F216">
            <v>8721300</v>
          </cell>
        </row>
        <row r="217">
          <cell r="D217">
            <v>602000</v>
          </cell>
          <cell r="E217">
            <v>693500</v>
          </cell>
          <cell r="F217">
            <v>681700</v>
          </cell>
        </row>
        <row r="218">
          <cell r="D218">
            <v>117000</v>
          </cell>
          <cell r="E218">
            <v>134700</v>
          </cell>
          <cell r="F218">
            <v>132400</v>
          </cell>
        </row>
        <row r="219">
          <cell r="D219">
            <v>108800</v>
          </cell>
          <cell r="E219">
            <v>138200</v>
          </cell>
          <cell r="F219">
            <v>131200</v>
          </cell>
        </row>
        <row r="220">
          <cell r="D220">
            <v>236000</v>
          </cell>
          <cell r="E220">
            <v>271800</v>
          </cell>
          <cell r="F220">
            <v>267100</v>
          </cell>
        </row>
        <row r="221">
          <cell r="D221">
            <v>5421500</v>
          </cell>
          <cell r="E221">
            <v>6215000</v>
          </cell>
          <cell r="F221">
            <v>6109300</v>
          </cell>
        </row>
        <row r="222">
          <cell r="D222">
            <v>1219100</v>
          </cell>
          <cell r="E222">
            <v>1219100</v>
          </cell>
          <cell r="F222">
            <v>1198300</v>
          </cell>
        </row>
        <row r="223">
          <cell r="D223">
            <v>3332000</v>
          </cell>
          <cell r="E223">
            <v>3332000</v>
          </cell>
          <cell r="F223">
            <v>3275300</v>
          </cell>
        </row>
        <row r="224">
          <cell r="D224">
            <v>3619300</v>
          </cell>
          <cell r="E224">
            <v>4169500</v>
          </cell>
          <cell r="F224">
            <v>4098600</v>
          </cell>
        </row>
        <row r="225">
          <cell r="D225">
            <v>2556200</v>
          </cell>
          <cell r="E225">
            <v>2944800</v>
          </cell>
          <cell r="F225">
            <v>2894700</v>
          </cell>
        </row>
        <row r="226">
          <cell r="D226">
            <v>313000</v>
          </cell>
          <cell r="E226">
            <v>360500</v>
          </cell>
          <cell r="F226">
            <v>354300</v>
          </cell>
        </row>
        <row r="227">
          <cell r="D227">
            <v>1528600</v>
          </cell>
          <cell r="E227">
            <v>1760900</v>
          </cell>
          <cell r="F227">
            <v>1730900</v>
          </cell>
        </row>
        <row r="228">
          <cell r="D228">
            <v>384400</v>
          </cell>
          <cell r="E228">
            <v>384400</v>
          </cell>
          <cell r="F228">
            <v>250900</v>
          </cell>
        </row>
        <row r="229">
          <cell r="D229">
            <v>589500</v>
          </cell>
          <cell r="E229">
            <v>2758000</v>
          </cell>
          <cell r="F229">
            <v>5695400</v>
          </cell>
        </row>
        <row r="230">
          <cell r="D230">
            <v>901000</v>
          </cell>
          <cell r="E230">
            <v>2800800</v>
          </cell>
          <cell r="F230">
            <v>5351900</v>
          </cell>
        </row>
        <row r="231">
          <cell r="D231">
            <v>2883000</v>
          </cell>
          <cell r="E231">
            <v>3321200</v>
          </cell>
          <cell r="F231">
            <v>3264700</v>
          </cell>
        </row>
        <row r="232">
          <cell r="D232">
            <v>142000</v>
          </cell>
          <cell r="E232">
            <v>163500</v>
          </cell>
          <cell r="F232">
            <v>160700</v>
          </cell>
        </row>
        <row r="233">
          <cell r="D233">
            <v>3671000</v>
          </cell>
          <cell r="E233">
            <v>4229000</v>
          </cell>
          <cell r="F233">
            <v>4157100</v>
          </cell>
        </row>
        <row r="234">
          <cell r="D234">
            <v>1721400</v>
          </cell>
          <cell r="E234">
            <v>1983100</v>
          </cell>
          <cell r="F234">
            <v>3001700</v>
          </cell>
        </row>
        <row r="235">
          <cell r="D235">
            <v>2868700</v>
          </cell>
          <cell r="E235">
            <v>3304900</v>
          </cell>
          <cell r="F235">
            <v>2083400</v>
          </cell>
        </row>
        <row r="236">
          <cell r="D236">
            <v>2952100</v>
          </cell>
          <cell r="E236">
            <v>3400900</v>
          </cell>
          <cell r="F236">
            <v>3343100</v>
          </cell>
        </row>
        <row r="237">
          <cell r="D237">
            <v>6739600</v>
          </cell>
          <cell r="E237">
            <v>7008800</v>
          </cell>
          <cell r="F237">
            <v>6889600</v>
          </cell>
        </row>
        <row r="238">
          <cell r="D238">
            <v>73000</v>
          </cell>
          <cell r="E238">
            <v>84000</v>
          </cell>
          <cell r="F238">
            <v>82500</v>
          </cell>
        </row>
        <row r="239">
          <cell r="D239">
            <v>4492800</v>
          </cell>
          <cell r="E239">
            <v>5175800</v>
          </cell>
          <cell r="F239">
            <v>5087800</v>
          </cell>
        </row>
        <row r="240">
          <cell r="D240">
            <v>4543300</v>
          </cell>
          <cell r="E240">
            <v>5234000</v>
          </cell>
          <cell r="F240">
            <v>5145000</v>
          </cell>
        </row>
        <row r="241">
          <cell r="D241">
            <v>2988000</v>
          </cell>
          <cell r="E241">
            <v>2988000</v>
          </cell>
          <cell r="F241">
            <v>2937200</v>
          </cell>
        </row>
        <row r="242">
          <cell r="D242">
            <v>590000</v>
          </cell>
          <cell r="E242">
            <v>600000</v>
          </cell>
          <cell r="F242">
            <v>589800</v>
          </cell>
        </row>
        <row r="243">
          <cell r="D243">
            <v>5278600</v>
          </cell>
          <cell r="E243">
            <v>6081000</v>
          </cell>
          <cell r="F243">
            <v>5977600</v>
          </cell>
        </row>
        <row r="244">
          <cell r="D244">
            <v>359000</v>
          </cell>
          <cell r="E244">
            <v>413500</v>
          </cell>
          <cell r="F244">
            <v>406400</v>
          </cell>
        </row>
        <row r="245">
          <cell r="D245">
            <v>255600</v>
          </cell>
          <cell r="E245">
            <v>255600</v>
          </cell>
          <cell r="F245">
            <v>251200</v>
          </cell>
        </row>
        <row r="246">
          <cell r="D246">
            <v>4835000</v>
          </cell>
          <cell r="E246">
            <v>5570000</v>
          </cell>
          <cell r="F246">
            <v>5475300</v>
          </cell>
        </row>
        <row r="247">
          <cell r="D247">
            <v>2489000</v>
          </cell>
          <cell r="E247">
            <v>2489000</v>
          </cell>
          <cell r="F247">
            <v>2446700</v>
          </cell>
        </row>
        <row r="248">
          <cell r="D248">
            <v>5536000</v>
          </cell>
          <cell r="E248">
            <v>5536000</v>
          </cell>
          <cell r="F248">
            <v>5441900</v>
          </cell>
        </row>
        <row r="249">
          <cell r="D249">
            <v>770000</v>
          </cell>
          <cell r="E249">
            <v>887000</v>
          </cell>
          <cell r="F249">
            <v>871900</v>
          </cell>
        </row>
        <row r="250">
          <cell r="D250">
            <v>3382800</v>
          </cell>
          <cell r="E250">
            <v>3897100</v>
          </cell>
          <cell r="F250">
            <v>3830800</v>
          </cell>
        </row>
        <row r="251">
          <cell r="D251">
            <v>1535700</v>
          </cell>
          <cell r="E251">
            <v>1769100</v>
          </cell>
          <cell r="F251">
            <v>1739000</v>
          </cell>
        </row>
        <row r="252">
          <cell r="D252">
            <v>1411600</v>
          </cell>
          <cell r="E252">
            <v>1626200</v>
          </cell>
          <cell r="F252">
            <v>1598500</v>
          </cell>
        </row>
        <row r="253">
          <cell r="D253">
            <v>750000</v>
          </cell>
          <cell r="E253">
            <v>850000</v>
          </cell>
          <cell r="F253">
            <v>835500</v>
          </cell>
        </row>
        <row r="254">
          <cell r="D254">
            <v>82000</v>
          </cell>
          <cell r="E254">
            <v>94400</v>
          </cell>
          <cell r="F254">
            <v>92700</v>
          </cell>
        </row>
        <row r="255">
          <cell r="D255">
            <v>91600</v>
          </cell>
          <cell r="E255">
            <v>116300</v>
          </cell>
          <cell r="F255">
            <v>110400</v>
          </cell>
        </row>
        <row r="256">
          <cell r="D256">
            <v>1195500</v>
          </cell>
          <cell r="E256">
            <v>1377200</v>
          </cell>
          <cell r="F256">
            <v>1308300</v>
          </cell>
        </row>
        <row r="257">
          <cell r="D257">
            <v>1079500</v>
          </cell>
          <cell r="E257">
            <v>1243600</v>
          </cell>
          <cell r="F257">
            <v>1222400</v>
          </cell>
        </row>
        <row r="258">
          <cell r="D258">
            <v>4200000</v>
          </cell>
          <cell r="E258">
            <v>4660000</v>
          </cell>
          <cell r="F258">
            <v>4580800</v>
          </cell>
        </row>
        <row r="259">
          <cell r="D259">
            <v>670600</v>
          </cell>
          <cell r="E259">
            <v>670600</v>
          </cell>
          <cell r="F259">
            <v>637000</v>
          </cell>
        </row>
        <row r="260">
          <cell r="D260">
            <v>310100</v>
          </cell>
          <cell r="E260">
            <v>393900</v>
          </cell>
          <cell r="F260">
            <v>374200</v>
          </cell>
        </row>
        <row r="261">
          <cell r="D261">
            <v>886100</v>
          </cell>
          <cell r="E261">
            <v>1125500</v>
          </cell>
          <cell r="F261">
            <v>897900</v>
          </cell>
        </row>
        <row r="262">
          <cell r="D262">
            <v>2248200</v>
          </cell>
          <cell r="E262">
            <v>2253400</v>
          </cell>
          <cell r="F262">
            <v>2140700</v>
          </cell>
        </row>
        <row r="263">
          <cell r="D263">
            <v>1303000</v>
          </cell>
          <cell r="E263">
            <v>1501000</v>
          </cell>
          <cell r="F263">
            <v>1475400</v>
          </cell>
        </row>
        <row r="264">
          <cell r="D264">
            <v>250000</v>
          </cell>
          <cell r="E264">
            <v>288000</v>
          </cell>
          <cell r="F264">
            <v>283100</v>
          </cell>
        </row>
        <row r="265">
          <cell r="D265">
            <v>1298800</v>
          </cell>
          <cell r="E265">
            <v>1496200</v>
          </cell>
          <cell r="F265">
            <v>1470700</v>
          </cell>
        </row>
        <row r="266">
          <cell r="D266">
            <v>1248900</v>
          </cell>
          <cell r="E266">
            <v>1586300</v>
          </cell>
          <cell r="F266">
            <v>1506900</v>
          </cell>
        </row>
        <row r="267">
          <cell r="D267">
            <v>778000</v>
          </cell>
          <cell r="E267">
            <v>840000</v>
          </cell>
          <cell r="F267">
            <v>825700</v>
          </cell>
        </row>
        <row r="268">
          <cell r="D268">
            <v>1472000</v>
          </cell>
          <cell r="E268">
            <v>1489300</v>
          </cell>
          <cell r="F268">
            <v>1210500</v>
          </cell>
        </row>
        <row r="269">
          <cell r="D269">
            <v>4125900</v>
          </cell>
          <cell r="E269">
            <v>4125900</v>
          </cell>
          <cell r="F269">
            <v>3919600</v>
          </cell>
        </row>
        <row r="270">
          <cell r="D270">
            <v>257500</v>
          </cell>
          <cell r="E270">
            <v>327100</v>
          </cell>
          <cell r="F270">
            <v>310700</v>
          </cell>
        </row>
        <row r="271">
          <cell r="D271">
            <v>171400</v>
          </cell>
          <cell r="E271">
            <v>217700</v>
          </cell>
          <cell r="F271">
            <v>206800</v>
          </cell>
        </row>
        <row r="272">
          <cell r="D272">
            <v>2620000</v>
          </cell>
          <cell r="E272">
            <v>2620000</v>
          </cell>
          <cell r="F272">
            <v>2316000</v>
          </cell>
        </row>
        <row r="273">
          <cell r="D273">
            <v>607600</v>
          </cell>
          <cell r="E273">
            <v>665300</v>
          </cell>
          <cell r="F273">
            <v>551800</v>
          </cell>
        </row>
        <row r="274">
          <cell r="D274">
            <v>70700</v>
          </cell>
          <cell r="E274">
            <v>89800</v>
          </cell>
          <cell r="F274">
            <v>85300</v>
          </cell>
        </row>
        <row r="275">
          <cell r="D275">
            <v>450700</v>
          </cell>
          <cell r="E275">
            <v>572500</v>
          </cell>
          <cell r="F275">
            <v>543800</v>
          </cell>
        </row>
        <row r="276">
          <cell r="D276">
            <v>1179000</v>
          </cell>
          <cell r="E276">
            <v>1335400</v>
          </cell>
          <cell r="F276">
            <v>1268600</v>
          </cell>
        </row>
        <row r="277">
          <cell r="D277">
            <v>0</v>
          </cell>
          <cell r="E277">
            <v>0</v>
          </cell>
          <cell r="F277">
            <v>678600</v>
          </cell>
        </row>
        <row r="278">
          <cell r="D278">
            <v>380000</v>
          </cell>
          <cell r="E278">
            <v>437700</v>
          </cell>
          <cell r="F278">
            <v>394600</v>
          </cell>
        </row>
        <row r="279">
          <cell r="D279">
            <v>326000</v>
          </cell>
          <cell r="E279">
            <v>330300</v>
          </cell>
          <cell r="F279">
            <v>324600</v>
          </cell>
        </row>
        <row r="280">
          <cell r="D280">
            <v>285000</v>
          </cell>
          <cell r="E280">
            <v>289900</v>
          </cell>
          <cell r="F280">
            <v>284900</v>
          </cell>
        </row>
        <row r="281">
          <cell r="D281">
            <v>43500</v>
          </cell>
          <cell r="E281">
            <v>55200</v>
          </cell>
          <cell r="F281">
            <v>52400</v>
          </cell>
        </row>
        <row r="282">
          <cell r="D282">
            <v>2908000</v>
          </cell>
          <cell r="E282">
            <v>3350000</v>
          </cell>
          <cell r="F282">
            <v>3293000</v>
          </cell>
        </row>
        <row r="283">
          <cell r="D283">
            <v>250000</v>
          </cell>
          <cell r="E283">
            <v>288000</v>
          </cell>
          <cell r="F283">
            <v>283100</v>
          </cell>
        </row>
        <row r="284">
          <cell r="D284">
            <v>100000</v>
          </cell>
          <cell r="E284">
            <v>115200</v>
          </cell>
          <cell r="F284">
            <v>113200</v>
          </cell>
        </row>
        <row r="285">
          <cell r="D285">
            <v>233900</v>
          </cell>
          <cell r="E285">
            <v>297200</v>
          </cell>
          <cell r="F285">
            <v>282300</v>
          </cell>
        </row>
        <row r="286">
          <cell r="D286">
            <v>330600</v>
          </cell>
          <cell r="E286">
            <v>330600</v>
          </cell>
          <cell r="F286">
            <v>324900</v>
          </cell>
        </row>
        <row r="287">
          <cell r="D287">
            <v>415800</v>
          </cell>
          <cell r="E287">
            <v>415800</v>
          </cell>
          <cell r="F287">
            <v>408700</v>
          </cell>
        </row>
        <row r="288">
          <cell r="D288">
            <v>1051000</v>
          </cell>
          <cell r="E288">
            <v>1210700</v>
          </cell>
          <cell r="F288">
            <v>1190100</v>
          </cell>
        </row>
        <row r="289">
          <cell r="D289">
            <v>3500000</v>
          </cell>
          <cell r="E289">
            <v>3611500</v>
          </cell>
          <cell r="F289">
            <v>3151500</v>
          </cell>
        </row>
        <row r="290">
          <cell r="D290">
            <v>5013100</v>
          </cell>
          <cell r="E290">
            <v>5013100</v>
          </cell>
          <cell r="F290">
            <v>6046100</v>
          </cell>
        </row>
        <row r="291">
          <cell r="D291">
            <v>722800</v>
          </cell>
          <cell r="E291">
            <v>918100</v>
          </cell>
          <cell r="F291">
            <v>872100</v>
          </cell>
        </row>
        <row r="292">
          <cell r="D292">
            <v>808100</v>
          </cell>
          <cell r="E292">
            <v>1026400</v>
          </cell>
          <cell r="F292">
            <v>975000</v>
          </cell>
        </row>
        <row r="293">
          <cell r="D293">
            <v>2440000</v>
          </cell>
          <cell r="E293">
            <v>2134300</v>
          </cell>
          <cell r="F293">
            <v>2027500</v>
          </cell>
        </row>
        <row r="294">
          <cell r="D294">
            <v>900000</v>
          </cell>
          <cell r="E294">
            <v>1036800</v>
          </cell>
          <cell r="F294">
            <v>1019100</v>
          </cell>
        </row>
        <row r="295">
          <cell r="D295">
            <v>163200</v>
          </cell>
          <cell r="E295">
            <v>207300</v>
          </cell>
          <cell r="F295">
            <v>196900</v>
          </cell>
        </row>
        <row r="296">
          <cell r="D296">
            <v>215800</v>
          </cell>
          <cell r="E296">
            <v>274100</v>
          </cell>
          <cell r="F296">
            <v>260300</v>
          </cell>
        </row>
        <row r="297">
          <cell r="D297">
            <v>2094200</v>
          </cell>
          <cell r="E297">
            <v>2305100</v>
          </cell>
          <cell r="F297">
            <v>2265900</v>
          </cell>
        </row>
        <row r="298">
          <cell r="D298">
            <v>1546500</v>
          </cell>
          <cell r="E298">
            <v>1550000</v>
          </cell>
          <cell r="F298">
            <v>1472500</v>
          </cell>
        </row>
        <row r="299">
          <cell r="D299">
            <v>1608900</v>
          </cell>
          <cell r="E299">
            <v>2043600</v>
          </cell>
          <cell r="F299">
            <v>1941400</v>
          </cell>
        </row>
        <row r="300">
          <cell r="D300">
            <v>614900</v>
          </cell>
          <cell r="E300">
            <v>781000</v>
          </cell>
          <cell r="F300">
            <v>741900</v>
          </cell>
        </row>
        <row r="301">
          <cell r="D301">
            <v>865200</v>
          </cell>
          <cell r="E301">
            <v>1099000</v>
          </cell>
          <cell r="F301">
            <v>1210300</v>
          </cell>
        </row>
        <row r="302">
          <cell r="D302">
            <v>4933000</v>
          </cell>
          <cell r="E302">
            <v>6265800</v>
          </cell>
          <cell r="F302">
            <v>5952500</v>
          </cell>
        </row>
        <row r="303">
          <cell r="D303">
            <v>1664200</v>
          </cell>
          <cell r="E303">
            <v>2030900</v>
          </cell>
          <cell r="F303">
            <v>1929300</v>
          </cell>
        </row>
        <row r="304">
          <cell r="D304">
            <v>1628000</v>
          </cell>
          <cell r="E304">
            <v>2067800</v>
          </cell>
          <cell r="F304">
            <v>1964400</v>
          </cell>
        </row>
        <row r="305">
          <cell r="D305">
            <v>1289700</v>
          </cell>
          <cell r="E305">
            <v>1638100</v>
          </cell>
          <cell r="F305">
            <v>1556100</v>
          </cell>
        </row>
        <row r="306">
          <cell r="D306">
            <v>1290600</v>
          </cell>
          <cell r="E306">
            <v>1639300</v>
          </cell>
          <cell r="F306">
            <v>1557300</v>
          </cell>
        </row>
        <row r="307">
          <cell r="D307">
            <v>484500</v>
          </cell>
          <cell r="E307">
            <v>484500</v>
          </cell>
          <cell r="F307">
            <v>476200</v>
          </cell>
        </row>
        <row r="308">
          <cell r="D308">
            <v>1658800</v>
          </cell>
          <cell r="E308">
            <v>2107000</v>
          </cell>
          <cell r="F308">
            <v>2001600</v>
          </cell>
        </row>
        <row r="309">
          <cell r="D309">
            <v>1399100</v>
          </cell>
          <cell r="E309">
            <v>1399100</v>
          </cell>
          <cell r="F309">
            <v>1375300</v>
          </cell>
        </row>
        <row r="310">
          <cell r="D310">
            <v>1813000</v>
          </cell>
          <cell r="E310">
            <v>2302900</v>
          </cell>
          <cell r="F310">
            <v>2187700</v>
          </cell>
        </row>
        <row r="311">
          <cell r="D311">
            <v>1965500</v>
          </cell>
          <cell r="E311">
            <v>1970000</v>
          </cell>
          <cell r="F311">
            <v>1871500</v>
          </cell>
        </row>
        <row r="312">
          <cell r="D312">
            <v>2832300</v>
          </cell>
          <cell r="E312">
            <v>2832300</v>
          </cell>
          <cell r="F312">
            <v>2690600</v>
          </cell>
        </row>
        <row r="313">
          <cell r="D313">
            <v>137800</v>
          </cell>
          <cell r="E313">
            <v>175100</v>
          </cell>
          <cell r="F313">
            <v>166300</v>
          </cell>
        </row>
        <row r="314">
          <cell r="D314">
            <v>971700</v>
          </cell>
          <cell r="E314">
            <v>971700</v>
          </cell>
          <cell r="F314">
            <v>955100</v>
          </cell>
        </row>
        <row r="315">
          <cell r="D315">
            <v>2940000</v>
          </cell>
          <cell r="E315">
            <v>3386900</v>
          </cell>
          <cell r="F315">
            <v>3329300</v>
          </cell>
        </row>
        <row r="316">
          <cell r="D316">
            <v>68000</v>
          </cell>
          <cell r="E316">
            <v>86400</v>
          </cell>
          <cell r="F316">
            <v>82000</v>
          </cell>
        </row>
        <row r="317">
          <cell r="D317">
            <v>83500</v>
          </cell>
          <cell r="E317">
            <v>83500</v>
          </cell>
          <cell r="F317">
            <v>37700</v>
          </cell>
        </row>
        <row r="318">
          <cell r="D318">
            <v>474000</v>
          </cell>
          <cell r="E318">
            <v>502600</v>
          </cell>
          <cell r="F318">
            <v>494000</v>
          </cell>
        </row>
        <row r="319">
          <cell r="D319">
            <v>949500</v>
          </cell>
          <cell r="E319">
            <v>1196600</v>
          </cell>
          <cell r="F319">
            <v>1136700</v>
          </cell>
        </row>
        <row r="320">
          <cell r="D320">
            <v>970000</v>
          </cell>
          <cell r="E320">
            <v>1117400</v>
          </cell>
          <cell r="F320">
            <v>1098400</v>
          </cell>
        </row>
        <row r="321">
          <cell r="D321">
            <v>337800</v>
          </cell>
          <cell r="E321">
            <v>389100</v>
          </cell>
          <cell r="F321">
            <v>382400</v>
          </cell>
        </row>
        <row r="322">
          <cell r="D322">
            <v>1017000</v>
          </cell>
          <cell r="E322">
            <v>1171600</v>
          </cell>
          <cell r="F322">
            <v>1151600</v>
          </cell>
        </row>
        <row r="323">
          <cell r="D323">
            <v>212500</v>
          </cell>
          <cell r="E323">
            <v>212500</v>
          </cell>
          <cell r="F323">
            <v>201800</v>
          </cell>
        </row>
        <row r="324">
          <cell r="D324">
            <v>1470000</v>
          </cell>
          <cell r="E324">
            <v>1693400</v>
          </cell>
          <cell r="F324">
            <v>1664600</v>
          </cell>
        </row>
        <row r="325">
          <cell r="D325">
            <v>117000</v>
          </cell>
          <cell r="E325">
            <v>134700</v>
          </cell>
          <cell r="F325">
            <v>132400</v>
          </cell>
        </row>
        <row r="326">
          <cell r="D326">
            <v>55000</v>
          </cell>
          <cell r="E326">
            <v>63300</v>
          </cell>
          <cell r="F326">
            <v>62200</v>
          </cell>
        </row>
        <row r="327">
          <cell r="D327">
            <v>150000</v>
          </cell>
          <cell r="E327">
            <v>172800</v>
          </cell>
          <cell r="F327">
            <v>169800</v>
          </cell>
        </row>
        <row r="328">
          <cell r="D328">
            <v>77000</v>
          </cell>
          <cell r="E328">
            <v>97900</v>
          </cell>
          <cell r="F328">
            <v>93000</v>
          </cell>
        </row>
        <row r="329">
          <cell r="D329">
            <v>257500</v>
          </cell>
          <cell r="E329">
            <v>297000</v>
          </cell>
          <cell r="F329">
            <v>282100</v>
          </cell>
        </row>
        <row r="330">
          <cell r="D330">
            <v>514000</v>
          </cell>
          <cell r="E330">
            <v>514000</v>
          </cell>
          <cell r="F330">
            <v>488300</v>
          </cell>
        </row>
        <row r="331">
          <cell r="D331">
            <v>54400</v>
          </cell>
          <cell r="E331">
            <v>69100</v>
          </cell>
          <cell r="F331">
            <v>65600</v>
          </cell>
        </row>
        <row r="332">
          <cell r="D332">
            <v>226700</v>
          </cell>
          <cell r="E332">
            <v>288000</v>
          </cell>
          <cell r="F332">
            <v>273600</v>
          </cell>
        </row>
        <row r="333">
          <cell r="D333">
            <v>398100</v>
          </cell>
          <cell r="E333">
            <v>505400</v>
          </cell>
          <cell r="F333">
            <v>480100</v>
          </cell>
        </row>
        <row r="334">
          <cell r="D334">
            <v>484500</v>
          </cell>
          <cell r="E334">
            <v>484500</v>
          </cell>
          <cell r="F334">
            <v>476200</v>
          </cell>
        </row>
        <row r="335">
          <cell r="D335">
            <v>220000</v>
          </cell>
          <cell r="E335">
            <v>253400</v>
          </cell>
          <cell r="F335">
            <v>249000</v>
          </cell>
        </row>
        <row r="336">
          <cell r="D336">
            <v>1000000</v>
          </cell>
          <cell r="E336">
            <v>1152000</v>
          </cell>
          <cell r="F336">
            <v>1132400</v>
          </cell>
        </row>
        <row r="337">
          <cell r="D337">
            <v>36500</v>
          </cell>
          <cell r="E337">
            <v>36500</v>
          </cell>
          <cell r="F337">
            <v>34600</v>
          </cell>
        </row>
        <row r="338">
          <cell r="D338">
            <v>659300</v>
          </cell>
          <cell r="E338">
            <v>755100</v>
          </cell>
          <cell r="F338">
            <v>717300</v>
          </cell>
        </row>
        <row r="339">
          <cell r="D339">
            <v>160000</v>
          </cell>
          <cell r="E339">
            <v>184300</v>
          </cell>
          <cell r="F339">
            <v>181100</v>
          </cell>
        </row>
        <row r="340">
          <cell r="D340">
            <v>875000</v>
          </cell>
          <cell r="E340">
            <v>1008000</v>
          </cell>
          <cell r="F340">
            <v>990800</v>
          </cell>
        </row>
        <row r="341">
          <cell r="D341">
            <v>233000</v>
          </cell>
          <cell r="E341">
            <v>296000</v>
          </cell>
          <cell r="F341">
            <v>281200</v>
          </cell>
        </row>
        <row r="342">
          <cell r="D342">
            <v>1185000</v>
          </cell>
          <cell r="E342">
            <v>1365100</v>
          </cell>
          <cell r="F342">
            <v>1341900</v>
          </cell>
        </row>
        <row r="343">
          <cell r="D343">
            <v>91600</v>
          </cell>
          <cell r="E343">
            <v>116300</v>
          </cell>
          <cell r="F343">
            <v>110400</v>
          </cell>
        </row>
        <row r="344">
          <cell r="D344">
            <v>665700</v>
          </cell>
          <cell r="E344">
            <v>845500</v>
          </cell>
          <cell r="F344">
            <v>803200</v>
          </cell>
        </row>
        <row r="345">
          <cell r="D345">
            <v>5270900</v>
          </cell>
          <cell r="E345">
            <v>5270900</v>
          </cell>
          <cell r="F345">
            <v>5181300</v>
          </cell>
        </row>
        <row r="346">
          <cell r="D346">
            <v>1034000</v>
          </cell>
          <cell r="E346">
            <v>1112000</v>
          </cell>
          <cell r="F346">
            <v>1093100</v>
          </cell>
        </row>
        <row r="347">
          <cell r="D347">
            <v>100000</v>
          </cell>
          <cell r="E347">
            <v>115200</v>
          </cell>
          <cell r="F347">
            <v>109400</v>
          </cell>
        </row>
        <row r="348">
          <cell r="D348">
            <v>3011000</v>
          </cell>
          <cell r="E348">
            <v>3011000</v>
          </cell>
          <cell r="F348">
            <v>2860400</v>
          </cell>
        </row>
        <row r="349">
          <cell r="D349">
            <v>4600</v>
          </cell>
          <cell r="E349">
            <v>5900</v>
          </cell>
          <cell r="F349">
            <v>5600</v>
          </cell>
        </row>
        <row r="350">
          <cell r="D350">
            <v>81200</v>
          </cell>
          <cell r="E350">
            <v>103200</v>
          </cell>
          <cell r="F350">
            <v>98000</v>
          </cell>
        </row>
        <row r="351">
          <cell r="D351">
            <v>1099200</v>
          </cell>
          <cell r="E351">
            <v>1214500</v>
          </cell>
          <cell r="F351">
            <v>1153700</v>
          </cell>
        </row>
        <row r="352">
          <cell r="D352">
            <v>184000</v>
          </cell>
          <cell r="E352">
            <v>211900</v>
          </cell>
          <cell r="F352">
            <v>208200</v>
          </cell>
        </row>
        <row r="353">
          <cell r="D353">
            <v>343000</v>
          </cell>
          <cell r="E353">
            <v>356000</v>
          </cell>
          <cell r="F353">
            <v>349900</v>
          </cell>
        </row>
        <row r="354">
          <cell r="D354">
            <v>22600</v>
          </cell>
          <cell r="E354">
            <v>28800</v>
          </cell>
          <cell r="F354">
            <v>27300</v>
          </cell>
        </row>
        <row r="355">
          <cell r="D355">
            <v>836200</v>
          </cell>
          <cell r="E355">
            <v>1062100</v>
          </cell>
          <cell r="F355">
            <v>1008900</v>
          </cell>
        </row>
        <row r="356">
          <cell r="D356">
            <v>1231600</v>
          </cell>
          <cell r="E356">
            <v>1564400</v>
          </cell>
          <cell r="F356">
            <v>1486100</v>
          </cell>
        </row>
        <row r="357">
          <cell r="D357">
            <v>419000</v>
          </cell>
          <cell r="E357">
            <v>450400</v>
          </cell>
          <cell r="F357">
            <v>427800</v>
          </cell>
        </row>
        <row r="358">
          <cell r="D358">
            <v>2393600</v>
          </cell>
          <cell r="E358">
            <v>2393600</v>
          </cell>
          <cell r="F358">
            <v>2273900</v>
          </cell>
        </row>
        <row r="359">
          <cell r="D359">
            <v>631000</v>
          </cell>
          <cell r="E359">
            <v>726900</v>
          </cell>
          <cell r="F359">
            <v>850300</v>
          </cell>
        </row>
        <row r="360">
          <cell r="D360">
            <v>226700</v>
          </cell>
          <cell r="E360">
            <v>288000</v>
          </cell>
          <cell r="F360">
            <v>273600</v>
          </cell>
        </row>
        <row r="361">
          <cell r="D361">
            <v>99700</v>
          </cell>
          <cell r="E361">
            <v>126700</v>
          </cell>
          <cell r="F361">
            <v>120300</v>
          </cell>
        </row>
        <row r="362">
          <cell r="D362">
            <v>241200</v>
          </cell>
          <cell r="E362">
            <v>306400</v>
          </cell>
          <cell r="F362">
            <v>291000</v>
          </cell>
        </row>
        <row r="363">
          <cell r="D363">
            <v>1260600</v>
          </cell>
          <cell r="E363">
            <v>1388500</v>
          </cell>
          <cell r="F363">
            <v>1319000</v>
          </cell>
        </row>
        <row r="364">
          <cell r="D364">
            <v>83400</v>
          </cell>
          <cell r="E364">
            <v>105900</v>
          </cell>
          <cell r="F364">
            <v>100600</v>
          </cell>
        </row>
        <row r="365">
          <cell r="D365">
            <v>225800</v>
          </cell>
          <cell r="E365">
            <v>286800</v>
          </cell>
          <cell r="F365">
            <v>272400</v>
          </cell>
        </row>
        <row r="366">
          <cell r="D366">
            <v>4166000</v>
          </cell>
          <cell r="E366">
            <v>4799300</v>
          </cell>
          <cell r="F366">
            <v>4717700</v>
          </cell>
        </row>
        <row r="367">
          <cell r="D367">
            <v>94300</v>
          </cell>
          <cell r="E367">
            <v>119800</v>
          </cell>
          <cell r="F367">
            <v>113800</v>
          </cell>
        </row>
        <row r="368">
          <cell r="D368">
            <v>1511000</v>
          </cell>
          <cell r="E368">
            <v>1518900</v>
          </cell>
          <cell r="F368">
            <v>1981800</v>
          </cell>
        </row>
        <row r="369">
          <cell r="D369">
            <v>1382000</v>
          </cell>
          <cell r="E369">
            <v>1382000</v>
          </cell>
          <cell r="F369">
            <v>1307200</v>
          </cell>
        </row>
        <row r="370">
          <cell r="D370">
            <v>1436400</v>
          </cell>
          <cell r="E370">
            <v>1436400</v>
          </cell>
          <cell r="F370">
            <v>1335500</v>
          </cell>
        </row>
        <row r="371">
          <cell r="D371">
            <v>1374000</v>
          </cell>
          <cell r="E371">
            <v>1450000</v>
          </cell>
          <cell r="F371">
            <v>1356900</v>
          </cell>
        </row>
        <row r="372">
          <cell r="D372">
            <v>1415700</v>
          </cell>
          <cell r="E372">
            <v>1480800</v>
          </cell>
          <cell r="F372">
            <v>2250300</v>
          </cell>
        </row>
        <row r="373">
          <cell r="D373">
            <v>978600</v>
          </cell>
          <cell r="E373">
            <v>1243000</v>
          </cell>
          <cell r="F373">
            <v>1180800</v>
          </cell>
        </row>
        <row r="374">
          <cell r="D374">
            <v>1140000</v>
          </cell>
          <cell r="E374">
            <v>1448000</v>
          </cell>
          <cell r="F374">
            <v>1375600</v>
          </cell>
        </row>
        <row r="375">
          <cell r="D375">
            <v>523000</v>
          </cell>
          <cell r="E375">
            <v>602500</v>
          </cell>
          <cell r="F375">
            <v>592200</v>
          </cell>
        </row>
        <row r="376">
          <cell r="D376">
            <v>197500</v>
          </cell>
          <cell r="E376">
            <v>197500</v>
          </cell>
          <cell r="F376">
            <v>176000</v>
          </cell>
        </row>
        <row r="377">
          <cell r="D377">
            <v>1520000</v>
          </cell>
          <cell r="E377">
            <v>1751000</v>
          </cell>
          <cell r="F377">
            <v>1721200</v>
          </cell>
        </row>
        <row r="378">
          <cell r="D378">
            <v>1691500</v>
          </cell>
          <cell r="E378">
            <v>2148500</v>
          </cell>
          <cell r="F378">
            <v>2041000</v>
          </cell>
        </row>
        <row r="379">
          <cell r="D379">
            <v>735300</v>
          </cell>
          <cell r="E379">
            <v>778500</v>
          </cell>
          <cell r="F379">
            <v>765200</v>
          </cell>
        </row>
        <row r="380">
          <cell r="D380">
            <v>235800</v>
          </cell>
          <cell r="E380">
            <v>299500</v>
          </cell>
          <cell r="F380">
            <v>284500</v>
          </cell>
        </row>
        <row r="381">
          <cell r="D381">
            <v>102400</v>
          </cell>
          <cell r="E381">
            <v>130100</v>
          </cell>
          <cell r="F381">
            <v>123500</v>
          </cell>
        </row>
        <row r="382">
          <cell r="D382">
            <v>12000</v>
          </cell>
          <cell r="E382">
            <v>13800</v>
          </cell>
          <cell r="F382">
            <v>13500</v>
          </cell>
        </row>
        <row r="383">
          <cell r="D383">
            <v>200400</v>
          </cell>
          <cell r="E383">
            <v>254500</v>
          </cell>
          <cell r="F383">
            <v>241700</v>
          </cell>
        </row>
        <row r="384">
          <cell r="D384">
            <v>1238900</v>
          </cell>
          <cell r="E384">
            <v>1573600</v>
          </cell>
          <cell r="F384">
            <v>1479500</v>
          </cell>
        </row>
        <row r="385">
          <cell r="D385">
            <v>14000</v>
          </cell>
          <cell r="E385">
            <v>16100</v>
          </cell>
          <cell r="F385">
            <v>15800</v>
          </cell>
        </row>
        <row r="386">
          <cell r="D386">
            <v>2394900</v>
          </cell>
          <cell r="E386">
            <v>2758900</v>
          </cell>
          <cell r="F386">
            <v>2366200</v>
          </cell>
        </row>
        <row r="387">
          <cell r="D387">
            <v>829000</v>
          </cell>
          <cell r="E387">
            <v>955000</v>
          </cell>
          <cell r="F387">
            <v>938700</v>
          </cell>
        </row>
        <row r="388">
          <cell r="D388">
            <v>840300</v>
          </cell>
          <cell r="E388">
            <v>968000</v>
          </cell>
          <cell r="F388">
            <v>951500</v>
          </cell>
        </row>
        <row r="389">
          <cell r="D389">
            <v>449000</v>
          </cell>
          <cell r="E389">
            <v>517200</v>
          </cell>
          <cell r="F389">
            <v>508400</v>
          </cell>
        </row>
        <row r="390">
          <cell r="D390">
            <v>244000</v>
          </cell>
          <cell r="E390">
            <v>244000</v>
          </cell>
          <cell r="F390">
            <v>187600</v>
          </cell>
        </row>
        <row r="391">
          <cell r="D391">
            <v>186000</v>
          </cell>
          <cell r="E391">
            <v>214200</v>
          </cell>
          <cell r="F391">
            <v>210500</v>
          </cell>
        </row>
        <row r="392">
          <cell r="D392">
            <v>190000</v>
          </cell>
          <cell r="E392">
            <v>190000</v>
          </cell>
          <cell r="F392">
            <v>186700</v>
          </cell>
        </row>
        <row r="393">
          <cell r="D393">
            <v>446000</v>
          </cell>
          <cell r="E393">
            <v>500000</v>
          </cell>
          <cell r="F393">
            <v>491500</v>
          </cell>
        </row>
        <row r="394">
          <cell r="D394">
            <v>980000</v>
          </cell>
          <cell r="E394">
            <v>980000</v>
          </cell>
          <cell r="F394">
            <v>786200</v>
          </cell>
        </row>
        <row r="395">
          <cell r="D395">
            <v>70000</v>
          </cell>
          <cell r="E395">
            <v>80600</v>
          </cell>
          <cell r="F395">
            <v>79200</v>
          </cell>
        </row>
        <row r="396">
          <cell r="D396">
            <v>710000</v>
          </cell>
          <cell r="E396">
            <v>817900</v>
          </cell>
          <cell r="F396">
            <v>804000</v>
          </cell>
        </row>
        <row r="397">
          <cell r="D397">
            <v>710000</v>
          </cell>
          <cell r="E397">
            <v>817900</v>
          </cell>
          <cell r="F397">
            <v>661500</v>
          </cell>
        </row>
        <row r="398">
          <cell r="D398">
            <v>4408000</v>
          </cell>
          <cell r="E398">
            <v>4408000</v>
          </cell>
          <cell r="F398">
            <v>2496400</v>
          </cell>
        </row>
        <row r="399">
          <cell r="D399">
            <v>643000</v>
          </cell>
          <cell r="E399">
            <v>746500</v>
          </cell>
          <cell r="F399">
            <v>701500</v>
          </cell>
        </row>
        <row r="400">
          <cell r="D400">
            <v>17200</v>
          </cell>
          <cell r="E400">
            <v>21800</v>
          </cell>
          <cell r="F400">
            <v>20700</v>
          </cell>
        </row>
        <row r="401">
          <cell r="D401">
            <v>0</v>
          </cell>
          <cell r="E401">
            <v>0</v>
          </cell>
          <cell r="F401">
            <v>716700</v>
          </cell>
        </row>
        <row r="402">
          <cell r="D402">
            <v>372000</v>
          </cell>
          <cell r="E402">
            <v>428500</v>
          </cell>
          <cell r="F402">
            <v>407000</v>
          </cell>
        </row>
        <row r="403">
          <cell r="D403">
            <v>402600</v>
          </cell>
          <cell r="E403">
            <v>506100</v>
          </cell>
          <cell r="F403">
            <v>480700</v>
          </cell>
        </row>
        <row r="404">
          <cell r="D404">
            <v>190000</v>
          </cell>
          <cell r="E404">
            <v>218800</v>
          </cell>
          <cell r="F404">
            <v>210100</v>
          </cell>
        </row>
        <row r="405">
          <cell r="D405">
            <v>135000</v>
          </cell>
          <cell r="E405">
            <v>138000</v>
          </cell>
          <cell r="F405">
            <v>135600</v>
          </cell>
        </row>
        <row r="406">
          <cell r="D406">
            <v>166800</v>
          </cell>
          <cell r="E406">
            <v>211900</v>
          </cell>
          <cell r="F406">
            <v>201300</v>
          </cell>
        </row>
        <row r="407">
          <cell r="D407">
            <v>194000</v>
          </cell>
          <cell r="E407">
            <v>246500</v>
          </cell>
          <cell r="F407">
            <v>234100</v>
          </cell>
        </row>
        <row r="408">
          <cell r="D408">
            <v>163200</v>
          </cell>
          <cell r="E408">
            <v>207300</v>
          </cell>
          <cell r="F408">
            <v>196900</v>
          </cell>
        </row>
        <row r="409">
          <cell r="D409">
            <v>959300</v>
          </cell>
          <cell r="E409">
            <v>1105100</v>
          </cell>
          <cell r="F409">
            <v>1086300</v>
          </cell>
        </row>
        <row r="410">
          <cell r="D410">
            <v>474000</v>
          </cell>
          <cell r="E410">
            <v>546000</v>
          </cell>
          <cell r="F410">
            <v>536700</v>
          </cell>
        </row>
        <row r="411">
          <cell r="D411">
            <v>938000</v>
          </cell>
          <cell r="E411">
            <v>1080600</v>
          </cell>
          <cell r="F411">
            <v>1062200</v>
          </cell>
        </row>
        <row r="412">
          <cell r="D412">
            <v>710000</v>
          </cell>
          <cell r="E412">
            <v>817900</v>
          </cell>
          <cell r="F412">
            <v>804000</v>
          </cell>
        </row>
        <row r="413">
          <cell r="D413">
            <v>236000</v>
          </cell>
          <cell r="E413">
            <v>271800</v>
          </cell>
          <cell r="F413">
            <v>267100</v>
          </cell>
        </row>
        <row r="414">
          <cell r="D414">
            <v>462000</v>
          </cell>
          <cell r="E414">
            <v>532200</v>
          </cell>
          <cell r="F414">
            <v>523100</v>
          </cell>
        </row>
        <row r="415">
          <cell r="D415">
            <v>1138300</v>
          </cell>
          <cell r="E415">
            <v>1311300</v>
          </cell>
          <cell r="F415">
            <v>1289000</v>
          </cell>
        </row>
        <row r="416">
          <cell r="D416">
            <v>289000</v>
          </cell>
          <cell r="E416">
            <v>332900</v>
          </cell>
          <cell r="F416">
            <v>327200</v>
          </cell>
        </row>
        <row r="417">
          <cell r="D417">
            <v>250000</v>
          </cell>
          <cell r="E417">
            <v>288000</v>
          </cell>
          <cell r="F417">
            <v>283100</v>
          </cell>
        </row>
        <row r="418">
          <cell r="D418">
            <v>190000</v>
          </cell>
          <cell r="E418">
            <v>218800</v>
          </cell>
          <cell r="F418">
            <v>215000</v>
          </cell>
        </row>
        <row r="419">
          <cell r="D419">
            <v>247000</v>
          </cell>
          <cell r="E419">
            <v>284500</v>
          </cell>
          <cell r="F419">
            <v>202600</v>
          </cell>
        </row>
        <row r="420">
          <cell r="D420">
            <v>948000</v>
          </cell>
          <cell r="E420">
            <v>1092100</v>
          </cell>
          <cell r="F420">
            <v>1042200</v>
          </cell>
        </row>
        <row r="421">
          <cell r="D421">
            <v>337000</v>
          </cell>
          <cell r="E421">
            <v>388200</v>
          </cell>
          <cell r="F421">
            <v>381600</v>
          </cell>
        </row>
        <row r="422">
          <cell r="D422">
            <v>474000</v>
          </cell>
          <cell r="E422">
            <v>546000</v>
          </cell>
          <cell r="F422">
            <v>536700</v>
          </cell>
        </row>
        <row r="423">
          <cell r="D423">
            <v>431000</v>
          </cell>
          <cell r="E423">
            <v>496500</v>
          </cell>
          <cell r="F423">
            <v>488000</v>
          </cell>
        </row>
        <row r="424">
          <cell r="D424">
            <v>120000</v>
          </cell>
          <cell r="E424">
            <v>138200</v>
          </cell>
          <cell r="F424">
            <v>135800</v>
          </cell>
        </row>
        <row r="425">
          <cell r="D425">
            <v>331000</v>
          </cell>
          <cell r="E425">
            <v>381300</v>
          </cell>
          <cell r="F425">
            <v>374800</v>
          </cell>
        </row>
        <row r="426">
          <cell r="D426">
            <v>117000</v>
          </cell>
          <cell r="E426">
            <v>117000</v>
          </cell>
          <cell r="F426">
            <v>115000</v>
          </cell>
        </row>
        <row r="427">
          <cell r="D427">
            <v>646000</v>
          </cell>
          <cell r="E427">
            <v>744200</v>
          </cell>
          <cell r="F427">
            <v>731500</v>
          </cell>
        </row>
        <row r="428">
          <cell r="D428">
            <v>2534100</v>
          </cell>
          <cell r="E428">
            <v>2919300</v>
          </cell>
          <cell r="F428">
            <v>3345700</v>
          </cell>
        </row>
        <row r="429">
          <cell r="D429">
            <v>0</v>
          </cell>
          <cell r="E429">
            <v>0</v>
          </cell>
          <cell r="F429">
            <v>263500</v>
          </cell>
        </row>
        <row r="430">
          <cell r="D430">
            <v>1318000</v>
          </cell>
          <cell r="E430">
            <v>1518300</v>
          </cell>
          <cell r="F430">
            <v>1492400</v>
          </cell>
        </row>
        <row r="431">
          <cell r="D431">
            <v>75000</v>
          </cell>
          <cell r="E431">
            <v>86400</v>
          </cell>
          <cell r="F431">
            <v>163600</v>
          </cell>
        </row>
        <row r="432">
          <cell r="D432">
            <v>465800</v>
          </cell>
          <cell r="E432">
            <v>465800</v>
          </cell>
          <cell r="F432">
            <v>457800</v>
          </cell>
        </row>
        <row r="433">
          <cell r="D433">
            <v>749000</v>
          </cell>
          <cell r="E433">
            <v>843100</v>
          </cell>
          <cell r="F433">
            <v>800900</v>
          </cell>
        </row>
        <row r="434">
          <cell r="D434">
            <v>1347600</v>
          </cell>
          <cell r="E434">
            <v>1350700</v>
          </cell>
          <cell r="F434">
            <v>1283100</v>
          </cell>
        </row>
        <row r="435">
          <cell r="D435">
            <v>531400</v>
          </cell>
          <cell r="E435">
            <v>675000</v>
          </cell>
          <cell r="F435">
            <v>410000</v>
          </cell>
        </row>
        <row r="436">
          <cell r="D436">
            <v>5748000</v>
          </cell>
          <cell r="E436">
            <v>5748000</v>
          </cell>
          <cell r="F436">
            <v>5650300</v>
          </cell>
        </row>
        <row r="437">
          <cell r="D437">
            <v>1400200</v>
          </cell>
          <cell r="E437">
            <v>1400200</v>
          </cell>
          <cell r="F437">
            <v>1330100</v>
          </cell>
        </row>
        <row r="438">
          <cell r="D438">
            <v>5744500</v>
          </cell>
          <cell r="E438">
            <v>5744500</v>
          </cell>
          <cell r="F438">
            <v>5457200</v>
          </cell>
        </row>
        <row r="439">
          <cell r="D439">
            <v>604900</v>
          </cell>
          <cell r="E439">
            <v>768400</v>
          </cell>
          <cell r="F439">
            <v>729900</v>
          </cell>
        </row>
        <row r="440">
          <cell r="D440">
            <v>472500</v>
          </cell>
          <cell r="E440">
            <v>600200</v>
          </cell>
          <cell r="F440">
            <v>570100</v>
          </cell>
        </row>
        <row r="441">
          <cell r="D441">
            <v>621000</v>
          </cell>
          <cell r="E441">
            <v>715400</v>
          </cell>
          <cell r="F441">
            <v>703200</v>
          </cell>
        </row>
        <row r="442">
          <cell r="D442">
            <v>38900</v>
          </cell>
          <cell r="E442">
            <v>49500</v>
          </cell>
          <cell r="F442">
            <v>47000</v>
          </cell>
        </row>
        <row r="443">
          <cell r="D443">
            <v>1557200</v>
          </cell>
          <cell r="E443">
            <v>1978000</v>
          </cell>
          <cell r="F443">
            <v>1879100</v>
          </cell>
        </row>
        <row r="444">
          <cell r="D444">
            <v>580400</v>
          </cell>
          <cell r="E444">
            <v>737200</v>
          </cell>
          <cell r="F444">
            <v>700300</v>
          </cell>
        </row>
        <row r="445">
          <cell r="D445">
            <v>459800</v>
          </cell>
          <cell r="E445">
            <v>584000</v>
          </cell>
          <cell r="F445">
            <v>554800</v>
          </cell>
        </row>
        <row r="446">
          <cell r="D446">
            <v>43500</v>
          </cell>
          <cell r="E446">
            <v>55200</v>
          </cell>
          <cell r="F446">
            <v>52400</v>
          </cell>
        </row>
        <row r="447">
          <cell r="D447">
            <v>503200</v>
          </cell>
          <cell r="E447">
            <v>503200</v>
          </cell>
          <cell r="F447">
            <v>494600</v>
          </cell>
        </row>
        <row r="448">
          <cell r="D448">
            <v>1524600</v>
          </cell>
          <cell r="E448">
            <v>1613600</v>
          </cell>
          <cell r="F448">
            <v>1532900</v>
          </cell>
        </row>
        <row r="449">
          <cell r="D449">
            <v>71000</v>
          </cell>
          <cell r="E449">
            <v>75400</v>
          </cell>
          <cell r="F449">
            <v>71600</v>
          </cell>
        </row>
        <row r="450">
          <cell r="D450">
            <v>706500</v>
          </cell>
          <cell r="E450">
            <v>814000</v>
          </cell>
          <cell r="F450">
            <v>800100</v>
          </cell>
        </row>
        <row r="451">
          <cell r="D451">
            <v>261200</v>
          </cell>
          <cell r="E451">
            <v>331700</v>
          </cell>
          <cell r="F451">
            <v>315100</v>
          </cell>
        </row>
        <row r="452">
          <cell r="D452">
            <v>53000</v>
          </cell>
          <cell r="E452">
            <v>67300</v>
          </cell>
          <cell r="F452">
            <v>63900</v>
          </cell>
        </row>
        <row r="453">
          <cell r="D453">
            <v>1688200</v>
          </cell>
          <cell r="E453">
            <v>1688200</v>
          </cell>
          <cell r="F453">
            <v>1603700</v>
          </cell>
        </row>
        <row r="454">
          <cell r="D454">
            <v>165000</v>
          </cell>
          <cell r="E454">
            <v>170000</v>
          </cell>
          <cell r="F454">
            <v>138000</v>
          </cell>
        </row>
        <row r="455">
          <cell r="D455">
            <v>323000</v>
          </cell>
          <cell r="E455">
            <v>372100</v>
          </cell>
          <cell r="F455">
            <v>365700</v>
          </cell>
        </row>
        <row r="456">
          <cell r="D456">
            <v>1189900</v>
          </cell>
          <cell r="E456">
            <v>1511400</v>
          </cell>
          <cell r="F456">
            <v>1435800</v>
          </cell>
        </row>
        <row r="457">
          <cell r="D457">
            <v>355000</v>
          </cell>
          <cell r="E457">
            <v>408900</v>
          </cell>
          <cell r="F457">
            <v>401900</v>
          </cell>
        </row>
        <row r="458">
          <cell r="D458">
            <v>173200</v>
          </cell>
          <cell r="E458">
            <v>220000</v>
          </cell>
          <cell r="F458">
            <v>209000</v>
          </cell>
        </row>
        <row r="459">
          <cell r="D459">
            <v>332900</v>
          </cell>
          <cell r="E459">
            <v>332900</v>
          </cell>
          <cell r="F459">
            <v>316200</v>
          </cell>
        </row>
        <row r="460">
          <cell r="D460">
            <v>1099200</v>
          </cell>
          <cell r="E460">
            <v>1294400</v>
          </cell>
          <cell r="F460">
            <v>1229600</v>
          </cell>
        </row>
        <row r="461">
          <cell r="D461">
            <v>522400</v>
          </cell>
          <cell r="E461">
            <v>663500</v>
          </cell>
          <cell r="F461">
            <v>630300</v>
          </cell>
        </row>
        <row r="462">
          <cell r="D462">
            <v>546900</v>
          </cell>
          <cell r="E462">
            <v>676700</v>
          </cell>
          <cell r="F462">
            <v>642800</v>
          </cell>
        </row>
        <row r="463">
          <cell r="D463">
            <v>370900</v>
          </cell>
          <cell r="E463">
            <v>471100</v>
          </cell>
          <cell r="F463">
            <v>447500</v>
          </cell>
        </row>
        <row r="464">
          <cell r="D464">
            <v>230300</v>
          </cell>
          <cell r="E464">
            <v>292600</v>
          </cell>
          <cell r="F464">
            <v>277900</v>
          </cell>
        </row>
        <row r="465">
          <cell r="D465">
            <v>516900</v>
          </cell>
          <cell r="E465">
            <v>656600</v>
          </cell>
          <cell r="F465">
            <v>623700</v>
          </cell>
        </row>
        <row r="466">
          <cell r="D466">
            <v>60700</v>
          </cell>
          <cell r="E466">
            <v>77100</v>
          </cell>
          <cell r="F466">
            <v>73200</v>
          </cell>
        </row>
        <row r="467">
          <cell r="D467">
            <v>855200</v>
          </cell>
          <cell r="E467">
            <v>1086300</v>
          </cell>
          <cell r="F467">
            <v>1031900</v>
          </cell>
        </row>
        <row r="468">
          <cell r="D468">
            <v>946000</v>
          </cell>
          <cell r="E468">
            <v>946000</v>
          </cell>
          <cell r="F468">
            <v>898700</v>
          </cell>
        </row>
        <row r="469">
          <cell r="D469">
            <v>466100</v>
          </cell>
          <cell r="E469">
            <v>592100</v>
          </cell>
          <cell r="F469">
            <v>562400</v>
          </cell>
        </row>
        <row r="470">
          <cell r="D470">
            <v>1230700</v>
          </cell>
          <cell r="E470">
            <v>1563300</v>
          </cell>
          <cell r="F470">
            <v>1485100</v>
          </cell>
        </row>
        <row r="471">
          <cell r="D471">
            <v>230300</v>
          </cell>
          <cell r="E471">
            <v>292600</v>
          </cell>
          <cell r="F471">
            <v>277900</v>
          </cell>
        </row>
        <row r="472">
          <cell r="D472">
            <v>226700</v>
          </cell>
          <cell r="E472">
            <v>288000</v>
          </cell>
          <cell r="F472">
            <v>273600</v>
          </cell>
        </row>
        <row r="473">
          <cell r="D473">
            <v>149000</v>
          </cell>
          <cell r="E473">
            <v>171600</v>
          </cell>
          <cell r="F473">
            <v>168600</v>
          </cell>
        </row>
        <row r="474">
          <cell r="D474">
            <v>966000</v>
          </cell>
          <cell r="E474">
            <v>966000</v>
          </cell>
          <cell r="F474">
            <v>917700</v>
          </cell>
        </row>
        <row r="475">
          <cell r="D475">
            <v>72500</v>
          </cell>
          <cell r="E475">
            <v>92100</v>
          </cell>
          <cell r="F475">
            <v>87400</v>
          </cell>
        </row>
        <row r="476">
          <cell r="D476">
            <v>73700</v>
          </cell>
          <cell r="E476">
            <v>73700</v>
          </cell>
          <cell r="F476">
            <v>72400</v>
          </cell>
        </row>
        <row r="477">
          <cell r="D477">
            <v>1230000</v>
          </cell>
          <cell r="E477">
            <v>1416900</v>
          </cell>
          <cell r="F477">
            <v>1392800</v>
          </cell>
        </row>
        <row r="478">
          <cell r="D478">
            <v>117000</v>
          </cell>
          <cell r="E478">
            <v>134700</v>
          </cell>
          <cell r="F478">
            <v>132400</v>
          </cell>
        </row>
        <row r="479">
          <cell r="D479">
            <v>215700</v>
          </cell>
          <cell r="E479">
            <v>215700</v>
          </cell>
          <cell r="F479">
            <v>212000</v>
          </cell>
        </row>
        <row r="480">
          <cell r="D480">
            <v>21700</v>
          </cell>
          <cell r="E480">
            <v>27600</v>
          </cell>
          <cell r="F480">
            <v>26200</v>
          </cell>
        </row>
        <row r="481">
          <cell r="D481">
            <v>814000</v>
          </cell>
          <cell r="E481">
            <v>814000</v>
          </cell>
          <cell r="F481">
            <v>773300</v>
          </cell>
        </row>
        <row r="482">
          <cell r="D482">
            <v>787200</v>
          </cell>
          <cell r="E482">
            <v>999900</v>
          </cell>
          <cell r="F482">
            <v>949900</v>
          </cell>
        </row>
        <row r="483">
          <cell r="D483">
            <v>426500</v>
          </cell>
          <cell r="E483">
            <v>491300</v>
          </cell>
          <cell r="F483">
            <v>482900</v>
          </cell>
        </row>
        <row r="484">
          <cell r="D484">
            <v>442000</v>
          </cell>
          <cell r="E484">
            <v>509100</v>
          </cell>
          <cell r="F484">
            <v>500400</v>
          </cell>
        </row>
        <row r="485">
          <cell r="D485">
            <v>1098700</v>
          </cell>
          <cell r="E485">
            <v>1265700</v>
          </cell>
          <cell r="F485">
            <v>1244100</v>
          </cell>
        </row>
        <row r="486">
          <cell r="D486">
            <v>2534000</v>
          </cell>
          <cell r="E486">
            <v>2919200</v>
          </cell>
          <cell r="F486">
            <v>4044100</v>
          </cell>
        </row>
        <row r="487">
          <cell r="D487">
            <v>430000</v>
          </cell>
          <cell r="E487">
            <v>462100</v>
          </cell>
          <cell r="F487">
            <v>454200</v>
          </cell>
        </row>
        <row r="488">
          <cell r="D488">
            <v>10000</v>
          </cell>
          <cell r="E488">
            <v>11500</v>
          </cell>
          <cell r="F488">
            <v>11300</v>
          </cell>
        </row>
        <row r="489">
          <cell r="D489">
            <v>299300</v>
          </cell>
          <cell r="E489">
            <v>344800</v>
          </cell>
          <cell r="F489">
            <v>338900</v>
          </cell>
        </row>
        <row r="490">
          <cell r="D490">
            <v>950000</v>
          </cell>
          <cell r="E490">
            <v>1013000</v>
          </cell>
          <cell r="F490">
            <v>995700</v>
          </cell>
        </row>
        <row r="491">
          <cell r="D491">
            <v>551000</v>
          </cell>
          <cell r="E491">
            <v>634700</v>
          </cell>
          <cell r="F491">
            <v>623900</v>
          </cell>
        </row>
        <row r="492">
          <cell r="D492">
            <v>379000</v>
          </cell>
          <cell r="E492">
            <v>436600</v>
          </cell>
          <cell r="F492">
            <v>429100</v>
          </cell>
        </row>
        <row r="493">
          <cell r="D493">
            <v>147000</v>
          </cell>
          <cell r="E493">
            <v>169300</v>
          </cell>
          <cell r="F493">
            <v>166400</v>
          </cell>
        </row>
        <row r="494">
          <cell r="D494">
            <v>85000</v>
          </cell>
          <cell r="E494">
            <v>85000</v>
          </cell>
          <cell r="F494">
            <v>83500</v>
          </cell>
        </row>
        <row r="495">
          <cell r="D495">
            <v>2306300</v>
          </cell>
          <cell r="E495">
            <v>2656900</v>
          </cell>
          <cell r="F495">
            <v>2478300</v>
          </cell>
        </row>
        <row r="496">
          <cell r="D496">
            <v>519600</v>
          </cell>
          <cell r="E496">
            <v>520700</v>
          </cell>
          <cell r="F496">
            <v>494600</v>
          </cell>
        </row>
        <row r="497">
          <cell r="D497">
            <v>35000</v>
          </cell>
          <cell r="E497">
            <v>40300</v>
          </cell>
          <cell r="F497">
            <v>38200</v>
          </cell>
        </row>
        <row r="498">
          <cell r="D498">
            <v>250300</v>
          </cell>
          <cell r="E498">
            <v>317900</v>
          </cell>
          <cell r="F498">
            <v>302000</v>
          </cell>
        </row>
        <row r="499">
          <cell r="D499">
            <v>550000</v>
          </cell>
          <cell r="E499">
            <v>633600</v>
          </cell>
          <cell r="F499">
            <v>622800</v>
          </cell>
        </row>
        <row r="500">
          <cell r="D500">
            <v>1760000</v>
          </cell>
          <cell r="E500">
            <v>1760000</v>
          </cell>
          <cell r="F500">
            <v>1580000</v>
          </cell>
        </row>
        <row r="501">
          <cell r="D501">
            <v>932200</v>
          </cell>
          <cell r="E501">
            <v>932200</v>
          </cell>
          <cell r="F501">
            <v>885500</v>
          </cell>
        </row>
        <row r="502">
          <cell r="D502">
            <v>862800</v>
          </cell>
          <cell r="E502">
            <v>862800</v>
          </cell>
          <cell r="F502">
            <v>819600</v>
          </cell>
        </row>
        <row r="503">
          <cell r="D503">
            <v>1466500</v>
          </cell>
          <cell r="E503">
            <v>1601200</v>
          </cell>
          <cell r="F503">
            <v>1521100</v>
          </cell>
        </row>
        <row r="504">
          <cell r="D504">
            <v>1871900</v>
          </cell>
          <cell r="E504">
            <v>2377700</v>
          </cell>
          <cell r="F504">
            <v>1327900</v>
          </cell>
        </row>
        <row r="505">
          <cell r="D505">
            <v>2029800</v>
          </cell>
          <cell r="E505">
            <v>2578200</v>
          </cell>
          <cell r="F505">
            <v>1178400</v>
          </cell>
        </row>
        <row r="506">
          <cell r="D506">
            <v>453400</v>
          </cell>
          <cell r="E506">
            <v>576000</v>
          </cell>
          <cell r="F506">
            <v>369000</v>
          </cell>
        </row>
        <row r="507">
          <cell r="D507">
            <v>855200</v>
          </cell>
          <cell r="E507">
            <v>1086300</v>
          </cell>
          <cell r="F507">
            <v>1031900</v>
          </cell>
        </row>
        <row r="508">
          <cell r="D508">
            <v>2964100</v>
          </cell>
          <cell r="E508">
            <v>2964100</v>
          </cell>
          <cell r="F508">
            <v>2913700</v>
          </cell>
        </row>
        <row r="509">
          <cell r="D509">
            <v>634800</v>
          </cell>
          <cell r="E509">
            <v>700000</v>
          </cell>
          <cell r="F509">
            <v>665000</v>
          </cell>
        </row>
        <row r="510">
          <cell r="D510">
            <v>663900</v>
          </cell>
          <cell r="E510">
            <v>787900</v>
          </cell>
          <cell r="F510">
            <v>748500</v>
          </cell>
        </row>
        <row r="511">
          <cell r="D511">
            <v>1079200</v>
          </cell>
          <cell r="E511">
            <v>1370900</v>
          </cell>
          <cell r="F511">
            <v>1302300</v>
          </cell>
        </row>
        <row r="512">
          <cell r="D512">
            <v>172000</v>
          </cell>
          <cell r="E512">
            <v>172400</v>
          </cell>
          <cell r="F512">
            <v>163700</v>
          </cell>
        </row>
        <row r="513">
          <cell r="D513">
            <v>38000</v>
          </cell>
          <cell r="E513">
            <v>48300</v>
          </cell>
          <cell r="F513">
            <v>45800</v>
          </cell>
        </row>
        <row r="514">
          <cell r="D514">
            <v>1439300</v>
          </cell>
          <cell r="E514">
            <v>1828200</v>
          </cell>
          <cell r="F514">
            <v>1736700</v>
          </cell>
        </row>
        <row r="515">
          <cell r="D515">
            <v>387200</v>
          </cell>
          <cell r="E515">
            <v>491900</v>
          </cell>
          <cell r="F515">
            <v>467300</v>
          </cell>
        </row>
        <row r="516">
          <cell r="D516">
            <v>470700</v>
          </cell>
          <cell r="E516">
            <v>597900</v>
          </cell>
          <cell r="F516">
            <v>568000</v>
          </cell>
        </row>
        <row r="517">
          <cell r="D517">
            <v>84800</v>
          </cell>
          <cell r="E517">
            <v>107700</v>
          </cell>
          <cell r="F517">
            <v>102300</v>
          </cell>
        </row>
        <row r="518">
          <cell r="D518">
            <v>207600</v>
          </cell>
          <cell r="E518">
            <v>263800</v>
          </cell>
          <cell r="F518">
            <v>250600</v>
          </cell>
        </row>
        <row r="519">
          <cell r="D519">
            <v>1115500</v>
          </cell>
          <cell r="E519">
            <v>1416900</v>
          </cell>
          <cell r="F519">
            <v>1346000</v>
          </cell>
        </row>
        <row r="520">
          <cell r="D520">
            <v>625800</v>
          </cell>
          <cell r="E520">
            <v>794800</v>
          </cell>
          <cell r="F520">
            <v>755000</v>
          </cell>
        </row>
        <row r="521">
          <cell r="D521">
            <v>514200</v>
          </cell>
          <cell r="E521">
            <v>653100</v>
          </cell>
          <cell r="F521">
            <v>620400</v>
          </cell>
        </row>
        <row r="522">
          <cell r="D522">
            <v>22600</v>
          </cell>
          <cell r="E522">
            <v>28800</v>
          </cell>
          <cell r="F522">
            <v>27300</v>
          </cell>
        </row>
        <row r="523">
          <cell r="D523">
            <v>773400</v>
          </cell>
          <cell r="E523">
            <v>982400</v>
          </cell>
          <cell r="F523">
            <v>933200</v>
          </cell>
        </row>
        <row r="524">
          <cell r="D524">
            <v>162900</v>
          </cell>
          <cell r="E524">
            <v>162900</v>
          </cell>
          <cell r="F524">
            <v>154700</v>
          </cell>
        </row>
        <row r="525">
          <cell r="D525">
            <v>2298500</v>
          </cell>
          <cell r="E525">
            <v>2298500</v>
          </cell>
          <cell r="F525">
            <v>2071400</v>
          </cell>
        </row>
        <row r="526">
          <cell r="D526">
            <v>10000</v>
          </cell>
          <cell r="E526">
            <v>11500</v>
          </cell>
          <cell r="F526">
            <v>11300</v>
          </cell>
        </row>
        <row r="527">
          <cell r="D527">
            <v>1743400</v>
          </cell>
          <cell r="E527">
            <v>1976000</v>
          </cell>
          <cell r="F527">
            <v>1877200</v>
          </cell>
        </row>
        <row r="528">
          <cell r="D528">
            <v>97000</v>
          </cell>
          <cell r="E528">
            <v>123200</v>
          </cell>
          <cell r="F528">
            <v>117000</v>
          </cell>
        </row>
        <row r="529">
          <cell r="D529">
            <v>0</v>
          </cell>
          <cell r="E529">
            <v>0</v>
          </cell>
          <cell r="F529">
            <v>72400</v>
          </cell>
        </row>
        <row r="530">
          <cell r="D530">
            <v>0</v>
          </cell>
          <cell r="E530">
            <v>0</v>
          </cell>
          <cell r="F530">
            <v>0</v>
          </cell>
        </row>
        <row r="531">
          <cell r="D531">
            <v>415300</v>
          </cell>
          <cell r="E531">
            <v>527600</v>
          </cell>
          <cell r="F531">
            <v>501200</v>
          </cell>
        </row>
        <row r="532">
          <cell r="D532">
            <v>388100</v>
          </cell>
          <cell r="E532">
            <v>493000</v>
          </cell>
          <cell r="F532">
            <v>468300</v>
          </cell>
        </row>
        <row r="533">
          <cell r="D533">
            <v>1852700</v>
          </cell>
          <cell r="E533">
            <v>1856900</v>
          </cell>
          <cell r="F533">
            <v>1764000</v>
          </cell>
        </row>
        <row r="534">
          <cell r="D534">
            <v>2282800</v>
          </cell>
          <cell r="E534">
            <v>2899600</v>
          </cell>
          <cell r="F534">
            <v>2754600</v>
          </cell>
        </row>
        <row r="535">
          <cell r="D535">
            <v>3036500</v>
          </cell>
          <cell r="E535">
            <v>3690400</v>
          </cell>
          <cell r="F535">
            <v>3505800</v>
          </cell>
        </row>
        <row r="536">
          <cell r="D536">
            <v>1091900</v>
          </cell>
          <cell r="E536">
            <v>1387000</v>
          </cell>
          <cell r="F536">
            <v>1317600</v>
          </cell>
        </row>
        <row r="537">
          <cell r="D537">
            <v>228500</v>
          </cell>
          <cell r="E537">
            <v>290300</v>
          </cell>
          <cell r="F537">
            <v>275700</v>
          </cell>
        </row>
        <row r="538">
          <cell r="D538">
            <v>555000</v>
          </cell>
          <cell r="E538">
            <v>705000</v>
          </cell>
          <cell r="F538">
            <v>669700</v>
          </cell>
        </row>
        <row r="539">
          <cell r="D539">
            <v>4500</v>
          </cell>
          <cell r="E539">
            <v>5700</v>
          </cell>
          <cell r="F539">
            <v>5400</v>
          </cell>
        </row>
        <row r="540">
          <cell r="D540">
            <v>512000</v>
          </cell>
          <cell r="E540">
            <v>547000</v>
          </cell>
          <cell r="F540">
            <v>520000</v>
          </cell>
        </row>
        <row r="541">
          <cell r="D541">
            <v>90600</v>
          </cell>
          <cell r="E541">
            <v>115200</v>
          </cell>
          <cell r="F541">
            <v>109400</v>
          </cell>
        </row>
        <row r="542">
          <cell r="D542">
            <v>575000</v>
          </cell>
          <cell r="E542">
            <v>611000</v>
          </cell>
          <cell r="F542">
            <v>600600</v>
          </cell>
        </row>
        <row r="543">
          <cell r="D543">
            <v>128400</v>
          </cell>
          <cell r="E543">
            <v>128400</v>
          </cell>
          <cell r="F543">
            <v>126200</v>
          </cell>
        </row>
        <row r="544">
          <cell r="D544">
            <v>2971500</v>
          </cell>
          <cell r="E544">
            <v>2996500</v>
          </cell>
          <cell r="F544">
            <v>2945500</v>
          </cell>
        </row>
        <row r="545">
          <cell r="D545">
            <v>1936000</v>
          </cell>
          <cell r="E545">
            <v>1936000</v>
          </cell>
          <cell r="F545">
            <v>1903100</v>
          </cell>
        </row>
        <row r="546">
          <cell r="D546">
            <v>1259700</v>
          </cell>
          <cell r="E546">
            <v>1600100</v>
          </cell>
          <cell r="F546">
            <v>1520000</v>
          </cell>
        </row>
        <row r="547">
          <cell r="D547">
            <v>1268800</v>
          </cell>
          <cell r="E547">
            <v>1611600</v>
          </cell>
          <cell r="F547">
            <v>1531000</v>
          </cell>
        </row>
        <row r="548">
          <cell r="D548">
            <v>605000</v>
          </cell>
          <cell r="E548">
            <v>620500</v>
          </cell>
          <cell r="F548">
            <v>609900</v>
          </cell>
        </row>
        <row r="549">
          <cell r="D549">
            <v>548000</v>
          </cell>
          <cell r="E549">
            <v>563700</v>
          </cell>
          <cell r="F549">
            <v>554100</v>
          </cell>
        </row>
        <row r="550">
          <cell r="D550">
            <v>540000</v>
          </cell>
          <cell r="E550">
            <v>622000</v>
          </cell>
          <cell r="F550">
            <v>611400</v>
          </cell>
        </row>
        <row r="551">
          <cell r="D551">
            <v>9700</v>
          </cell>
          <cell r="E551">
            <v>9700</v>
          </cell>
          <cell r="F551">
            <v>9500</v>
          </cell>
        </row>
        <row r="552">
          <cell r="D552">
            <v>9900</v>
          </cell>
          <cell r="E552">
            <v>12600</v>
          </cell>
          <cell r="F552">
            <v>11900</v>
          </cell>
        </row>
        <row r="553">
          <cell r="D553">
            <v>80700</v>
          </cell>
          <cell r="E553">
            <v>102500</v>
          </cell>
          <cell r="F553">
            <v>97300</v>
          </cell>
        </row>
        <row r="554">
          <cell r="D554">
            <v>255700</v>
          </cell>
          <cell r="E554">
            <v>324800</v>
          </cell>
          <cell r="F554">
            <v>308500</v>
          </cell>
        </row>
        <row r="555">
          <cell r="D555">
            <v>54400</v>
          </cell>
          <cell r="E555">
            <v>69100</v>
          </cell>
          <cell r="F555">
            <v>65600</v>
          </cell>
        </row>
        <row r="556">
          <cell r="D556">
            <v>474000</v>
          </cell>
          <cell r="E556">
            <v>474000</v>
          </cell>
          <cell r="F556">
            <v>450300</v>
          </cell>
        </row>
        <row r="557">
          <cell r="D557">
            <v>318600</v>
          </cell>
          <cell r="E557">
            <v>318600</v>
          </cell>
          <cell r="F557">
            <v>313100</v>
          </cell>
        </row>
        <row r="558">
          <cell r="D558">
            <v>616600</v>
          </cell>
          <cell r="E558">
            <v>783300</v>
          </cell>
          <cell r="F558">
            <v>744100</v>
          </cell>
        </row>
        <row r="559">
          <cell r="D559">
            <v>1263400</v>
          </cell>
          <cell r="E559">
            <v>1500000</v>
          </cell>
          <cell r="F559">
            <v>1425000</v>
          </cell>
        </row>
        <row r="560">
          <cell r="D560">
            <v>1218000</v>
          </cell>
          <cell r="E560">
            <v>1400000</v>
          </cell>
          <cell r="F560">
            <v>1330000</v>
          </cell>
        </row>
        <row r="561">
          <cell r="D561">
            <v>435300</v>
          </cell>
          <cell r="E561">
            <v>552900</v>
          </cell>
          <cell r="F561">
            <v>525200</v>
          </cell>
        </row>
        <row r="562">
          <cell r="D562">
            <v>759100</v>
          </cell>
          <cell r="E562">
            <v>964200</v>
          </cell>
          <cell r="F562">
            <v>891700</v>
          </cell>
        </row>
        <row r="563">
          <cell r="D563">
            <v>2217000</v>
          </cell>
          <cell r="E563">
            <v>2554000</v>
          </cell>
          <cell r="F563">
            <v>2510500</v>
          </cell>
        </row>
        <row r="564">
          <cell r="D564">
            <v>1654000</v>
          </cell>
          <cell r="E564">
            <v>1654000</v>
          </cell>
          <cell r="F564">
            <v>1625800</v>
          </cell>
        </row>
        <row r="565">
          <cell r="D565">
            <v>539000</v>
          </cell>
          <cell r="E565">
            <v>620900</v>
          </cell>
          <cell r="F565">
            <v>610300</v>
          </cell>
        </row>
        <row r="566">
          <cell r="D566">
            <v>10000</v>
          </cell>
          <cell r="E566">
            <v>11500</v>
          </cell>
          <cell r="F566">
            <v>886800</v>
          </cell>
        </row>
        <row r="567">
          <cell r="D567">
            <v>10000</v>
          </cell>
          <cell r="E567">
            <v>11500</v>
          </cell>
          <cell r="F567">
            <v>1787800</v>
          </cell>
        </row>
        <row r="568">
          <cell r="D568">
            <v>95000</v>
          </cell>
          <cell r="E568">
            <v>109400</v>
          </cell>
          <cell r="F568">
            <v>107500</v>
          </cell>
        </row>
        <row r="569">
          <cell r="D569">
            <v>531800</v>
          </cell>
          <cell r="E569">
            <v>531800</v>
          </cell>
          <cell r="F569">
            <v>505200</v>
          </cell>
        </row>
        <row r="570">
          <cell r="D570">
            <v>772000</v>
          </cell>
          <cell r="E570">
            <v>889300</v>
          </cell>
          <cell r="F570">
            <v>874100</v>
          </cell>
        </row>
        <row r="571">
          <cell r="D571">
            <v>739000</v>
          </cell>
          <cell r="E571">
            <v>851300</v>
          </cell>
          <cell r="F571">
            <v>836800</v>
          </cell>
        </row>
        <row r="572">
          <cell r="D572">
            <v>5000</v>
          </cell>
          <cell r="E572">
            <v>5700</v>
          </cell>
          <cell r="F572">
            <v>5600</v>
          </cell>
        </row>
        <row r="573">
          <cell r="D573">
            <v>93300</v>
          </cell>
          <cell r="E573">
            <v>118600</v>
          </cell>
          <cell r="F573">
            <v>183700</v>
          </cell>
        </row>
        <row r="574">
          <cell r="D574">
            <v>261800</v>
          </cell>
          <cell r="E574">
            <v>261800</v>
          </cell>
          <cell r="F574">
            <v>553000</v>
          </cell>
        </row>
        <row r="575">
          <cell r="D575">
            <v>3067800</v>
          </cell>
          <cell r="E575">
            <v>3067800</v>
          </cell>
          <cell r="F575">
            <v>2353700</v>
          </cell>
        </row>
        <row r="576">
          <cell r="D576">
            <v>1063800</v>
          </cell>
          <cell r="E576">
            <v>1063800</v>
          </cell>
          <cell r="F576">
            <v>2639800</v>
          </cell>
        </row>
        <row r="577">
          <cell r="D577">
            <v>66000</v>
          </cell>
          <cell r="E577">
            <v>76000</v>
          </cell>
          <cell r="F577">
            <v>74700</v>
          </cell>
        </row>
        <row r="578">
          <cell r="D578">
            <v>867000</v>
          </cell>
          <cell r="E578">
            <v>955600</v>
          </cell>
          <cell r="F578">
            <v>897600</v>
          </cell>
        </row>
        <row r="579">
          <cell r="D579">
            <v>14100</v>
          </cell>
          <cell r="E579">
            <v>17900</v>
          </cell>
          <cell r="F579">
            <v>15000</v>
          </cell>
        </row>
        <row r="580">
          <cell r="D580">
            <v>409400</v>
          </cell>
          <cell r="E580">
            <v>419400</v>
          </cell>
          <cell r="F580">
            <v>379600</v>
          </cell>
        </row>
        <row r="581">
          <cell r="D581">
            <v>848000</v>
          </cell>
          <cell r="E581">
            <v>1077100</v>
          </cell>
          <cell r="F581">
            <v>1023200</v>
          </cell>
        </row>
        <row r="582">
          <cell r="D582">
            <v>600000</v>
          </cell>
          <cell r="E582">
            <v>691200</v>
          </cell>
          <cell r="F582">
            <v>679400</v>
          </cell>
        </row>
        <row r="583">
          <cell r="D583">
            <v>1303000</v>
          </cell>
          <cell r="E583">
            <v>1501000</v>
          </cell>
          <cell r="F583">
            <v>1475400</v>
          </cell>
        </row>
        <row r="584">
          <cell r="D584">
            <v>1179000</v>
          </cell>
          <cell r="E584">
            <v>1497600</v>
          </cell>
          <cell r="F584">
            <v>1422700</v>
          </cell>
        </row>
        <row r="585">
          <cell r="D585">
            <v>711000</v>
          </cell>
          <cell r="E585">
            <v>711000</v>
          </cell>
          <cell r="F585">
            <v>698900</v>
          </cell>
        </row>
        <row r="586">
          <cell r="D586">
            <v>590000</v>
          </cell>
          <cell r="E586">
            <v>590000</v>
          </cell>
          <cell r="F586">
            <v>465700</v>
          </cell>
        </row>
        <row r="587">
          <cell r="D587">
            <v>4600000</v>
          </cell>
          <cell r="E587">
            <v>4875000</v>
          </cell>
          <cell r="F587">
            <v>4600000</v>
          </cell>
        </row>
        <row r="588">
          <cell r="D588">
            <v>675500</v>
          </cell>
          <cell r="E588">
            <v>675500</v>
          </cell>
          <cell r="F588">
            <v>641700</v>
          </cell>
        </row>
        <row r="589">
          <cell r="D589">
            <v>779000</v>
          </cell>
          <cell r="E589">
            <v>989500</v>
          </cell>
          <cell r="F589">
            <v>940000</v>
          </cell>
        </row>
        <row r="590">
          <cell r="D590">
            <v>176800</v>
          </cell>
          <cell r="E590">
            <v>224600</v>
          </cell>
          <cell r="F590">
            <v>213300</v>
          </cell>
        </row>
        <row r="591">
          <cell r="D591">
            <v>86100</v>
          </cell>
          <cell r="E591">
            <v>109400</v>
          </cell>
          <cell r="F591">
            <v>103900</v>
          </cell>
        </row>
        <row r="592">
          <cell r="D592">
            <v>21700</v>
          </cell>
          <cell r="E592">
            <v>27600</v>
          </cell>
          <cell r="F592">
            <v>26200</v>
          </cell>
        </row>
        <row r="593">
          <cell r="D593">
            <v>44400</v>
          </cell>
          <cell r="E593">
            <v>56400</v>
          </cell>
          <cell r="F593">
            <v>53500</v>
          </cell>
        </row>
        <row r="594">
          <cell r="D594">
            <v>90600</v>
          </cell>
          <cell r="E594">
            <v>112300</v>
          </cell>
          <cell r="F594">
            <v>106600</v>
          </cell>
        </row>
        <row r="595">
          <cell r="D595">
            <v>154100</v>
          </cell>
          <cell r="E595">
            <v>195800</v>
          </cell>
          <cell r="F595">
            <v>186000</v>
          </cell>
        </row>
        <row r="596">
          <cell r="D596">
            <v>40800</v>
          </cell>
          <cell r="E596">
            <v>51800</v>
          </cell>
          <cell r="F596">
            <v>49200</v>
          </cell>
        </row>
        <row r="597">
          <cell r="D597">
            <v>4500</v>
          </cell>
          <cell r="E597">
            <v>5700</v>
          </cell>
          <cell r="F597">
            <v>5400</v>
          </cell>
        </row>
        <row r="598">
          <cell r="D598">
            <v>214900</v>
          </cell>
          <cell r="E598">
            <v>273000</v>
          </cell>
          <cell r="F598">
            <v>259300</v>
          </cell>
        </row>
        <row r="599">
          <cell r="D599">
            <v>76100</v>
          </cell>
          <cell r="E599">
            <v>96700</v>
          </cell>
          <cell r="F599">
            <v>72200</v>
          </cell>
        </row>
        <row r="600">
          <cell r="D600">
            <v>115100</v>
          </cell>
          <cell r="E600">
            <v>146300</v>
          </cell>
          <cell r="F600">
            <v>130000</v>
          </cell>
        </row>
        <row r="601">
          <cell r="D601">
            <v>272900</v>
          </cell>
          <cell r="E601">
            <v>280300</v>
          </cell>
          <cell r="F601">
            <v>226000</v>
          </cell>
        </row>
        <row r="602">
          <cell r="D602">
            <v>164100</v>
          </cell>
          <cell r="E602">
            <v>208500</v>
          </cell>
          <cell r="F602">
            <v>198000</v>
          </cell>
        </row>
        <row r="603">
          <cell r="D603">
            <v>1100000</v>
          </cell>
          <cell r="E603">
            <v>1100000</v>
          </cell>
          <cell r="F603">
            <v>1055000</v>
          </cell>
        </row>
        <row r="604">
          <cell r="D604">
            <v>133300</v>
          </cell>
          <cell r="E604">
            <v>169300</v>
          </cell>
          <cell r="F604">
            <v>160800</v>
          </cell>
        </row>
        <row r="605">
          <cell r="D605">
            <v>1650000</v>
          </cell>
          <cell r="E605">
            <v>1750000</v>
          </cell>
          <cell r="F605">
            <v>1662500</v>
          </cell>
        </row>
        <row r="606">
          <cell r="D606">
            <v>20000</v>
          </cell>
          <cell r="E606">
            <v>23000</v>
          </cell>
          <cell r="F606">
            <v>0</v>
          </cell>
        </row>
        <row r="607">
          <cell r="D607">
            <v>896900</v>
          </cell>
          <cell r="E607">
            <v>1139300</v>
          </cell>
          <cell r="F607">
            <v>1082300</v>
          </cell>
        </row>
        <row r="608">
          <cell r="D608">
            <v>817000</v>
          </cell>
          <cell r="E608">
            <v>830000</v>
          </cell>
          <cell r="F608">
            <v>815800</v>
          </cell>
        </row>
        <row r="609">
          <cell r="D609">
            <v>328100</v>
          </cell>
          <cell r="E609">
            <v>328100</v>
          </cell>
          <cell r="F609">
            <v>322500</v>
          </cell>
        </row>
        <row r="610">
          <cell r="D610">
            <v>1533400</v>
          </cell>
          <cell r="E610">
            <v>1533400</v>
          </cell>
          <cell r="F610">
            <v>1456700</v>
          </cell>
        </row>
        <row r="611">
          <cell r="D611">
            <v>1300000</v>
          </cell>
          <cell r="E611">
            <v>1300000</v>
          </cell>
          <cell r="F611">
            <v>1235000</v>
          </cell>
        </row>
        <row r="612">
          <cell r="D612">
            <v>471600</v>
          </cell>
          <cell r="E612">
            <v>599000</v>
          </cell>
          <cell r="F612">
            <v>569000</v>
          </cell>
        </row>
        <row r="613">
          <cell r="D613">
            <v>536000</v>
          </cell>
          <cell r="E613">
            <v>617400</v>
          </cell>
          <cell r="F613">
            <v>606900</v>
          </cell>
        </row>
        <row r="614">
          <cell r="D614">
            <v>750900</v>
          </cell>
          <cell r="E614">
            <v>953800</v>
          </cell>
          <cell r="F614">
            <v>906100</v>
          </cell>
        </row>
        <row r="615">
          <cell r="D615">
            <v>519600</v>
          </cell>
          <cell r="E615">
            <v>660100</v>
          </cell>
          <cell r="F615">
            <v>627000</v>
          </cell>
        </row>
        <row r="616">
          <cell r="D616">
            <v>253300</v>
          </cell>
          <cell r="E616">
            <v>253300</v>
          </cell>
          <cell r="F616">
            <v>240600</v>
          </cell>
        </row>
        <row r="617">
          <cell r="D617">
            <v>6212900</v>
          </cell>
          <cell r="E617">
            <v>6212900</v>
          </cell>
          <cell r="F617">
            <v>5902200</v>
          </cell>
        </row>
        <row r="618">
          <cell r="D618">
            <v>13998600</v>
          </cell>
          <cell r="E618">
            <v>13998600</v>
          </cell>
          <cell r="F618">
            <v>13298600</v>
          </cell>
        </row>
        <row r="619">
          <cell r="D619">
            <v>1910600</v>
          </cell>
          <cell r="E619">
            <v>1910600</v>
          </cell>
          <cell r="F619">
            <v>1798800</v>
          </cell>
        </row>
        <row r="620">
          <cell r="D620">
            <v>0</v>
          </cell>
          <cell r="E620">
            <v>0</v>
          </cell>
          <cell r="F620">
            <v>656500</v>
          </cell>
        </row>
        <row r="621">
          <cell r="D621">
            <v>4885600</v>
          </cell>
          <cell r="E621">
            <v>4893600</v>
          </cell>
          <cell r="F621">
            <v>4862300</v>
          </cell>
        </row>
        <row r="622">
          <cell r="D622">
            <v>1478200</v>
          </cell>
          <cell r="E622">
            <v>1478200</v>
          </cell>
          <cell r="F622">
            <v>1401100</v>
          </cell>
        </row>
        <row r="623">
          <cell r="D623">
            <v>3082000</v>
          </cell>
          <cell r="E623">
            <v>3914800</v>
          </cell>
          <cell r="F623">
            <v>3719000</v>
          </cell>
        </row>
        <row r="624">
          <cell r="D624">
            <v>1230800</v>
          </cell>
          <cell r="E624">
            <v>1230800</v>
          </cell>
          <cell r="F624">
            <v>1166200</v>
          </cell>
        </row>
        <row r="625">
          <cell r="D625">
            <v>1162500</v>
          </cell>
          <cell r="E625">
            <v>1162500</v>
          </cell>
          <cell r="F625">
            <v>1142700</v>
          </cell>
        </row>
        <row r="626">
          <cell r="D626">
            <v>1182900</v>
          </cell>
          <cell r="E626">
            <v>1362700</v>
          </cell>
          <cell r="F626">
            <v>1339500</v>
          </cell>
        </row>
        <row r="627">
          <cell r="D627">
            <v>438900</v>
          </cell>
          <cell r="E627">
            <v>557500</v>
          </cell>
          <cell r="F627">
            <v>529600</v>
          </cell>
        </row>
        <row r="628">
          <cell r="D628">
            <v>2254900</v>
          </cell>
          <cell r="E628">
            <v>2467600</v>
          </cell>
          <cell r="F628">
            <v>2344200</v>
          </cell>
        </row>
        <row r="629">
          <cell r="D629">
            <v>3276500</v>
          </cell>
          <cell r="E629">
            <v>3574000</v>
          </cell>
          <cell r="F629">
            <v>3395300</v>
          </cell>
        </row>
        <row r="630">
          <cell r="D630">
            <v>1189900</v>
          </cell>
          <cell r="E630">
            <v>1511400</v>
          </cell>
          <cell r="F630">
            <v>1435800</v>
          </cell>
        </row>
        <row r="631">
          <cell r="D631">
            <v>419000</v>
          </cell>
          <cell r="E631">
            <v>500000</v>
          </cell>
          <cell r="F631">
            <v>475000</v>
          </cell>
        </row>
        <row r="632">
          <cell r="D632">
            <v>1853100</v>
          </cell>
          <cell r="E632">
            <v>1857300</v>
          </cell>
          <cell r="F632">
            <v>1764400</v>
          </cell>
        </row>
        <row r="633">
          <cell r="D633">
            <v>3678400</v>
          </cell>
          <cell r="E633">
            <v>3678400</v>
          </cell>
          <cell r="F633">
            <v>3615800</v>
          </cell>
        </row>
        <row r="634">
          <cell r="D634">
            <v>343700</v>
          </cell>
          <cell r="E634">
            <v>343700</v>
          </cell>
          <cell r="F634">
            <v>290900</v>
          </cell>
        </row>
        <row r="635">
          <cell r="D635">
            <v>2430000</v>
          </cell>
          <cell r="E635">
            <v>2430000</v>
          </cell>
          <cell r="F635">
            <v>2388700</v>
          </cell>
        </row>
        <row r="636">
          <cell r="D636">
            <v>7396700</v>
          </cell>
          <cell r="E636">
            <v>8521200</v>
          </cell>
          <cell r="F636">
            <v>8376300</v>
          </cell>
        </row>
        <row r="637">
          <cell r="D637">
            <v>279700</v>
          </cell>
          <cell r="E637">
            <v>279700</v>
          </cell>
          <cell r="F637">
            <v>216300</v>
          </cell>
        </row>
      </sheetData>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 struktura-výpočet dotace"/>
      <sheetName val="vzorce pro výpočet dotace"/>
    </sheetNames>
    <sheetDataSet>
      <sheetData sheetId="0">
        <row r="2">
          <cell r="L2" t="str">
            <v>Skupina</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sheetName val="podklady pro novelu zákona"/>
      <sheetName val="hodnota platby na pracovníka"/>
      <sheetName val="finanční podpora na 1lůžkoden"/>
      <sheetName val="Finančí podpora na lůžkodny"/>
      <sheetName val=" % spolufinancování"/>
      <sheetName val="dotace 2015"/>
      <sheetName val="% spolufinancování export 2016"/>
      <sheetName val="úhrady ze zdravotního pojištění"/>
      <sheetName val="průměrné úhrady od uživatelů"/>
      <sheetName val="metadata"/>
      <sheetName val="vyrovnávací platba II.skupina"/>
      <sheetName val="vyrovnávací platba III.skupina"/>
      <sheetName val="vyrovnávací platba IV.skupina"/>
      <sheetName val="počet klientů na pracovníka"/>
    </sheetNames>
    <sheetDataSet>
      <sheetData sheetId="0">
        <row r="1">
          <cell r="X1">
            <v>0</v>
          </cell>
          <cell r="Y1">
            <v>0</v>
          </cell>
          <cell r="IU1">
            <v>555636</v>
          </cell>
          <cell r="IV1">
            <v>451643483</v>
          </cell>
        </row>
        <row r="2">
          <cell r="X2" t="str">
            <v>Druh služby</v>
          </cell>
          <cell r="Y2" t="str">
            <v xml:space="preserve"> formy poskytování sociální
služby</v>
          </cell>
          <cell r="IU2" t="str">
            <v>S ohledem na působnost ve Středočeském kraji,
jaký byl celkový počet hodin přímé
práce,která byla hrazena z úhrad uživatelů?</v>
          </cell>
          <cell r="IV2" t="str">
            <v>S ohledem na působnost ve Středočeském kraji,
jaký byl celkový počet hodin přímé práce,
která nebyla hrazena z úhrad od uživatelů ?</v>
          </cell>
          <cell r="JU2" t="str">
            <v>Jaký je celkový počet uživatelů, kterým
byla ve Středočeském kraji v roce 2015 služba
poskytnuta?</v>
          </cell>
          <cell r="KH2">
            <v>0</v>
          </cell>
          <cell r="PD2">
            <v>0</v>
          </cell>
          <cell r="PE2">
            <v>0</v>
          </cell>
        </row>
        <row r="3">
          <cell r="X3" t="str">
            <v xml:space="preserve"> </v>
          </cell>
          <cell r="Y3" t="str">
            <v>pobytová</v>
          </cell>
          <cell r="IU3" t="str">
            <v xml:space="preserve"> </v>
          </cell>
          <cell r="IV3" t="str">
            <v xml:space="preserve"> </v>
          </cell>
          <cell r="JU3">
            <v>0</v>
          </cell>
          <cell r="KH3" t="str">
            <v>IV. stupeň</v>
          </cell>
          <cell r="PD3" t="str">
            <v>Provozní + osobní s ohledem na působnost v SK</v>
          </cell>
          <cell r="PE3" t="str">
            <v>SUMA Náklady v Kč s ohledem na působnost ve
Středočeském kraji</v>
          </cell>
        </row>
        <row r="4">
          <cell r="X4" t="str">
            <v xml:space="preserve"> </v>
          </cell>
          <cell r="Y4">
            <v>0</v>
          </cell>
          <cell r="IU4" t="str">
            <v xml:space="preserve"> </v>
          </cell>
          <cell r="IV4" t="str">
            <v xml:space="preserve"> </v>
          </cell>
          <cell r="JU4">
            <v>0</v>
          </cell>
          <cell r="KH4" t="str">
            <v>Celkový počet uživatelů s ohledem na
působnost ve Středočeském kraji</v>
          </cell>
          <cell r="PD4">
            <v>0</v>
          </cell>
          <cell r="PE4">
            <v>0</v>
          </cell>
        </row>
        <row r="5">
          <cell r="X5" t="str">
            <v>sociální rehabilitace</v>
          </cell>
          <cell r="Y5">
            <v>0</v>
          </cell>
          <cell r="IU5">
            <v>0</v>
          </cell>
          <cell r="IV5">
            <v>936</v>
          </cell>
          <cell r="JU5">
            <v>105</v>
          </cell>
          <cell r="KH5">
            <v>0</v>
          </cell>
          <cell r="PD5">
            <v>173850.39</v>
          </cell>
          <cell r="PE5">
            <v>173850.39</v>
          </cell>
        </row>
        <row r="6">
          <cell r="X6" t="str">
            <v>odborné sociální poradenství</v>
          </cell>
          <cell r="Y6">
            <v>0</v>
          </cell>
          <cell r="IU6">
            <v>0</v>
          </cell>
          <cell r="IV6">
            <v>750</v>
          </cell>
          <cell r="JU6">
            <v>385</v>
          </cell>
          <cell r="KH6">
            <v>0</v>
          </cell>
          <cell r="PD6">
            <v>123198</v>
          </cell>
          <cell r="PE6">
            <v>123198</v>
          </cell>
        </row>
        <row r="7">
          <cell r="X7" t="str">
            <v>odborné sociální poradenství</v>
          </cell>
          <cell r="Y7">
            <v>0</v>
          </cell>
          <cell r="IU7">
            <v>0</v>
          </cell>
          <cell r="IV7">
            <v>21762</v>
          </cell>
          <cell r="JU7">
            <v>3784</v>
          </cell>
          <cell r="KH7">
            <v>0</v>
          </cell>
          <cell r="PD7">
            <v>18039607.43</v>
          </cell>
          <cell r="PE7">
            <v>18039607.43</v>
          </cell>
        </row>
        <row r="8">
          <cell r="X8" t="str">
            <v>pečovatelská služba</v>
          </cell>
          <cell r="Y8">
            <v>0</v>
          </cell>
          <cell r="IU8">
            <v>1852</v>
          </cell>
          <cell r="IV8">
            <v>560</v>
          </cell>
          <cell r="JU8">
            <v>39</v>
          </cell>
          <cell r="KH8">
            <v>2</v>
          </cell>
          <cell r="PD8">
            <v>871565</v>
          </cell>
          <cell r="PE8">
            <v>871565</v>
          </cell>
        </row>
        <row r="9">
          <cell r="X9" t="str">
            <v>odborné sociální poradenství</v>
          </cell>
          <cell r="Y9">
            <v>0</v>
          </cell>
          <cell r="IU9">
            <v>0</v>
          </cell>
          <cell r="IV9">
            <v>300</v>
          </cell>
          <cell r="JU9">
            <v>256</v>
          </cell>
          <cell r="KH9">
            <v>0</v>
          </cell>
          <cell r="PD9">
            <v>0</v>
          </cell>
          <cell r="PE9">
            <v>46500</v>
          </cell>
        </row>
        <row r="10">
          <cell r="X10" t="str">
            <v>pečovatelská služba</v>
          </cell>
          <cell r="Y10">
            <v>0</v>
          </cell>
          <cell r="IU10">
            <v>10022</v>
          </cell>
          <cell r="IV10">
            <v>1447</v>
          </cell>
          <cell r="JU10">
            <v>239</v>
          </cell>
          <cell r="KH10">
            <v>3</v>
          </cell>
          <cell r="PD10">
            <v>3632950</v>
          </cell>
          <cell r="PE10">
            <v>3632950</v>
          </cell>
        </row>
        <row r="11">
          <cell r="X11" t="str">
            <v>domovy pro seniory</v>
          </cell>
          <cell r="Y11" t="str">
            <v>pobytová</v>
          </cell>
          <cell r="IU11">
            <v>0</v>
          </cell>
          <cell r="IV11">
            <v>0</v>
          </cell>
          <cell r="JU11">
            <v>170</v>
          </cell>
          <cell r="KH11">
            <v>21</v>
          </cell>
          <cell r="PD11">
            <v>0</v>
          </cell>
          <cell r="PE11">
            <v>43774238</v>
          </cell>
        </row>
        <row r="12">
          <cell r="X12" t="str">
            <v>sociální rehabilitace</v>
          </cell>
          <cell r="Y12">
            <v>0</v>
          </cell>
          <cell r="IU12">
            <v>0</v>
          </cell>
          <cell r="IV12">
            <v>476</v>
          </cell>
          <cell r="JU12">
            <v>106</v>
          </cell>
          <cell r="KH12">
            <v>0</v>
          </cell>
          <cell r="PD12">
            <v>715106</v>
          </cell>
          <cell r="PE12">
            <v>715106</v>
          </cell>
        </row>
        <row r="13">
          <cell r="X13" t="str">
            <v>pečovatelská služba</v>
          </cell>
          <cell r="Y13">
            <v>0</v>
          </cell>
          <cell r="IU13">
            <v>904</v>
          </cell>
          <cell r="IV13">
            <v>100</v>
          </cell>
          <cell r="JU13">
            <v>61</v>
          </cell>
          <cell r="KH13">
            <v>0</v>
          </cell>
          <cell r="PD13">
            <v>454247</v>
          </cell>
          <cell r="PE13">
            <v>454247</v>
          </cell>
        </row>
        <row r="14">
          <cell r="X14" t="str">
            <v>domovy pro seniory</v>
          </cell>
          <cell r="Y14" t="str">
            <v>pobytová</v>
          </cell>
          <cell r="IU14">
            <v>0</v>
          </cell>
          <cell r="IV14">
            <v>0</v>
          </cell>
          <cell r="JU14">
            <v>57</v>
          </cell>
          <cell r="KH14">
            <v>8</v>
          </cell>
          <cell r="PD14">
            <v>15597356</v>
          </cell>
          <cell r="PE14">
            <v>15597356</v>
          </cell>
        </row>
        <row r="15">
          <cell r="X15" t="str">
            <v>terénní programy</v>
          </cell>
          <cell r="Y15">
            <v>0</v>
          </cell>
          <cell r="IU15">
            <v>1406</v>
          </cell>
          <cell r="IV15">
            <v>1406</v>
          </cell>
          <cell r="JU15">
            <v>75</v>
          </cell>
          <cell r="KH15">
            <v>5</v>
          </cell>
          <cell r="PD15">
            <v>491949</v>
          </cell>
          <cell r="PE15">
            <v>491949</v>
          </cell>
        </row>
        <row r="16">
          <cell r="X16" t="str">
            <v>pečovatelská služba</v>
          </cell>
          <cell r="Y16">
            <v>0</v>
          </cell>
          <cell r="IU16">
            <v>10240</v>
          </cell>
          <cell r="IV16">
            <v>611</v>
          </cell>
          <cell r="JU16">
            <v>201</v>
          </cell>
          <cell r="KH16">
            <v>0</v>
          </cell>
          <cell r="PD16">
            <v>5956994</v>
          </cell>
          <cell r="PE16">
            <v>5956994</v>
          </cell>
        </row>
        <row r="17">
          <cell r="X17" t="str">
            <v>denní stacionáře</v>
          </cell>
          <cell r="Y17">
            <v>0</v>
          </cell>
          <cell r="IU17">
            <v>5106</v>
          </cell>
          <cell r="IV17">
            <v>12</v>
          </cell>
          <cell r="JU17">
            <v>30</v>
          </cell>
          <cell r="KH17">
            <v>2</v>
          </cell>
          <cell r="PD17">
            <v>2024021</v>
          </cell>
          <cell r="PE17">
            <v>2024021</v>
          </cell>
        </row>
        <row r="18">
          <cell r="X18" t="str">
            <v>domovy pro seniory</v>
          </cell>
          <cell r="Y18" t="str">
            <v>pobytová</v>
          </cell>
          <cell r="IU18">
            <v>0</v>
          </cell>
          <cell r="IV18">
            <v>0</v>
          </cell>
          <cell r="JU18">
            <v>131</v>
          </cell>
          <cell r="KH18">
            <v>7</v>
          </cell>
          <cell r="PD18">
            <v>18921750</v>
          </cell>
          <cell r="PE18">
            <v>29354961</v>
          </cell>
        </row>
        <row r="19">
          <cell r="X19" t="str">
            <v>odlehčovací služby</v>
          </cell>
          <cell r="Y19" t="str">
            <v>pobytová</v>
          </cell>
          <cell r="IU19">
            <v>1285</v>
          </cell>
          <cell r="IV19">
            <v>36</v>
          </cell>
          <cell r="JU19">
            <v>18</v>
          </cell>
          <cell r="KH19">
            <v>2</v>
          </cell>
          <cell r="PD19">
            <v>894826</v>
          </cell>
          <cell r="PE19">
            <v>917896</v>
          </cell>
        </row>
        <row r="20">
          <cell r="X20" t="str">
            <v>pečovatelská služba</v>
          </cell>
          <cell r="Y20">
            <v>0</v>
          </cell>
          <cell r="IU20">
            <v>4518</v>
          </cell>
          <cell r="IV20">
            <v>1506</v>
          </cell>
          <cell r="JU20">
            <v>962</v>
          </cell>
          <cell r="KH20">
            <v>2</v>
          </cell>
          <cell r="PD20">
            <v>898867</v>
          </cell>
          <cell r="PE20">
            <v>993441</v>
          </cell>
        </row>
        <row r="21">
          <cell r="X21" t="str">
            <v>pečovatelská služba</v>
          </cell>
          <cell r="Y21">
            <v>0</v>
          </cell>
          <cell r="IU21">
            <v>800</v>
          </cell>
          <cell r="IV21">
            <v>1208</v>
          </cell>
          <cell r="JU21">
            <v>0</v>
          </cell>
          <cell r="KH21">
            <v>0</v>
          </cell>
          <cell r="PD21">
            <v>308332</v>
          </cell>
          <cell r="PE21">
            <v>308332</v>
          </cell>
        </row>
        <row r="22">
          <cell r="X22" t="str">
            <v>pečovatelská služba</v>
          </cell>
          <cell r="Y22">
            <v>0</v>
          </cell>
          <cell r="IU22">
            <v>10133</v>
          </cell>
          <cell r="IV22">
            <v>20</v>
          </cell>
          <cell r="JU22">
            <v>138</v>
          </cell>
          <cell r="KH22">
            <v>4</v>
          </cell>
          <cell r="PD22">
            <v>6781143</v>
          </cell>
          <cell r="PE22">
            <v>6781143</v>
          </cell>
        </row>
        <row r="23">
          <cell r="X23" t="str">
            <v>domovy pro osoby se zdravotním postižením</v>
          </cell>
          <cell r="Y23" t="str">
            <v>pobytová</v>
          </cell>
          <cell r="IU23">
            <v>0</v>
          </cell>
          <cell r="IV23">
            <v>0</v>
          </cell>
          <cell r="JU23">
            <v>74</v>
          </cell>
          <cell r="KH23">
            <v>29</v>
          </cell>
          <cell r="PD23">
            <v>18593746</v>
          </cell>
          <cell r="PE23">
            <v>18593746</v>
          </cell>
        </row>
        <row r="24">
          <cell r="X24" t="str">
            <v>domy na půl cesty</v>
          </cell>
          <cell r="Y24" t="str">
            <v>pobytová</v>
          </cell>
          <cell r="IU24">
            <v>0</v>
          </cell>
          <cell r="IV24">
            <v>0</v>
          </cell>
          <cell r="JU24">
            <v>1</v>
          </cell>
          <cell r="KH24">
            <v>0</v>
          </cell>
          <cell r="PD24">
            <v>48500</v>
          </cell>
          <cell r="PE24">
            <v>48500</v>
          </cell>
        </row>
        <row r="25">
          <cell r="X25" t="str">
            <v>domovy pro seniory</v>
          </cell>
          <cell r="Y25" t="str">
            <v>pobytová</v>
          </cell>
          <cell r="IU25">
            <v>0</v>
          </cell>
          <cell r="IV25">
            <v>0</v>
          </cell>
          <cell r="JU25">
            <v>72</v>
          </cell>
          <cell r="KH25">
            <v>11</v>
          </cell>
          <cell r="PD25">
            <v>19325026</v>
          </cell>
          <cell r="PE25">
            <v>19325030</v>
          </cell>
        </row>
        <row r="26">
          <cell r="X26" t="str">
            <v>průvodcovské a předčitatelské služby</v>
          </cell>
          <cell r="Y26">
            <v>0</v>
          </cell>
          <cell r="IU26">
            <v>579</v>
          </cell>
          <cell r="IV26">
            <v>2125</v>
          </cell>
          <cell r="JU26">
            <v>23</v>
          </cell>
          <cell r="KH26">
            <v>8</v>
          </cell>
          <cell r="PD26">
            <v>1265167</v>
          </cell>
          <cell r="PE26">
            <v>1265167</v>
          </cell>
        </row>
        <row r="27">
          <cell r="X27" t="str">
            <v>pečovatelská služba</v>
          </cell>
          <cell r="Y27">
            <v>0</v>
          </cell>
          <cell r="IU27">
            <v>3000</v>
          </cell>
          <cell r="IV27">
            <v>900</v>
          </cell>
          <cell r="JU27">
            <v>110</v>
          </cell>
          <cell r="KH27">
            <v>0</v>
          </cell>
          <cell r="PD27">
            <v>1224000</v>
          </cell>
          <cell r="PE27">
            <v>1351000</v>
          </cell>
        </row>
        <row r="28">
          <cell r="X28" t="str">
            <v>tlumočnické služby</v>
          </cell>
          <cell r="Y28">
            <v>0</v>
          </cell>
          <cell r="IU28">
            <v>0</v>
          </cell>
          <cell r="IV28">
            <v>3254</v>
          </cell>
          <cell r="JU28">
            <v>84</v>
          </cell>
          <cell r="KH28">
            <v>0</v>
          </cell>
          <cell r="PD28">
            <v>132555</v>
          </cell>
          <cell r="PE28">
            <v>132555</v>
          </cell>
        </row>
        <row r="29">
          <cell r="X29" t="str">
            <v>sociálně aktivizační služby pro seniory a
osoby se zdravotním postižením</v>
          </cell>
          <cell r="Y29">
            <v>0</v>
          </cell>
          <cell r="IU29">
            <v>0</v>
          </cell>
          <cell r="IV29">
            <v>900</v>
          </cell>
          <cell r="JU29">
            <v>621621</v>
          </cell>
          <cell r="KH29">
            <v>0</v>
          </cell>
          <cell r="PD29">
            <v>273000</v>
          </cell>
          <cell r="PE29">
            <v>273000</v>
          </cell>
        </row>
        <row r="30">
          <cell r="X30" t="str">
            <v>denní stacionáře</v>
          </cell>
          <cell r="Y30">
            <v>0</v>
          </cell>
          <cell r="IU30">
            <v>3792</v>
          </cell>
          <cell r="IV30">
            <v>384</v>
          </cell>
          <cell r="JU30">
            <v>6</v>
          </cell>
          <cell r="KH30">
            <v>1</v>
          </cell>
          <cell r="PD30">
            <v>577082</v>
          </cell>
          <cell r="PE30">
            <v>577082</v>
          </cell>
        </row>
        <row r="31">
          <cell r="X31" t="str">
            <v>sociální rehabilitace</v>
          </cell>
          <cell r="Y31" t="str">
            <v>pobytová</v>
          </cell>
          <cell r="IU31">
            <v>0</v>
          </cell>
          <cell r="IV31">
            <v>0</v>
          </cell>
          <cell r="JU31">
            <v>2</v>
          </cell>
          <cell r="KH31">
            <v>0</v>
          </cell>
          <cell r="PD31">
            <v>241800</v>
          </cell>
          <cell r="PE31">
            <v>241800.5</v>
          </cell>
        </row>
        <row r="32">
          <cell r="X32" t="str">
            <v>domovy pro osoby se zdravotním postižením</v>
          </cell>
          <cell r="Y32" t="str">
            <v>pobytová</v>
          </cell>
          <cell r="IU32">
            <v>0</v>
          </cell>
          <cell r="IV32">
            <v>0</v>
          </cell>
          <cell r="JU32">
            <v>18</v>
          </cell>
          <cell r="KH32">
            <v>10</v>
          </cell>
          <cell r="PD32">
            <v>10463100</v>
          </cell>
          <cell r="PE32">
            <v>10463100</v>
          </cell>
        </row>
        <row r="33">
          <cell r="X33" t="str">
            <v>pečovatelská služba</v>
          </cell>
          <cell r="Y33">
            <v>0</v>
          </cell>
          <cell r="IU33">
            <v>25534</v>
          </cell>
          <cell r="IV33">
            <v>4118</v>
          </cell>
          <cell r="JU33">
            <v>555</v>
          </cell>
          <cell r="KH33">
            <v>2</v>
          </cell>
          <cell r="PD33">
            <v>7353019</v>
          </cell>
          <cell r="PE33">
            <v>7353019</v>
          </cell>
        </row>
        <row r="34">
          <cell r="X34" t="str">
            <v>sociální rehabilitace</v>
          </cell>
          <cell r="Y34">
            <v>0</v>
          </cell>
          <cell r="IU34">
            <v>0</v>
          </cell>
          <cell r="IV34">
            <v>313</v>
          </cell>
          <cell r="JU34">
            <v>43</v>
          </cell>
          <cell r="KH34">
            <v>0</v>
          </cell>
          <cell r="PD34">
            <v>623534.84</v>
          </cell>
          <cell r="PE34">
            <v>623534.84</v>
          </cell>
        </row>
        <row r="35">
          <cell r="X35" t="str">
            <v>odborné sociální poradenství</v>
          </cell>
          <cell r="Y35">
            <v>0</v>
          </cell>
          <cell r="IU35">
            <v>0</v>
          </cell>
          <cell r="IV35">
            <v>103</v>
          </cell>
          <cell r="JU35">
            <v>92</v>
          </cell>
          <cell r="KH35">
            <v>0</v>
          </cell>
          <cell r="PD35">
            <v>430601.91000000003</v>
          </cell>
          <cell r="PE35">
            <v>430601.91</v>
          </cell>
        </row>
        <row r="36">
          <cell r="X36" t="str">
            <v>domovy se zvláštním režimem</v>
          </cell>
          <cell r="Y36" t="str">
            <v>pobytová</v>
          </cell>
          <cell r="IU36">
            <v>0</v>
          </cell>
          <cell r="IV36">
            <v>0</v>
          </cell>
          <cell r="JU36">
            <v>50</v>
          </cell>
          <cell r="KH36">
            <v>14</v>
          </cell>
          <cell r="PD36">
            <v>17498019</v>
          </cell>
          <cell r="PE36">
            <v>17498019</v>
          </cell>
        </row>
        <row r="37">
          <cell r="X37" t="str">
            <v>domovy pro seniory</v>
          </cell>
          <cell r="Y37" t="str">
            <v>pobytová</v>
          </cell>
          <cell r="IU37">
            <v>0</v>
          </cell>
          <cell r="IV37">
            <v>0</v>
          </cell>
          <cell r="JU37">
            <v>87</v>
          </cell>
          <cell r="KH37">
            <v>8</v>
          </cell>
          <cell r="PD37">
            <v>20469164</v>
          </cell>
          <cell r="PE37">
            <v>20469164</v>
          </cell>
        </row>
        <row r="38">
          <cell r="X38" t="str">
            <v>pečovatelská služba</v>
          </cell>
          <cell r="Y38">
            <v>0</v>
          </cell>
          <cell r="IU38">
            <v>21351</v>
          </cell>
          <cell r="IV38">
            <v>766</v>
          </cell>
          <cell r="JU38">
            <v>513</v>
          </cell>
          <cell r="KH38">
            <v>0</v>
          </cell>
          <cell r="PD38">
            <v>13215625</v>
          </cell>
          <cell r="PE38">
            <v>13215625</v>
          </cell>
        </row>
        <row r="39">
          <cell r="X39" t="str">
            <v>nízkoprahová denní centra</v>
          </cell>
          <cell r="Y39">
            <v>0</v>
          </cell>
          <cell r="IU39">
            <v>0</v>
          </cell>
          <cell r="IV39">
            <v>1415</v>
          </cell>
          <cell r="JU39">
            <v>22</v>
          </cell>
          <cell r="KH39">
            <v>0</v>
          </cell>
          <cell r="PD39">
            <v>566120</v>
          </cell>
          <cell r="PE39">
            <v>566120</v>
          </cell>
        </row>
        <row r="40">
          <cell r="X40" t="str">
            <v>domovy se zvláštním režimem</v>
          </cell>
          <cell r="Y40" t="str">
            <v>pobytová</v>
          </cell>
          <cell r="IU40">
            <v>0</v>
          </cell>
          <cell r="IV40">
            <v>0</v>
          </cell>
          <cell r="JU40">
            <v>39</v>
          </cell>
          <cell r="KH40">
            <v>11</v>
          </cell>
          <cell r="PD40">
            <v>8259561</v>
          </cell>
          <cell r="PE40">
            <v>8259561</v>
          </cell>
        </row>
        <row r="41">
          <cell r="X41" t="str">
            <v>domovy pro seniory</v>
          </cell>
          <cell r="Y41" t="str">
            <v>pobytová</v>
          </cell>
          <cell r="IU41">
            <v>0</v>
          </cell>
          <cell r="IV41">
            <v>0</v>
          </cell>
          <cell r="JU41">
            <v>44</v>
          </cell>
          <cell r="KH41">
            <v>5</v>
          </cell>
          <cell r="PD41">
            <v>10375701</v>
          </cell>
          <cell r="PE41">
            <v>10375701</v>
          </cell>
        </row>
        <row r="42">
          <cell r="X42" t="str">
            <v>odlehčovací služby</v>
          </cell>
          <cell r="Y42" t="str">
            <v>pobytová</v>
          </cell>
          <cell r="IU42">
            <v>0</v>
          </cell>
          <cell r="IV42">
            <v>0</v>
          </cell>
          <cell r="JU42">
            <v>25</v>
          </cell>
          <cell r="KH42">
            <v>0</v>
          </cell>
          <cell r="PD42">
            <v>782493</v>
          </cell>
          <cell r="PE42">
            <v>782493</v>
          </cell>
        </row>
        <row r="43">
          <cell r="X43" t="str">
            <v>domovy pro seniory</v>
          </cell>
          <cell r="Y43" t="str">
            <v>pobytová</v>
          </cell>
          <cell r="IU43">
            <v>0</v>
          </cell>
          <cell r="IV43">
            <v>0</v>
          </cell>
          <cell r="JU43">
            <v>154</v>
          </cell>
          <cell r="KH43">
            <v>42</v>
          </cell>
          <cell r="PD43">
            <v>32006155</v>
          </cell>
          <cell r="PE43">
            <v>32006155</v>
          </cell>
        </row>
        <row r="44">
          <cell r="X44" t="str">
            <v>domovy se zvláštním režimem</v>
          </cell>
          <cell r="Y44" t="str">
            <v>pobytová</v>
          </cell>
          <cell r="IU44">
            <v>0</v>
          </cell>
          <cell r="IV44">
            <v>0</v>
          </cell>
          <cell r="JU44">
            <v>17</v>
          </cell>
          <cell r="KH44">
            <v>8</v>
          </cell>
          <cell r="PD44">
            <v>10053718</v>
          </cell>
          <cell r="PE44">
            <v>10053718</v>
          </cell>
        </row>
        <row r="45">
          <cell r="X45" t="str">
            <v>sociálně terapeutické dílny</v>
          </cell>
          <cell r="Y45">
            <v>0</v>
          </cell>
          <cell r="IU45">
            <v>0</v>
          </cell>
          <cell r="IV45">
            <v>12288</v>
          </cell>
          <cell r="JU45">
            <v>8</v>
          </cell>
          <cell r="KH45">
            <v>0</v>
          </cell>
          <cell r="PD45">
            <v>1215870.2999999998</v>
          </cell>
          <cell r="PE45">
            <v>1215870.3</v>
          </cell>
        </row>
        <row r="46">
          <cell r="X46" t="str">
            <v>sociálně aktivizační služby pro seniory a
osoby se zdravotním postižením</v>
          </cell>
          <cell r="Y46">
            <v>0</v>
          </cell>
          <cell r="IU46">
            <v>0</v>
          </cell>
          <cell r="IV46">
            <v>90</v>
          </cell>
          <cell r="JU46">
            <v>7</v>
          </cell>
          <cell r="KH46">
            <v>0</v>
          </cell>
          <cell r="PD46">
            <v>206780</v>
          </cell>
          <cell r="PE46">
            <v>58179</v>
          </cell>
        </row>
        <row r="47">
          <cell r="X47" t="str">
            <v>pečovatelská služba</v>
          </cell>
          <cell r="Y47">
            <v>0</v>
          </cell>
          <cell r="IU47">
            <v>1050</v>
          </cell>
          <cell r="IV47">
            <v>0</v>
          </cell>
          <cell r="JU47">
            <v>114</v>
          </cell>
          <cell r="KH47">
            <v>0</v>
          </cell>
          <cell r="PD47">
            <v>601069</v>
          </cell>
          <cell r="PE47">
            <v>601069</v>
          </cell>
        </row>
        <row r="48">
          <cell r="X48" t="str">
            <v>denní stacionáře</v>
          </cell>
          <cell r="Y48">
            <v>0</v>
          </cell>
          <cell r="IU48">
            <v>6551</v>
          </cell>
          <cell r="IV48">
            <v>0</v>
          </cell>
          <cell r="JU48">
            <v>31</v>
          </cell>
          <cell r="KH48">
            <v>0</v>
          </cell>
          <cell r="PD48">
            <v>2132387</v>
          </cell>
          <cell r="PE48">
            <v>2132387</v>
          </cell>
        </row>
        <row r="49">
          <cell r="X49" t="str">
            <v>sociálně aktivizační služby pro seniory a
osoby se zdravotním postižením</v>
          </cell>
          <cell r="Y49">
            <v>0</v>
          </cell>
          <cell r="IU49">
            <v>0</v>
          </cell>
          <cell r="IV49">
            <v>605</v>
          </cell>
          <cell r="JU49">
            <v>31</v>
          </cell>
          <cell r="KH49">
            <v>0</v>
          </cell>
          <cell r="PD49">
            <v>246491</v>
          </cell>
          <cell r="PE49">
            <v>246491</v>
          </cell>
        </row>
        <row r="50">
          <cell r="X50" t="str">
            <v>sociální rehabilitace</v>
          </cell>
          <cell r="Y50" t="str">
            <v>pobytová</v>
          </cell>
          <cell r="IU50">
            <v>0</v>
          </cell>
          <cell r="IV50">
            <v>10197</v>
          </cell>
          <cell r="JU50">
            <v>5</v>
          </cell>
          <cell r="KH50">
            <v>0</v>
          </cell>
          <cell r="PD50">
            <v>1154796.3</v>
          </cell>
          <cell r="PE50">
            <v>1154796.2999999998</v>
          </cell>
        </row>
        <row r="51">
          <cell r="X51" t="str">
            <v>pečovatelská služba</v>
          </cell>
          <cell r="Y51">
            <v>0</v>
          </cell>
          <cell r="IU51">
            <v>1000</v>
          </cell>
          <cell r="IV51">
            <v>0</v>
          </cell>
          <cell r="JU51">
            <v>26</v>
          </cell>
          <cell r="KH51">
            <v>0</v>
          </cell>
          <cell r="PD51">
            <v>299531</v>
          </cell>
          <cell r="PE51">
            <v>327791</v>
          </cell>
        </row>
        <row r="52">
          <cell r="X52" t="str">
            <v>pečovatelská služba</v>
          </cell>
          <cell r="Y52">
            <v>0</v>
          </cell>
          <cell r="IU52">
            <v>4159</v>
          </cell>
          <cell r="IV52">
            <v>1960</v>
          </cell>
          <cell r="JU52">
            <v>128</v>
          </cell>
          <cell r="KH52">
            <v>0</v>
          </cell>
          <cell r="PD52">
            <v>2366688</v>
          </cell>
          <cell r="PE52">
            <v>2366688</v>
          </cell>
        </row>
        <row r="53">
          <cell r="X53" t="str">
            <v>osobní asistence</v>
          </cell>
          <cell r="Y53">
            <v>0</v>
          </cell>
          <cell r="IU53">
            <v>14238</v>
          </cell>
          <cell r="IV53">
            <v>2118</v>
          </cell>
          <cell r="JU53">
            <v>51</v>
          </cell>
          <cell r="KH53">
            <v>5</v>
          </cell>
          <cell r="PD53">
            <v>5771807</v>
          </cell>
          <cell r="PE53">
            <v>5771808</v>
          </cell>
        </row>
        <row r="54">
          <cell r="X54" t="str">
            <v>odlehčovací služby</v>
          </cell>
          <cell r="Y54" t="str">
            <v>pobytová</v>
          </cell>
          <cell r="IU54">
            <v>0</v>
          </cell>
          <cell r="IV54">
            <v>0</v>
          </cell>
          <cell r="JU54">
            <v>26</v>
          </cell>
          <cell r="KH54">
            <v>3</v>
          </cell>
          <cell r="PD54">
            <v>1605843</v>
          </cell>
          <cell r="PE54">
            <v>1605843</v>
          </cell>
        </row>
        <row r="55">
          <cell r="X55" t="str">
            <v>pečovatelská služba</v>
          </cell>
          <cell r="Y55">
            <v>0</v>
          </cell>
          <cell r="IU55">
            <v>10840</v>
          </cell>
          <cell r="IV55">
            <v>7220</v>
          </cell>
          <cell r="JU55">
            <v>175</v>
          </cell>
          <cell r="KH55">
            <v>0</v>
          </cell>
          <cell r="PD55">
            <v>3846237</v>
          </cell>
          <cell r="PE55">
            <v>3893190</v>
          </cell>
        </row>
        <row r="56">
          <cell r="X56" t="str">
            <v>nízkoprahová denní centra</v>
          </cell>
          <cell r="Y56">
            <v>0</v>
          </cell>
          <cell r="IU56">
            <v>244</v>
          </cell>
          <cell r="IV56">
            <v>518</v>
          </cell>
          <cell r="JU56">
            <v>106</v>
          </cell>
          <cell r="KH56">
            <v>0</v>
          </cell>
          <cell r="PD56">
            <v>963260</v>
          </cell>
          <cell r="PE56">
            <v>963260</v>
          </cell>
        </row>
        <row r="57">
          <cell r="X57" t="str">
            <v>chráněné bydlení</v>
          </cell>
          <cell r="Y57" t="str">
            <v>pobytová</v>
          </cell>
          <cell r="IU57">
            <v>0</v>
          </cell>
          <cell r="IV57">
            <v>0</v>
          </cell>
          <cell r="JU57">
            <v>19</v>
          </cell>
          <cell r="KH57">
            <v>0</v>
          </cell>
          <cell r="PD57">
            <v>6141256.0360000003</v>
          </cell>
          <cell r="PE57">
            <v>6141256.1429999992</v>
          </cell>
        </row>
        <row r="58">
          <cell r="X58" t="str">
            <v>pečovatelská služba</v>
          </cell>
          <cell r="Y58">
            <v>0</v>
          </cell>
          <cell r="IU58">
            <v>2000</v>
          </cell>
          <cell r="IV58">
            <v>0</v>
          </cell>
          <cell r="JU58">
            <v>65</v>
          </cell>
          <cell r="KH58">
            <v>1</v>
          </cell>
          <cell r="PD58">
            <v>1605000</v>
          </cell>
          <cell r="PE58">
            <v>1605000</v>
          </cell>
        </row>
        <row r="59">
          <cell r="X59" t="str">
            <v>pečovatelská služba</v>
          </cell>
          <cell r="Y59">
            <v>0</v>
          </cell>
          <cell r="IU59">
            <v>865</v>
          </cell>
          <cell r="IV59">
            <v>0</v>
          </cell>
          <cell r="JU59">
            <v>0</v>
          </cell>
          <cell r="KH59">
            <v>0</v>
          </cell>
          <cell r="PD59">
            <v>494447.39</v>
          </cell>
          <cell r="PE59">
            <v>494447.39</v>
          </cell>
        </row>
        <row r="60">
          <cell r="X60" t="str">
            <v>osobní asistence</v>
          </cell>
          <cell r="Y60">
            <v>0</v>
          </cell>
          <cell r="IU60">
            <v>5279</v>
          </cell>
          <cell r="IV60">
            <v>4800</v>
          </cell>
          <cell r="JU60">
            <v>15</v>
          </cell>
          <cell r="KH60">
            <v>3</v>
          </cell>
          <cell r="PD60">
            <v>2431057</v>
          </cell>
          <cell r="PE60">
            <v>2431057</v>
          </cell>
        </row>
        <row r="61">
          <cell r="X61" t="str">
            <v>chráněné bydlení</v>
          </cell>
          <cell r="Y61" t="str">
            <v>pobytová</v>
          </cell>
          <cell r="IU61">
            <v>4799</v>
          </cell>
          <cell r="IV61">
            <v>0</v>
          </cell>
          <cell r="JU61">
            <v>32</v>
          </cell>
          <cell r="KH61">
            <v>0</v>
          </cell>
          <cell r="PD61">
            <v>3132809</v>
          </cell>
          <cell r="PE61">
            <v>3132809</v>
          </cell>
        </row>
        <row r="62">
          <cell r="X62" t="str">
            <v>terénní programy</v>
          </cell>
          <cell r="Y62">
            <v>0</v>
          </cell>
          <cell r="IU62">
            <v>0</v>
          </cell>
          <cell r="IV62">
            <v>1424</v>
          </cell>
          <cell r="JU62">
            <v>140</v>
          </cell>
          <cell r="KH62">
            <v>0</v>
          </cell>
          <cell r="PD62">
            <v>595934</v>
          </cell>
          <cell r="PE62">
            <v>595934</v>
          </cell>
        </row>
        <row r="63">
          <cell r="X63" t="str">
            <v>domovy pro seniory</v>
          </cell>
          <cell r="Y63" t="str">
            <v>pobytová</v>
          </cell>
          <cell r="IU63">
            <v>0</v>
          </cell>
          <cell r="IV63">
            <v>0</v>
          </cell>
          <cell r="JU63">
            <v>49</v>
          </cell>
          <cell r="KH63">
            <v>8</v>
          </cell>
          <cell r="PD63">
            <v>6534565</v>
          </cell>
          <cell r="PE63">
            <v>6534565</v>
          </cell>
        </row>
        <row r="64">
          <cell r="X64" t="str">
            <v>centra denních služeb</v>
          </cell>
          <cell r="Y64">
            <v>0</v>
          </cell>
          <cell r="IU64">
            <v>226</v>
          </cell>
          <cell r="IV64">
            <v>22</v>
          </cell>
          <cell r="JU64">
            <v>7</v>
          </cell>
          <cell r="KH64">
            <v>3</v>
          </cell>
          <cell r="PD64">
            <v>112483</v>
          </cell>
          <cell r="PE64">
            <v>112483</v>
          </cell>
        </row>
        <row r="65">
          <cell r="X65" t="str">
            <v>osobní asistence</v>
          </cell>
          <cell r="Y65">
            <v>0</v>
          </cell>
          <cell r="IU65">
            <v>10268</v>
          </cell>
          <cell r="IV65">
            <v>704</v>
          </cell>
          <cell r="JU65">
            <v>42</v>
          </cell>
          <cell r="KH65">
            <v>7</v>
          </cell>
          <cell r="PD65">
            <v>3243400</v>
          </cell>
          <cell r="PE65">
            <v>3243400</v>
          </cell>
        </row>
        <row r="66">
          <cell r="X66" t="str">
            <v>odlehčovací služby</v>
          </cell>
          <cell r="Y66" t="str">
            <v>pobytová</v>
          </cell>
          <cell r="IU66">
            <v>0</v>
          </cell>
          <cell r="IV66">
            <v>0</v>
          </cell>
          <cell r="JU66">
            <v>22</v>
          </cell>
          <cell r="KH66">
            <v>3</v>
          </cell>
          <cell r="PD66">
            <v>0</v>
          </cell>
          <cell r="PE66">
            <v>3588299</v>
          </cell>
        </row>
        <row r="67">
          <cell r="X67" t="str">
            <v>noclehárny</v>
          </cell>
          <cell r="Y67">
            <v>0</v>
          </cell>
          <cell r="IU67">
            <v>0</v>
          </cell>
          <cell r="IV67">
            <v>270</v>
          </cell>
          <cell r="JU67">
            <v>36</v>
          </cell>
          <cell r="KH67">
            <v>0</v>
          </cell>
          <cell r="PD67">
            <v>217040</v>
          </cell>
          <cell r="PE67">
            <v>217040</v>
          </cell>
        </row>
        <row r="68">
          <cell r="X68" t="str">
            <v>pečovatelská služba</v>
          </cell>
          <cell r="Y68">
            <v>0</v>
          </cell>
          <cell r="IU68">
            <v>2510</v>
          </cell>
          <cell r="IV68">
            <v>0</v>
          </cell>
          <cell r="JU68">
            <v>38</v>
          </cell>
          <cell r="KH68">
            <v>1</v>
          </cell>
          <cell r="PD68">
            <v>670955</v>
          </cell>
          <cell r="PE68">
            <v>670955</v>
          </cell>
        </row>
        <row r="69">
          <cell r="X69" t="str">
            <v>denní stacionáře</v>
          </cell>
          <cell r="Y69">
            <v>0</v>
          </cell>
          <cell r="IU69">
            <v>750</v>
          </cell>
          <cell r="IV69">
            <v>0</v>
          </cell>
          <cell r="JU69">
            <v>5</v>
          </cell>
          <cell r="KH69">
            <v>0</v>
          </cell>
          <cell r="PD69">
            <v>580498</v>
          </cell>
          <cell r="PE69">
            <v>580498</v>
          </cell>
        </row>
        <row r="70">
          <cell r="X70" t="str">
            <v>osobní asistence</v>
          </cell>
          <cell r="Y70">
            <v>0</v>
          </cell>
          <cell r="IU70">
            <v>89</v>
          </cell>
          <cell r="IV70">
            <v>30</v>
          </cell>
          <cell r="JU70">
            <v>1</v>
          </cell>
          <cell r="KH70">
            <v>0</v>
          </cell>
          <cell r="PD70">
            <v>76625</v>
          </cell>
          <cell r="PE70">
            <v>76625</v>
          </cell>
        </row>
        <row r="71">
          <cell r="X71" t="str">
            <v>sociálně terapeutické dílny</v>
          </cell>
          <cell r="Y71">
            <v>0</v>
          </cell>
          <cell r="IU71">
            <v>0</v>
          </cell>
          <cell r="IV71">
            <v>29952</v>
          </cell>
          <cell r="JU71">
            <v>24</v>
          </cell>
          <cell r="KH71">
            <v>0</v>
          </cell>
          <cell r="PD71">
            <v>1844009</v>
          </cell>
          <cell r="PE71">
            <v>1844659</v>
          </cell>
        </row>
        <row r="72">
          <cell r="X72" t="str">
            <v>pečovatelská služba</v>
          </cell>
          <cell r="Y72">
            <v>0</v>
          </cell>
          <cell r="IU72">
            <v>2546</v>
          </cell>
          <cell r="IV72">
            <v>478</v>
          </cell>
          <cell r="JU72">
            <v>20</v>
          </cell>
          <cell r="KH72">
            <v>4</v>
          </cell>
          <cell r="PD72">
            <v>783285</v>
          </cell>
          <cell r="PE72">
            <v>783285</v>
          </cell>
        </row>
        <row r="73">
          <cell r="X73" t="str">
            <v>telefonická krizová pomoc</v>
          </cell>
          <cell r="Y73">
            <v>0</v>
          </cell>
          <cell r="IU73">
            <v>0</v>
          </cell>
          <cell r="IV73">
            <v>3528</v>
          </cell>
          <cell r="JU73">
            <v>964</v>
          </cell>
          <cell r="KH73">
            <v>0</v>
          </cell>
          <cell r="PD73">
            <v>840408</v>
          </cell>
          <cell r="PE73">
            <v>840408</v>
          </cell>
        </row>
        <row r="74">
          <cell r="X74" t="str">
            <v>denní stacionáře</v>
          </cell>
          <cell r="Y74">
            <v>0</v>
          </cell>
          <cell r="IU74">
            <v>660</v>
          </cell>
          <cell r="IV74">
            <v>0</v>
          </cell>
          <cell r="JU74">
            <v>8</v>
          </cell>
          <cell r="KH74">
            <v>0</v>
          </cell>
          <cell r="PD74">
            <v>152919</v>
          </cell>
          <cell r="PE74">
            <v>152919</v>
          </cell>
        </row>
        <row r="75">
          <cell r="X75" t="str">
            <v>denní stacionáře</v>
          </cell>
          <cell r="Y75">
            <v>0</v>
          </cell>
          <cell r="IU75">
            <v>660</v>
          </cell>
          <cell r="IV75">
            <v>788</v>
          </cell>
          <cell r="JU75">
            <v>9</v>
          </cell>
          <cell r="KH75">
            <v>2</v>
          </cell>
          <cell r="PD75">
            <v>771448</v>
          </cell>
          <cell r="PE75">
            <v>771448</v>
          </cell>
        </row>
        <row r="76">
          <cell r="X76" t="str">
            <v>odborné sociální poradenství</v>
          </cell>
          <cell r="Y76">
            <v>0</v>
          </cell>
          <cell r="IU76">
            <v>0</v>
          </cell>
          <cell r="IV76">
            <v>417</v>
          </cell>
          <cell r="JU76">
            <v>214</v>
          </cell>
          <cell r="KH76">
            <v>0</v>
          </cell>
          <cell r="PD76">
            <v>169584</v>
          </cell>
          <cell r="PE76">
            <v>169584</v>
          </cell>
        </row>
        <row r="77">
          <cell r="X77" t="str">
            <v>osobní asistence</v>
          </cell>
          <cell r="Y77">
            <v>0</v>
          </cell>
          <cell r="IU77">
            <v>3545</v>
          </cell>
          <cell r="IV77">
            <v>209</v>
          </cell>
          <cell r="JU77">
            <v>20</v>
          </cell>
          <cell r="KH77">
            <v>0</v>
          </cell>
          <cell r="PD77">
            <v>826038</v>
          </cell>
          <cell r="PE77">
            <v>826038</v>
          </cell>
        </row>
        <row r="78">
          <cell r="X78" t="str">
            <v>azylové domy</v>
          </cell>
          <cell r="Y78" t="str">
            <v>pobytová</v>
          </cell>
          <cell r="IU78">
            <v>0</v>
          </cell>
          <cell r="IV78">
            <v>0</v>
          </cell>
          <cell r="JU78">
            <v>55</v>
          </cell>
          <cell r="KH78">
            <v>0</v>
          </cell>
          <cell r="PD78">
            <v>3142526</v>
          </cell>
          <cell r="PE78">
            <v>3142525</v>
          </cell>
        </row>
        <row r="79">
          <cell r="X79" t="str">
            <v>osobní asistence</v>
          </cell>
          <cell r="Y79">
            <v>0</v>
          </cell>
          <cell r="IU79">
            <v>2375</v>
          </cell>
          <cell r="IV79">
            <v>0</v>
          </cell>
          <cell r="JU79">
            <v>10</v>
          </cell>
          <cell r="KH79">
            <v>0</v>
          </cell>
          <cell r="PD79">
            <v>1220830</v>
          </cell>
          <cell r="PE79">
            <v>1220830</v>
          </cell>
        </row>
        <row r="80">
          <cell r="X80" t="str">
            <v>pečovatelská služba</v>
          </cell>
          <cell r="Y80">
            <v>0</v>
          </cell>
          <cell r="IU80">
            <v>1613</v>
          </cell>
          <cell r="IV80">
            <v>435</v>
          </cell>
          <cell r="JU80">
            <v>13</v>
          </cell>
          <cell r="KH80">
            <v>0</v>
          </cell>
          <cell r="PD80">
            <v>0</v>
          </cell>
          <cell r="PE80">
            <v>342429</v>
          </cell>
        </row>
        <row r="81">
          <cell r="X81" t="str">
            <v>sociální rehabilitace</v>
          </cell>
          <cell r="Y81">
            <v>0</v>
          </cell>
          <cell r="IU81">
            <v>0</v>
          </cell>
          <cell r="IV81">
            <v>3768</v>
          </cell>
          <cell r="JU81">
            <v>10</v>
          </cell>
          <cell r="KH81">
            <v>0</v>
          </cell>
          <cell r="PD81">
            <v>262118</v>
          </cell>
          <cell r="PE81">
            <v>262118</v>
          </cell>
        </row>
        <row r="82">
          <cell r="X82" t="str">
            <v>noclehárny</v>
          </cell>
          <cell r="Y82">
            <v>0</v>
          </cell>
          <cell r="IU82">
            <v>0</v>
          </cell>
          <cell r="IV82">
            <v>93</v>
          </cell>
          <cell r="JU82">
            <v>24</v>
          </cell>
          <cell r="KH82">
            <v>0</v>
          </cell>
          <cell r="PD82">
            <v>79986</v>
          </cell>
          <cell r="PE82">
            <v>79986</v>
          </cell>
        </row>
        <row r="83">
          <cell r="X83" t="str">
            <v>denní stacionáře</v>
          </cell>
          <cell r="Y83">
            <v>0</v>
          </cell>
          <cell r="IU83">
            <v>716</v>
          </cell>
          <cell r="IV83">
            <v>0</v>
          </cell>
          <cell r="JU83">
            <v>10</v>
          </cell>
          <cell r="KH83">
            <v>0</v>
          </cell>
          <cell r="PD83">
            <v>473220</v>
          </cell>
          <cell r="PE83">
            <v>473220</v>
          </cell>
        </row>
        <row r="84">
          <cell r="X84" t="str">
            <v>krizová pomoc</v>
          </cell>
          <cell r="Y84">
            <v>0</v>
          </cell>
          <cell r="IU84">
            <v>0</v>
          </cell>
          <cell r="IV84">
            <v>1260</v>
          </cell>
          <cell r="JU84">
            <v>321</v>
          </cell>
          <cell r="KH84">
            <v>0</v>
          </cell>
          <cell r="PD84">
            <v>1117904</v>
          </cell>
          <cell r="PE84">
            <v>1117904</v>
          </cell>
        </row>
        <row r="85">
          <cell r="X85" t="str">
            <v>domovy pro seniory</v>
          </cell>
          <cell r="Y85" t="str">
            <v>pobytová</v>
          </cell>
          <cell r="IU85">
            <v>0</v>
          </cell>
          <cell r="IV85">
            <v>0</v>
          </cell>
          <cell r="JU85">
            <v>59</v>
          </cell>
          <cell r="KH85">
            <v>7</v>
          </cell>
          <cell r="PD85">
            <v>14294051.690000001</v>
          </cell>
          <cell r="PE85">
            <v>14294051.689999999</v>
          </cell>
        </row>
        <row r="86">
          <cell r="X86" t="str">
            <v>sociální rehabilitace</v>
          </cell>
          <cell r="Y86">
            <v>0</v>
          </cell>
          <cell r="IU86">
            <v>0</v>
          </cell>
          <cell r="IV86">
            <v>1256</v>
          </cell>
          <cell r="JU86">
            <v>25</v>
          </cell>
          <cell r="KH86">
            <v>0</v>
          </cell>
          <cell r="PD86">
            <v>548644</v>
          </cell>
          <cell r="PE86">
            <v>548644</v>
          </cell>
        </row>
        <row r="87">
          <cell r="X87" t="str">
            <v>nízkoprahová zařízení pro děti a mládež</v>
          </cell>
          <cell r="Y87">
            <v>0</v>
          </cell>
          <cell r="IU87">
            <v>0</v>
          </cell>
          <cell r="IV87">
            <v>1994</v>
          </cell>
          <cell r="JU87">
            <v>187</v>
          </cell>
          <cell r="KH87">
            <v>0</v>
          </cell>
          <cell r="PD87">
            <v>688079</v>
          </cell>
          <cell r="PE87">
            <v>688079</v>
          </cell>
        </row>
        <row r="88">
          <cell r="X88" t="str">
            <v>odborné sociální poradenství</v>
          </cell>
          <cell r="Y88">
            <v>0</v>
          </cell>
          <cell r="IU88">
            <v>0</v>
          </cell>
          <cell r="IV88">
            <v>85</v>
          </cell>
          <cell r="JU88">
            <v>37</v>
          </cell>
          <cell r="KH88">
            <v>0</v>
          </cell>
          <cell r="PD88">
            <v>344107.70999999996</v>
          </cell>
          <cell r="PE88">
            <v>344107.70999999996</v>
          </cell>
        </row>
        <row r="89">
          <cell r="X89" t="str">
            <v>terénní programy</v>
          </cell>
          <cell r="Y89">
            <v>0</v>
          </cell>
          <cell r="IU89">
            <v>0</v>
          </cell>
          <cell r="IV89">
            <v>5239</v>
          </cell>
          <cell r="JU89">
            <v>560</v>
          </cell>
          <cell r="KH89">
            <v>0</v>
          </cell>
          <cell r="PD89">
            <v>1903639.9</v>
          </cell>
          <cell r="PE89">
            <v>1903639.9</v>
          </cell>
        </row>
        <row r="90">
          <cell r="X90" t="str">
            <v>domovy pro seniory</v>
          </cell>
          <cell r="Y90" t="str">
            <v>pobytová</v>
          </cell>
          <cell r="IU90">
            <v>0</v>
          </cell>
          <cell r="IV90">
            <v>0</v>
          </cell>
          <cell r="JU90">
            <v>117</v>
          </cell>
          <cell r="KH90">
            <v>19</v>
          </cell>
          <cell r="PD90">
            <v>28659171</v>
          </cell>
          <cell r="PE90">
            <v>28659172</v>
          </cell>
        </row>
        <row r="91">
          <cell r="X91" t="str">
            <v>domovy se zvláštním režimem</v>
          </cell>
          <cell r="Y91" t="str">
            <v>pobytová</v>
          </cell>
          <cell r="IU91">
            <v>0</v>
          </cell>
          <cell r="IV91">
            <v>0</v>
          </cell>
          <cell r="JU91">
            <v>19</v>
          </cell>
          <cell r="KH91">
            <v>0</v>
          </cell>
          <cell r="PD91">
            <v>4725369</v>
          </cell>
          <cell r="PE91">
            <v>4725369</v>
          </cell>
        </row>
        <row r="92">
          <cell r="X92" t="str">
            <v>domovy pro seniory</v>
          </cell>
          <cell r="Y92" t="str">
            <v>pobytová</v>
          </cell>
          <cell r="IU92">
            <v>0</v>
          </cell>
          <cell r="IV92">
            <v>0</v>
          </cell>
          <cell r="JU92">
            <v>34</v>
          </cell>
          <cell r="KH92">
            <v>0</v>
          </cell>
          <cell r="PD92">
            <v>3854615</v>
          </cell>
          <cell r="PE92">
            <v>3854615</v>
          </cell>
        </row>
        <row r="93">
          <cell r="X93" t="str">
            <v>sociálně aktivizační služby pro rodiny s
dětmi</v>
          </cell>
          <cell r="Y93">
            <v>0</v>
          </cell>
          <cell r="IU93">
            <v>0</v>
          </cell>
          <cell r="IV93">
            <v>5984</v>
          </cell>
          <cell r="JU93">
            <v>181</v>
          </cell>
          <cell r="KH93">
            <v>0</v>
          </cell>
          <cell r="PD93">
            <v>2251252.4</v>
          </cell>
          <cell r="PE93">
            <v>2251252.4</v>
          </cell>
        </row>
        <row r="94">
          <cell r="X94" t="str">
            <v>pečovatelská služba</v>
          </cell>
          <cell r="Y94">
            <v>0</v>
          </cell>
          <cell r="IU94">
            <v>6619</v>
          </cell>
          <cell r="IV94">
            <v>45</v>
          </cell>
          <cell r="JU94">
            <v>241</v>
          </cell>
          <cell r="KH94">
            <v>0</v>
          </cell>
          <cell r="PD94">
            <v>0</v>
          </cell>
          <cell r="PE94">
            <v>2459689</v>
          </cell>
        </row>
        <row r="95">
          <cell r="X95" t="str">
            <v>odborné sociální poradenství</v>
          </cell>
          <cell r="Y95">
            <v>0</v>
          </cell>
          <cell r="IU95">
            <v>0</v>
          </cell>
          <cell r="IV95">
            <v>314</v>
          </cell>
          <cell r="JU95">
            <v>20</v>
          </cell>
          <cell r="KH95">
            <v>0</v>
          </cell>
          <cell r="PD95">
            <v>271695.14999999997</v>
          </cell>
          <cell r="PE95">
            <v>271695.14999999997</v>
          </cell>
        </row>
        <row r="96">
          <cell r="X96" t="str">
            <v>odborné sociální poradenství</v>
          </cell>
          <cell r="Y96">
            <v>0</v>
          </cell>
          <cell r="IU96">
            <v>0</v>
          </cell>
          <cell r="IV96">
            <v>596</v>
          </cell>
          <cell r="JU96">
            <v>484</v>
          </cell>
          <cell r="KH96">
            <v>0</v>
          </cell>
          <cell r="PD96">
            <v>147843</v>
          </cell>
          <cell r="PE96">
            <v>147843</v>
          </cell>
        </row>
        <row r="97">
          <cell r="X97" t="str">
            <v>domovy pro seniory</v>
          </cell>
          <cell r="Y97" t="str">
            <v>pobytová</v>
          </cell>
          <cell r="IU97">
            <v>0</v>
          </cell>
          <cell r="IV97">
            <v>0</v>
          </cell>
          <cell r="JU97">
            <v>224</v>
          </cell>
          <cell r="KH97">
            <v>41</v>
          </cell>
          <cell r="PD97">
            <v>44617151</v>
          </cell>
          <cell r="PE97">
            <v>44617150</v>
          </cell>
        </row>
        <row r="98">
          <cell r="X98" t="str">
            <v>domovy se zvláštním režimem</v>
          </cell>
          <cell r="Y98" t="str">
            <v>pobytová</v>
          </cell>
          <cell r="IU98">
            <v>0</v>
          </cell>
          <cell r="IV98">
            <v>0</v>
          </cell>
          <cell r="JU98">
            <v>54</v>
          </cell>
          <cell r="KH98">
            <v>29</v>
          </cell>
          <cell r="PD98">
            <v>12754004</v>
          </cell>
          <cell r="PE98">
            <v>12754006</v>
          </cell>
        </row>
        <row r="99">
          <cell r="X99" t="str">
            <v>domovy pro seniory</v>
          </cell>
          <cell r="Y99" t="str">
            <v>pobytová</v>
          </cell>
          <cell r="IU99">
            <v>0</v>
          </cell>
          <cell r="IV99">
            <v>0</v>
          </cell>
          <cell r="JU99">
            <v>41</v>
          </cell>
          <cell r="KH99">
            <v>8</v>
          </cell>
          <cell r="PD99">
            <v>13697045.16</v>
          </cell>
          <cell r="PE99">
            <v>13697045.16</v>
          </cell>
        </row>
        <row r="100">
          <cell r="X100" t="str">
            <v>nízkoprahová zařízení pro děti a mládež</v>
          </cell>
          <cell r="Y100">
            <v>0</v>
          </cell>
          <cell r="IU100">
            <v>0</v>
          </cell>
          <cell r="IV100">
            <v>7735</v>
          </cell>
          <cell r="JU100">
            <v>169</v>
          </cell>
          <cell r="KH100">
            <v>0</v>
          </cell>
          <cell r="PD100">
            <v>1316034</v>
          </cell>
          <cell r="PE100">
            <v>1316034</v>
          </cell>
        </row>
        <row r="101">
          <cell r="X101" t="str">
            <v>odlehčovací služby</v>
          </cell>
          <cell r="Y101">
            <v>0</v>
          </cell>
          <cell r="IU101">
            <v>4995</v>
          </cell>
          <cell r="IV101">
            <v>869</v>
          </cell>
          <cell r="JU101">
            <v>66</v>
          </cell>
          <cell r="KH101">
            <v>8</v>
          </cell>
          <cell r="PD101">
            <v>1996543</v>
          </cell>
          <cell r="PE101">
            <v>1996543</v>
          </cell>
        </row>
        <row r="102">
          <cell r="X102" t="str">
            <v>odlehčovací služby</v>
          </cell>
          <cell r="Y102" t="str">
            <v>pobytová</v>
          </cell>
          <cell r="IU102">
            <v>598</v>
          </cell>
          <cell r="IV102">
            <v>0</v>
          </cell>
          <cell r="JU102">
            <v>7</v>
          </cell>
          <cell r="KH102">
            <v>7</v>
          </cell>
          <cell r="PD102">
            <v>303007</v>
          </cell>
          <cell r="PE102">
            <v>303007</v>
          </cell>
        </row>
        <row r="103">
          <cell r="X103" t="str">
            <v>týdenní stacionáře</v>
          </cell>
          <cell r="Y103" t="str">
            <v>pobytová</v>
          </cell>
          <cell r="IU103">
            <v>0</v>
          </cell>
          <cell r="IV103">
            <v>0</v>
          </cell>
          <cell r="JU103">
            <v>3</v>
          </cell>
          <cell r="KH103">
            <v>2</v>
          </cell>
          <cell r="PD103">
            <v>1517990</v>
          </cell>
          <cell r="PE103">
            <v>1518290</v>
          </cell>
        </row>
        <row r="104">
          <cell r="X104" t="str">
            <v>domovy pro seniory</v>
          </cell>
          <cell r="Y104" t="str">
            <v>pobytová</v>
          </cell>
          <cell r="IU104">
            <v>0</v>
          </cell>
          <cell r="IV104">
            <v>0</v>
          </cell>
          <cell r="JU104">
            <v>26</v>
          </cell>
          <cell r="KH104">
            <v>2</v>
          </cell>
          <cell r="PD104">
            <v>7722016</v>
          </cell>
          <cell r="PE104">
            <v>7722016</v>
          </cell>
        </row>
        <row r="105">
          <cell r="X105" t="str">
            <v>nízkoprahová zařízení pro děti a mládež</v>
          </cell>
          <cell r="Y105">
            <v>0</v>
          </cell>
          <cell r="IU105">
            <v>0</v>
          </cell>
          <cell r="IV105">
            <v>960</v>
          </cell>
          <cell r="JU105">
            <v>253</v>
          </cell>
          <cell r="KH105">
            <v>0</v>
          </cell>
          <cell r="PD105">
            <v>2111973.58</v>
          </cell>
          <cell r="PE105">
            <v>2111973.5799999996</v>
          </cell>
        </row>
        <row r="106">
          <cell r="X106" t="str">
            <v>odborné sociální poradenství</v>
          </cell>
          <cell r="Y106">
            <v>0</v>
          </cell>
          <cell r="IU106">
            <v>0</v>
          </cell>
          <cell r="IV106">
            <v>283</v>
          </cell>
          <cell r="JU106">
            <v>11</v>
          </cell>
          <cell r="KH106">
            <v>0</v>
          </cell>
          <cell r="PD106">
            <v>60000</v>
          </cell>
          <cell r="PE106">
            <v>60000</v>
          </cell>
        </row>
        <row r="107">
          <cell r="X107" t="str">
            <v>terénní programy</v>
          </cell>
          <cell r="Y107">
            <v>0</v>
          </cell>
          <cell r="IU107">
            <v>0</v>
          </cell>
          <cell r="IV107">
            <v>2100</v>
          </cell>
          <cell r="JU107">
            <v>320</v>
          </cell>
          <cell r="KH107">
            <v>40</v>
          </cell>
          <cell r="PD107">
            <v>1246490</v>
          </cell>
          <cell r="PE107">
            <v>1246490</v>
          </cell>
        </row>
        <row r="108">
          <cell r="X108" t="str">
            <v>sociálně aktivizační služby pro rodiny s
dětmi</v>
          </cell>
          <cell r="Y108">
            <v>0</v>
          </cell>
          <cell r="IU108">
            <v>0</v>
          </cell>
          <cell r="IV108">
            <v>375</v>
          </cell>
          <cell r="JU108">
            <v>53</v>
          </cell>
          <cell r="KH108">
            <v>0</v>
          </cell>
          <cell r="PD108">
            <v>591322</v>
          </cell>
          <cell r="PE108">
            <v>592654</v>
          </cell>
        </row>
        <row r="109">
          <cell r="X109" t="str">
            <v>pečovatelská služba</v>
          </cell>
          <cell r="Y109">
            <v>0</v>
          </cell>
          <cell r="IU109">
            <v>999</v>
          </cell>
          <cell r="IV109">
            <v>0</v>
          </cell>
          <cell r="JU109">
            <v>56</v>
          </cell>
          <cell r="KH109">
            <v>0</v>
          </cell>
          <cell r="PD109">
            <v>1461734.3599999999</v>
          </cell>
          <cell r="PE109">
            <v>1461734.3600000003</v>
          </cell>
        </row>
        <row r="110">
          <cell r="X110" t="str">
            <v>osobní asistence</v>
          </cell>
          <cell r="Y110">
            <v>0</v>
          </cell>
          <cell r="IU110">
            <v>2879</v>
          </cell>
          <cell r="IV110">
            <v>0</v>
          </cell>
          <cell r="JU110">
            <v>57</v>
          </cell>
          <cell r="KH110">
            <v>14</v>
          </cell>
          <cell r="PD110">
            <v>1018912</v>
          </cell>
          <cell r="PE110">
            <v>1299544</v>
          </cell>
        </row>
        <row r="111">
          <cell r="X111" t="str">
            <v>domovy pro osoby se zdravotním postižením</v>
          </cell>
          <cell r="Y111" t="str">
            <v>pobytová</v>
          </cell>
          <cell r="IU111">
            <v>0</v>
          </cell>
          <cell r="IV111">
            <v>0</v>
          </cell>
          <cell r="JU111">
            <v>54</v>
          </cell>
          <cell r="KH111">
            <v>5</v>
          </cell>
          <cell r="PD111">
            <v>12944569</v>
          </cell>
          <cell r="PE111">
            <v>12944569</v>
          </cell>
        </row>
        <row r="112">
          <cell r="X112" t="str">
            <v>azylové domy</v>
          </cell>
          <cell r="Y112" t="str">
            <v>pobytová</v>
          </cell>
          <cell r="IU112">
            <v>0</v>
          </cell>
          <cell r="IV112">
            <v>0</v>
          </cell>
          <cell r="JU112">
            <v>61</v>
          </cell>
          <cell r="KH112">
            <v>0</v>
          </cell>
          <cell r="PD112">
            <v>4209893.5</v>
          </cell>
          <cell r="PE112">
            <v>4209893.5</v>
          </cell>
        </row>
        <row r="113">
          <cell r="X113" t="str">
            <v>odlehčovací služby</v>
          </cell>
          <cell r="Y113">
            <v>0</v>
          </cell>
          <cell r="IU113">
            <v>180</v>
          </cell>
          <cell r="IV113">
            <v>375</v>
          </cell>
          <cell r="JU113">
            <v>28</v>
          </cell>
          <cell r="KH113">
            <v>4</v>
          </cell>
          <cell r="PD113">
            <v>816047</v>
          </cell>
          <cell r="PE113">
            <v>1015779</v>
          </cell>
        </row>
        <row r="114">
          <cell r="X114" t="str">
            <v>odborné sociální poradenství</v>
          </cell>
          <cell r="Y114">
            <v>0</v>
          </cell>
          <cell r="IU114">
            <v>0</v>
          </cell>
          <cell r="IV114">
            <v>1536</v>
          </cell>
          <cell r="JU114">
            <v>721</v>
          </cell>
          <cell r="KH114">
            <v>0</v>
          </cell>
          <cell r="PD114">
            <v>280300</v>
          </cell>
          <cell r="PE114">
            <v>280300</v>
          </cell>
        </row>
        <row r="115">
          <cell r="X115" t="str">
            <v>sociální rehabilitace</v>
          </cell>
          <cell r="Y115">
            <v>0</v>
          </cell>
          <cell r="IU115">
            <v>0</v>
          </cell>
          <cell r="IV115">
            <v>436</v>
          </cell>
          <cell r="JU115">
            <v>5</v>
          </cell>
          <cell r="KH115">
            <v>0</v>
          </cell>
          <cell r="PD115">
            <v>477184</v>
          </cell>
          <cell r="PE115">
            <v>477184</v>
          </cell>
        </row>
        <row r="116">
          <cell r="X116" t="str">
            <v>odlehčovací služby</v>
          </cell>
          <cell r="Y116" t="str">
            <v>pobytová</v>
          </cell>
          <cell r="IU116">
            <v>0</v>
          </cell>
          <cell r="IV116">
            <v>0</v>
          </cell>
          <cell r="JU116">
            <v>23</v>
          </cell>
          <cell r="KH116">
            <v>0</v>
          </cell>
          <cell r="PD116">
            <v>1376537.3</v>
          </cell>
          <cell r="PE116">
            <v>1376537.2999999998</v>
          </cell>
        </row>
        <row r="117">
          <cell r="X117" t="str">
            <v>domovy pro seniory</v>
          </cell>
          <cell r="Y117" t="str">
            <v>pobytová</v>
          </cell>
          <cell r="IU117">
            <v>0</v>
          </cell>
          <cell r="IV117">
            <v>0</v>
          </cell>
          <cell r="JU117">
            <v>114</v>
          </cell>
          <cell r="KH117">
            <v>22</v>
          </cell>
          <cell r="PD117">
            <v>24286107</v>
          </cell>
          <cell r="PE117">
            <v>24286107</v>
          </cell>
        </row>
        <row r="118">
          <cell r="X118" t="str">
            <v>domovy pro seniory</v>
          </cell>
          <cell r="Y118" t="str">
            <v>pobytová</v>
          </cell>
          <cell r="IU118">
            <v>0</v>
          </cell>
          <cell r="IV118">
            <v>0</v>
          </cell>
          <cell r="JU118">
            <v>35</v>
          </cell>
          <cell r="KH118">
            <v>1</v>
          </cell>
          <cell r="PD118">
            <v>9111781</v>
          </cell>
          <cell r="PE118">
            <v>9111781</v>
          </cell>
        </row>
        <row r="119">
          <cell r="X119" t="str">
            <v>sociálně aktivizační služby pro seniory a
osoby se zdravotním postižením</v>
          </cell>
          <cell r="Y119">
            <v>0</v>
          </cell>
          <cell r="IU119">
            <v>0</v>
          </cell>
          <cell r="IV119">
            <v>1344</v>
          </cell>
          <cell r="JU119">
            <v>594</v>
          </cell>
          <cell r="KH119">
            <v>0</v>
          </cell>
          <cell r="PD119">
            <v>290300</v>
          </cell>
          <cell r="PE119">
            <v>290300</v>
          </cell>
        </row>
        <row r="120">
          <cell r="X120" t="str">
            <v>odborné sociální poradenství</v>
          </cell>
          <cell r="Y120">
            <v>0</v>
          </cell>
          <cell r="IU120">
            <v>0</v>
          </cell>
          <cell r="IV120">
            <v>4300</v>
          </cell>
          <cell r="JU120">
            <v>467</v>
          </cell>
          <cell r="KH120">
            <v>0</v>
          </cell>
          <cell r="PD120">
            <v>3021500</v>
          </cell>
          <cell r="PE120">
            <v>3021500</v>
          </cell>
        </row>
        <row r="121">
          <cell r="X121" t="str">
            <v>sociální rehabilitace</v>
          </cell>
          <cell r="Y121">
            <v>0</v>
          </cell>
          <cell r="IU121">
            <v>0</v>
          </cell>
          <cell r="IV121">
            <v>67</v>
          </cell>
          <cell r="JU121">
            <v>5</v>
          </cell>
          <cell r="KH121">
            <v>0</v>
          </cell>
          <cell r="PD121">
            <v>124811</v>
          </cell>
          <cell r="PE121">
            <v>124811</v>
          </cell>
        </row>
        <row r="122">
          <cell r="X122" t="str">
            <v>pečovatelská služba</v>
          </cell>
          <cell r="Y122">
            <v>0</v>
          </cell>
          <cell r="IU122">
            <v>2056</v>
          </cell>
          <cell r="IV122">
            <v>2462</v>
          </cell>
          <cell r="JU122">
            <v>44</v>
          </cell>
          <cell r="KH122">
            <v>0</v>
          </cell>
          <cell r="PD122">
            <v>1220543</v>
          </cell>
          <cell r="PE122">
            <v>1220543</v>
          </cell>
        </row>
        <row r="123">
          <cell r="X123" t="str">
            <v>pečovatelská služba</v>
          </cell>
          <cell r="Y123">
            <v>0</v>
          </cell>
          <cell r="IU123">
            <v>3150</v>
          </cell>
          <cell r="IV123">
            <v>0</v>
          </cell>
          <cell r="JU123">
            <v>45</v>
          </cell>
          <cell r="KH123">
            <v>1</v>
          </cell>
          <cell r="PD123">
            <v>2939261</v>
          </cell>
          <cell r="PE123">
            <v>2939261</v>
          </cell>
        </row>
        <row r="124">
          <cell r="X124" t="str">
            <v>domovy pro seniory</v>
          </cell>
          <cell r="Y124" t="str">
            <v>pobytová</v>
          </cell>
          <cell r="IU124">
            <v>0</v>
          </cell>
          <cell r="IV124">
            <v>0</v>
          </cell>
          <cell r="JU124">
            <v>364</v>
          </cell>
          <cell r="KH124">
            <v>26</v>
          </cell>
          <cell r="PD124">
            <v>72832101</v>
          </cell>
          <cell r="PE124">
            <v>72832101</v>
          </cell>
        </row>
        <row r="125">
          <cell r="X125" t="str">
            <v>terénní programy</v>
          </cell>
          <cell r="Y125">
            <v>0</v>
          </cell>
          <cell r="IU125">
            <v>0</v>
          </cell>
          <cell r="IV125">
            <v>1920</v>
          </cell>
          <cell r="JU125">
            <v>192</v>
          </cell>
          <cell r="KH125">
            <v>0</v>
          </cell>
          <cell r="PD125">
            <v>1287259</v>
          </cell>
          <cell r="PE125">
            <v>1287258.9999999998</v>
          </cell>
        </row>
        <row r="126">
          <cell r="X126" t="str">
            <v>domovy pro seniory</v>
          </cell>
          <cell r="Y126" t="str">
            <v>pobytová</v>
          </cell>
          <cell r="IU126">
            <v>0</v>
          </cell>
          <cell r="IV126">
            <v>0</v>
          </cell>
          <cell r="JU126">
            <v>307</v>
          </cell>
          <cell r="KH126">
            <v>53</v>
          </cell>
          <cell r="PD126">
            <v>49686497</v>
          </cell>
          <cell r="PE126">
            <v>49686497</v>
          </cell>
        </row>
        <row r="127">
          <cell r="X127" t="str">
            <v>pečovatelská služba</v>
          </cell>
          <cell r="Y127">
            <v>0</v>
          </cell>
          <cell r="IU127">
            <v>9600</v>
          </cell>
          <cell r="IV127">
            <v>6464</v>
          </cell>
          <cell r="JU127">
            <v>151</v>
          </cell>
          <cell r="KH127">
            <v>0</v>
          </cell>
          <cell r="PD127">
            <v>4014993.5199999996</v>
          </cell>
          <cell r="PE127">
            <v>4014993.5199999996</v>
          </cell>
        </row>
        <row r="128">
          <cell r="X128" t="str">
            <v>terénní programy</v>
          </cell>
          <cell r="Y128">
            <v>0</v>
          </cell>
          <cell r="IU128">
            <v>0</v>
          </cell>
          <cell r="IV128">
            <v>2255</v>
          </cell>
          <cell r="JU128">
            <v>132</v>
          </cell>
          <cell r="KH128">
            <v>0</v>
          </cell>
          <cell r="PD128">
            <v>681251</v>
          </cell>
          <cell r="PE128">
            <v>681251</v>
          </cell>
        </row>
        <row r="129">
          <cell r="X129" t="str">
            <v>domovy pro seniory</v>
          </cell>
          <cell r="Y129" t="str">
            <v>pobytová</v>
          </cell>
          <cell r="IU129">
            <v>0</v>
          </cell>
          <cell r="IV129">
            <v>0</v>
          </cell>
          <cell r="JU129">
            <v>118</v>
          </cell>
          <cell r="KH129">
            <v>31</v>
          </cell>
          <cell r="PD129">
            <v>28424575.854000002</v>
          </cell>
          <cell r="PE129">
            <v>28331341.819999997</v>
          </cell>
        </row>
        <row r="130">
          <cell r="X130" t="str">
            <v>pečovatelská služba</v>
          </cell>
          <cell r="Y130">
            <v>0</v>
          </cell>
          <cell r="IU130">
            <v>501</v>
          </cell>
          <cell r="IV130">
            <v>118</v>
          </cell>
          <cell r="JU130">
            <v>44</v>
          </cell>
          <cell r="KH130">
            <v>1</v>
          </cell>
          <cell r="PD130">
            <v>683719</v>
          </cell>
          <cell r="PE130">
            <v>683719</v>
          </cell>
        </row>
        <row r="131">
          <cell r="X131" t="str">
            <v>sociálně terapeutické dílny</v>
          </cell>
          <cell r="Y131">
            <v>0</v>
          </cell>
          <cell r="IU131">
            <v>0</v>
          </cell>
          <cell r="IV131">
            <v>0</v>
          </cell>
          <cell r="JU131">
            <v>19</v>
          </cell>
          <cell r="KH131">
            <v>0</v>
          </cell>
          <cell r="PD131">
            <v>1502285.75</v>
          </cell>
          <cell r="PE131">
            <v>1502285.8189999999</v>
          </cell>
        </row>
        <row r="132">
          <cell r="X132" t="str">
            <v>týdenní stacionáře</v>
          </cell>
          <cell r="Y132" t="str">
            <v>pobytová</v>
          </cell>
          <cell r="IU132">
            <v>0</v>
          </cell>
          <cell r="IV132">
            <v>0</v>
          </cell>
          <cell r="JU132">
            <v>13</v>
          </cell>
          <cell r="KH132">
            <v>2</v>
          </cell>
          <cell r="PD132">
            <v>3364429</v>
          </cell>
          <cell r="PE132">
            <v>3364429</v>
          </cell>
        </row>
        <row r="133">
          <cell r="X133" t="str">
            <v>nízkoprahová denní centra</v>
          </cell>
          <cell r="Y133">
            <v>0</v>
          </cell>
          <cell r="IU133">
            <v>0</v>
          </cell>
          <cell r="IV133">
            <v>7709</v>
          </cell>
          <cell r="JU133">
            <v>286</v>
          </cell>
          <cell r="KH133">
            <v>0</v>
          </cell>
          <cell r="PD133">
            <v>2399150</v>
          </cell>
          <cell r="PE133">
            <v>2399150</v>
          </cell>
        </row>
        <row r="134">
          <cell r="X134" t="str">
            <v>domovy pro seniory</v>
          </cell>
          <cell r="Y134" t="str">
            <v>pobytová</v>
          </cell>
          <cell r="IU134">
            <v>0</v>
          </cell>
          <cell r="IV134">
            <v>0</v>
          </cell>
          <cell r="JU134">
            <v>91</v>
          </cell>
          <cell r="KH134">
            <v>23</v>
          </cell>
          <cell r="PD134">
            <v>23892075</v>
          </cell>
          <cell r="PE134">
            <v>23892075</v>
          </cell>
        </row>
        <row r="135">
          <cell r="X135" t="str">
            <v>domovy pro seniory</v>
          </cell>
          <cell r="Y135" t="str">
            <v>pobytová</v>
          </cell>
          <cell r="IU135">
            <v>0</v>
          </cell>
          <cell r="IV135">
            <v>0</v>
          </cell>
          <cell r="JU135">
            <v>81</v>
          </cell>
          <cell r="KH135">
            <v>0</v>
          </cell>
          <cell r="PD135">
            <v>18575834</v>
          </cell>
          <cell r="PE135">
            <v>18575834</v>
          </cell>
        </row>
        <row r="136">
          <cell r="X136" t="str">
            <v>sociálně aktivizační služby pro seniory a
osoby se zdravotním postižením</v>
          </cell>
          <cell r="Y136">
            <v>0</v>
          </cell>
          <cell r="IU136">
            <v>0</v>
          </cell>
          <cell r="IV136">
            <v>510</v>
          </cell>
          <cell r="JU136">
            <v>75</v>
          </cell>
          <cell r="KH136">
            <v>0</v>
          </cell>
          <cell r="PD136">
            <v>376387</v>
          </cell>
          <cell r="PE136">
            <v>376387</v>
          </cell>
        </row>
        <row r="137">
          <cell r="X137" t="str">
            <v>domovy pro seniory</v>
          </cell>
          <cell r="Y137" t="str">
            <v>pobytová</v>
          </cell>
          <cell r="IU137">
            <v>0</v>
          </cell>
          <cell r="IV137">
            <v>0</v>
          </cell>
          <cell r="JU137">
            <v>93</v>
          </cell>
          <cell r="KH137">
            <v>21</v>
          </cell>
          <cell r="PD137">
            <v>21535880</v>
          </cell>
          <cell r="PE137">
            <v>21535880</v>
          </cell>
        </row>
        <row r="138">
          <cell r="X138" t="str">
            <v>chráněné bydlení</v>
          </cell>
          <cell r="Y138" t="str">
            <v>pobytová</v>
          </cell>
          <cell r="IU138">
            <v>0</v>
          </cell>
          <cell r="IV138">
            <v>0</v>
          </cell>
          <cell r="JU138">
            <v>29</v>
          </cell>
          <cell r="KH138">
            <v>0</v>
          </cell>
          <cell r="PD138">
            <v>10742211</v>
          </cell>
          <cell r="PE138">
            <v>10742211</v>
          </cell>
        </row>
        <row r="139">
          <cell r="X139" t="str">
            <v>krizová pomoc</v>
          </cell>
          <cell r="Y139" t="str">
            <v>pobytová</v>
          </cell>
          <cell r="IU139">
            <v>0</v>
          </cell>
          <cell r="IV139">
            <v>2008</v>
          </cell>
          <cell r="JU139">
            <v>20</v>
          </cell>
          <cell r="KH139">
            <v>0</v>
          </cell>
          <cell r="PD139">
            <v>41500</v>
          </cell>
          <cell r="PE139">
            <v>41500</v>
          </cell>
        </row>
        <row r="140">
          <cell r="X140" t="str">
            <v>raná péče</v>
          </cell>
          <cell r="Y140">
            <v>0</v>
          </cell>
          <cell r="IU140">
            <v>0</v>
          </cell>
          <cell r="IV140">
            <v>310</v>
          </cell>
          <cell r="JU140">
            <v>15</v>
          </cell>
          <cell r="KH140">
            <v>0</v>
          </cell>
          <cell r="PD140">
            <v>602756</v>
          </cell>
          <cell r="PE140">
            <v>602756</v>
          </cell>
        </row>
        <row r="141">
          <cell r="X141" t="str">
            <v>pečovatelská služba</v>
          </cell>
          <cell r="Y141">
            <v>0</v>
          </cell>
          <cell r="IU141">
            <v>674</v>
          </cell>
          <cell r="IV141">
            <v>226</v>
          </cell>
          <cell r="JU141">
            <v>39</v>
          </cell>
          <cell r="KH141">
            <v>1</v>
          </cell>
          <cell r="PD141">
            <v>656371</v>
          </cell>
          <cell r="PE141">
            <v>656371</v>
          </cell>
        </row>
        <row r="142">
          <cell r="X142" t="str">
            <v>raná péče</v>
          </cell>
          <cell r="Y142">
            <v>0</v>
          </cell>
          <cell r="IU142">
            <v>0</v>
          </cell>
          <cell r="IV142">
            <v>1506</v>
          </cell>
          <cell r="JU142">
            <v>72</v>
          </cell>
          <cell r="KH142">
            <v>0</v>
          </cell>
          <cell r="PD142">
            <v>1269043</v>
          </cell>
          <cell r="PE142">
            <v>1269043</v>
          </cell>
        </row>
        <row r="143">
          <cell r="X143" t="str">
            <v>denní stacionáře</v>
          </cell>
          <cell r="Y143">
            <v>0</v>
          </cell>
          <cell r="IU143">
            <v>9600</v>
          </cell>
          <cell r="IV143">
            <v>19200</v>
          </cell>
          <cell r="JU143">
            <v>15</v>
          </cell>
          <cell r="KH143">
            <v>1</v>
          </cell>
          <cell r="PD143">
            <v>0</v>
          </cell>
          <cell r="PE143">
            <v>410400</v>
          </cell>
        </row>
        <row r="144">
          <cell r="X144" t="str">
            <v>sociálně aktivizační služby pro rodiny s
dětmi</v>
          </cell>
          <cell r="Y144">
            <v>0</v>
          </cell>
          <cell r="IU144">
            <v>0</v>
          </cell>
          <cell r="IV144">
            <v>648</v>
          </cell>
          <cell r="JU144">
            <v>12</v>
          </cell>
          <cell r="KH144">
            <v>0</v>
          </cell>
          <cell r="PD144">
            <v>75464</v>
          </cell>
          <cell r="PE144">
            <v>75464</v>
          </cell>
        </row>
        <row r="145">
          <cell r="X145" t="str">
            <v>telefonická krizová pomoc</v>
          </cell>
          <cell r="Y145">
            <v>0</v>
          </cell>
          <cell r="IU145">
            <v>0</v>
          </cell>
          <cell r="IV145">
            <v>3014</v>
          </cell>
          <cell r="JU145">
            <v>1600</v>
          </cell>
          <cell r="KH145">
            <v>0</v>
          </cell>
          <cell r="PD145">
            <v>536031</v>
          </cell>
          <cell r="PE145">
            <v>536031</v>
          </cell>
        </row>
        <row r="146">
          <cell r="X146" t="str">
            <v>domovy se zvláštním režimem</v>
          </cell>
          <cell r="Y146" t="str">
            <v>pobytová</v>
          </cell>
          <cell r="IU146">
            <v>0</v>
          </cell>
          <cell r="IV146">
            <v>0</v>
          </cell>
          <cell r="JU146">
            <v>56</v>
          </cell>
          <cell r="KH146">
            <v>19</v>
          </cell>
          <cell r="PD146">
            <v>10062014</v>
          </cell>
          <cell r="PE146">
            <v>10062014</v>
          </cell>
        </row>
        <row r="147">
          <cell r="X147" t="str">
            <v>noclehárny</v>
          </cell>
          <cell r="Y147">
            <v>0</v>
          </cell>
          <cell r="IU147">
            <v>0</v>
          </cell>
          <cell r="IV147">
            <v>3854</v>
          </cell>
          <cell r="JU147">
            <v>176</v>
          </cell>
          <cell r="KH147">
            <v>0</v>
          </cell>
          <cell r="PD147">
            <v>1133380</v>
          </cell>
          <cell r="PE147">
            <v>1133380</v>
          </cell>
        </row>
        <row r="148">
          <cell r="X148" t="str">
            <v>denní stacionáře</v>
          </cell>
          <cell r="Y148">
            <v>0</v>
          </cell>
          <cell r="IU148">
            <v>6908</v>
          </cell>
          <cell r="IV148">
            <v>0</v>
          </cell>
          <cell r="JU148">
            <v>35</v>
          </cell>
          <cell r="KH148">
            <v>17</v>
          </cell>
          <cell r="PD148">
            <v>3041535</v>
          </cell>
          <cell r="PE148">
            <v>3080455</v>
          </cell>
        </row>
        <row r="149">
          <cell r="X149" t="str">
            <v>sociálně terapeutické dílny</v>
          </cell>
          <cell r="Y149">
            <v>0</v>
          </cell>
          <cell r="IU149">
            <v>0</v>
          </cell>
          <cell r="IV149">
            <v>5770</v>
          </cell>
          <cell r="JU149">
            <v>23</v>
          </cell>
          <cell r="KH149">
            <v>7</v>
          </cell>
          <cell r="PD149">
            <v>2109515</v>
          </cell>
          <cell r="PE149">
            <v>2109515</v>
          </cell>
        </row>
        <row r="150">
          <cell r="X150" t="str">
            <v>chráněné bydlení</v>
          </cell>
          <cell r="Y150" t="str">
            <v>pobytová</v>
          </cell>
          <cell r="IU150">
            <v>450</v>
          </cell>
          <cell r="IV150">
            <v>0</v>
          </cell>
          <cell r="JU150">
            <v>4</v>
          </cell>
          <cell r="KH150">
            <v>0</v>
          </cell>
          <cell r="PD150">
            <v>170298</v>
          </cell>
          <cell r="PE150">
            <v>170298</v>
          </cell>
        </row>
        <row r="151">
          <cell r="X151" t="str">
            <v>odlehčovací služby</v>
          </cell>
          <cell r="Y151" t="str">
            <v>pobytová</v>
          </cell>
          <cell r="IU151">
            <v>32</v>
          </cell>
          <cell r="IV151">
            <v>0</v>
          </cell>
          <cell r="JU151">
            <v>3</v>
          </cell>
          <cell r="KH151">
            <v>1</v>
          </cell>
          <cell r="PD151">
            <v>17715</v>
          </cell>
          <cell r="PE151">
            <v>17715</v>
          </cell>
        </row>
        <row r="152">
          <cell r="X152" t="str">
            <v>intervenční centra</v>
          </cell>
          <cell r="Y152">
            <v>0</v>
          </cell>
          <cell r="IU152">
            <v>0</v>
          </cell>
          <cell r="IV152">
            <v>1520</v>
          </cell>
          <cell r="JU152">
            <v>245</v>
          </cell>
          <cell r="KH152">
            <v>0</v>
          </cell>
          <cell r="PD152">
            <v>2763848.85</v>
          </cell>
          <cell r="PE152">
            <v>2763848.8499999996</v>
          </cell>
        </row>
        <row r="153">
          <cell r="X153" t="str">
            <v>terapeutické komunity</v>
          </cell>
          <cell r="Y153" t="str">
            <v>pobytová</v>
          </cell>
          <cell r="IU153">
            <v>0</v>
          </cell>
          <cell r="IV153">
            <v>0</v>
          </cell>
          <cell r="JU153">
            <v>38</v>
          </cell>
          <cell r="KH153">
            <v>0</v>
          </cell>
          <cell r="PD153">
            <v>5132309.04</v>
          </cell>
          <cell r="PE153">
            <v>5132309.0399999991</v>
          </cell>
        </row>
        <row r="154">
          <cell r="X154" t="str">
            <v>odborné sociální poradenství</v>
          </cell>
          <cell r="Y154">
            <v>0</v>
          </cell>
          <cell r="IU154">
            <v>0</v>
          </cell>
          <cell r="IV154">
            <v>206</v>
          </cell>
          <cell r="JU154">
            <v>21</v>
          </cell>
          <cell r="KH154">
            <v>0</v>
          </cell>
          <cell r="PD154">
            <v>69100</v>
          </cell>
          <cell r="PE154">
            <v>69100</v>
          </cell>
        </row>
        <row r="155">
          <cell r="X155" t="str">
            <v>chráněné bydlení</v>
          </cell>
          <cell r="Y155" t="str">
            <v>pobytová</v>
          </cell>
          <cell r="IU155">
            <v>0</v>
          </cell>
          <cell r="IV155">
            <v>0</v>
          </cell>
          <cell r="JU155">
            <v>28</v>
          </cell>
          <cell r="KH155">
            <v>0</v>
          </cell>
          <cell r="PD155">
            <v>5310547</v>
          </cell>
          <cell r="PE155">
            <v>5310547</v>
          </cell>
        </row>
        <row r="156">
          <cell r="X156" t="str">
            <v>pečovatelská služba</v>
          </cell>
          <cell r="Y156">
            <v>0</v>
          </cell>
          <cell r="IU156">
            <v>1775</v>
          </cell>
          <cell r="IV156">
            <v>74</v>
          </cell>
          <cell r="JU156">
            <v>94</v>
          </cell>
          <cell r="KH156">
            <v>0</v>
          </cell>
          <cell r="PD156">
            <v>841500</v>
          </cell>
          <cell r="PE156">
            <v>841500</v>
          </cell>
        </row>
        <row r="157">
          <cell r="X157" t="str">
            <v>služby následné péče</v>
          </cell>
          <cell r="Y157" t="str">
            <v>pobytová</v>
          </cell>
          <cell r="IU157">
            <v>0</v>
          </cell>
          <cell r="IV157">
            <v>1608</v>
          </cell>
          <cell r="JU157">
            <v>165</v>
          </cell>
          <cell r="KH157">
            <v>0</v>
          </cell>
          <cell r="PD157">
            <v>1326200.1499999999</v>
          </cell>
          <cell r="PE157">
            <v>1326200.1500000001</v>
          </cell>
        </row>
        <row r="158">
          <cell r="X158" t="str">
            <v>sociálně aktivizační služby pro rodiny s
dětmi</v>
          </cell>
          <cell r="Y158">
            <v>0</v>
          </cell>
          <cell r="IU158">
            <v>0</v>
          </cell>
          <cell r="IV158">
            <v>0</v>
          </cell>
          <cell r="JU158">
            <v>15</v>
          </cell>
          <cell r="KH158">
            <v>0</v>
          </cell>
          <cell r="PD158">
            <v>176506</v>
          </cell>
          <cell r="PE158">
            <v>176506</v>
          </cell>
        </row>
        <row r="159">
          <cell r="X159" t="str">
            <v>domovy pro osoby se zdravotním postižením</v>
          </cell>
          <cell r="Y159" t="str">
            <v>pobytová</v>
          </cell>
          <cell r="IU159">
            <v>0</v>
          </cell>
          <cell r="IV159">
            <v>0</v>
          </cell>
          <cell r="JU159">
            <v>87</v>
          </cell>
          <cell r="KH159">
            <v>13</v>
          </cell>
          <cell r="PD159">
            <v>26126922</v>
          </cell>
          <cell r="PE159">
            <v>26126922</v>
          </cell>
        </row>
        <row r="160">
          <cell r="X160" t="str">
            <v>centra denních služeb</v>
          </cell>
          <cell r="Y160">
            <v>0</v>
          </cell>
          <cell r="IU160">
            <v>1939</v>
          </cell>
          <cell r="IV160">
            <v>4567</v>
          </cell>
          <cell r="JU160">
            <v>50</v>
          </cell>
          <cell r="KH160">
            <v>0</v>
          </cell>
          <cell r="PD160">
            <v>2070176.13</v>
          </cell>
          <cell r="PE160">
            <v>2070176.14</v>
          </cell>
        </row>
        <row r="161">
          <cell r="X161" t="str">
            <v>pečovatelská služba</v>
          </cell>
          <cell r="Y161">
            <v>0</v>
          </cell>
          <cell r="IU161">
            <v>3068</v>
          </cell>
          <cell r="IV161">
            <v>0</v>
          </cell>
          <cell r="JU161">
            <v>28</v>
          </cell>
          <cell r="KH161">
            <v>5</v>
          </cell>
          <cell r="PD161">
            <v>650633</v>
          </cell>
          <cell r="PE161">
            <v>650633</v>
          </cell>
        </row>
        <row r="162">
          <cell r="X162" t="str">
            <v>pečovatelská služba</v>
          </cell>
          <cell r="Y162">
            <v>0</v>
          </cell>
          <cell r="IU162">
            <v>6704</v>
          </cell>
          <cell r="IV162">
            <v>6616</v>
          </cell>
          <cell r="JU162">
            <v>241</v>
          </cell>
          <cell r="KH162">
            <v>5</v>
          </cell>
          <cell r="PD162">
            <v>4207584</v>
          </cell>
          <cell r="PE162">
            <v>4291301</v>
          </cell>
        </row>
        <row r="163">
          <cell r="X163" t="str">
            <v>pečovatelská služba</v>
          </cell>
          <cell r="Y163">
            <v>0</v>
          </cell>
          <cell r="IU163">
            <v>29889</v>
          </cell>
          <cell r="IV163">
            <v>0</v>
          </cell>
          <cell r="JU163">
            <v>815</v>
          </cell>
          <cell r="KH163">
            <v>3</v>
          </cell>
          <cell r="PD163">
            <v>14033712</v>
          </cell>
          <cell r="PE163">
            <v>14033712</v>
          </cell>
        </row>
        <row r="164">
          <cell r="X164" t="str">
            <v>sociální rehabilitace</v>
          </cell>
          <cell r="Y164">
            <v>0</v>
          </cell>
          <cell r="IU164">
            <v>0</v>
          </cell>
          <cell r="IV164">
            <v>812</v>
          </cell>
          <cell r="JU164">
            <v>58</v>
          </cell>
          <cell r="KH164">
            <v>0</v>
          </cell>
          <cell r="PD164">
            <v>2142707.63</v>
          </cell>
          <cell r="PE164">
            <v>2142707.63</v>
          </cell>
        </row>
        <row r="165">
          <cell r="X165" t="str">
            <v>pečovatelská služba</v>
          </cell>
          <cell r="Y165">
            <v>0</v>
          </cell>
          <cell r="IU165">
            <v>11126</v>
          </cell>
          <cell r="IV165">
            <v>5701</v>
          </cell>
          <cell r="JU165">
            <v>513</v>
          </cell>
          <cell r="KH165">
            <v>3</v>
          </cell>
          <cell r="PD165">
            <v>6448336.7700000005</v>
          </cell>
          <cell r="PE165">
            <v>6448336.7700000005</v>
          </cell>
        </row>
        <row r="166">
          <cell r="X166" t="str">
            <v>chráněné bydlení</v>
          </cell>
          <cell r="Y166" t="str">
            <v>pobytová</v>
          </cell>
          <cell r="IU166">
            <v>718</v>
          </cell>
          <cell r="IV166">
            <v>4</v>
          </cell>
          <cell r="JU166">
            <v>10</v>
          </cell>
          <cell r="KH166">
            <v>0</v>
          </cell>
          <cell r="PD166">
            <v>3389434.79</v>
          </cell>
          <cell r="PE166">
            <v>3389434.7900000005</v>
          </cell>
        </row>
        <row r="167">
          <cell r="X167" t="str">
            <v>pečovatelská služba</v>
          </cell>
          <cell r="Y167">
            <v>0</v>
          </cell>
          <cell r="IU167">
            <v>270</v>
          </cell>
          <cell r="IV167">
            <v>0</v>
          </cell>
          <cell r="JU167">
            <v>33</v>
          </cell>
          <cell r="KH167">
            <v>0</v>
          </cell>
          <cell r="PD167">
            <v>0</v>
          </cell>
          <cell r="PE167">
            <v>528917</v>
          </cell>
        </row>
        <row r="168">
          <cell r="X168" t="str">
            <v>podpora samostatného bydlení</v>
          </cell>
          <cell r="Y168">
            <v>0</v>
          </cell>
          <cell r="IU168">
            <v>233</v>
          </cell>
          <cell r="IV168">
            <v>109</v>
          </cell>
          <cell r="JU168">
            <v>9</v>
          </cell>
          <cell r="KH168">
            <v>0</v>
          </cell>
          <cell r="PD168">
            <v>984417.55</v>
          </cell>
          <cell r="PE168">
            <v>984417.55</v>
          </cell>
        </row>
        <row r="169">
          <cell r="X169" t="str">
            <v>denní stacionáře</v>
          </cell>
          <cell r="Y169">
            <v>0</v>
          </cell>
          <cell r="IU169">
            <v>2881</v>
          </cell>
          <cell r="IV169">
            <v>0</v>
          </cell>
          <cell r="JU169">
            <v>11</v>
          </cell>
          <cell r="KH169">
            <v>3</v>
          </cell>
          <cell r="PD169">
            <v>2192797</v>
          </cell>
          <cell r="PE169">
            <v>2192797</v>
          </cell>
        </row>
        <row r="170">
          <cell r="X170" t="str">
            <v>sociální rehabilitace</v>
          </cell>
          <cell r="Y170">
            <v>0</v>
          </cell>
          <cell r="IU170">
            <v>0</v>
          </cell>
          <cell r="IV170">
            <v>6677</v>
          </cell>
          <cell r="JU170">
            <v>62</v>
          </cell>
          <cell r="KH170">
            <v>0</v>
          </cell>
          <cell r="PD170">
            <v>1775731</v>
          </cell>
          <cell r="PE170">
            <v>1775731</v>
          </cell>
        </row>
        <row r="171">
          <cell r="X171" t="str">
            <v>odlehčovací služby</v>
          </cell>
          <cell r="Y171">
            <v>0</v>
          </cell>
          <cell r="IU171">
            <v>4147</v>
          </cell>
          <cell r="IV171">
            <v>0</v>
          </cell>
          <cell r="JU171">
            <v>121</v>
          </cell>
          <cell r="KH171">
            <v>1</v>
          </cell>
          <cell r="PD171">
            <v>731190</v>
          </cell>
          <cell r="PE171">
            <v>731190</v>
          </cell>
        </row>
        <row r="172">
          <cell r="X172" t="str">
            <v>domovy pro seniory</v>
          </cell>
          <cell r="Y172" t="str">
            <v>pobytová</v>
          </cell>
          <cell r="IU172">
            <v>0</v>
          </cell>
          <cell r="IV172">
            <v>0</v>
          </cell>
          <cell r="JU172">
            <v>118</v>
          </cell>
          <cell r="KH172">
            <v>23</v>
          </cell>
          <cell r="PD172">
            <v>18087895</v>
          </cell>
          <cell r="PE172">
            <v>23240504</v>
          </cell>
        </row>
        <row r="173">
          <cell r="X173" t="str">
            <v>domovy pro osoby se zdravotním postižením</v>
          </cell>
          <cell r="Y173" t="str">
            <v>pobytová</v>
          </cell>
          <cell r="IU173">
            <v>0</v>
          </cell>
          <cell r="IV173">
            <v>0</v>
          </cell>
          <cell r="JU173">
            <v>60</v>
          </cell>
          <cell r="KH173">
            <v>1</v>
          </cell>
          <cell r="PD173">
            <v>21380366</v>
          </cell>
          <cell r="PE173">
            <v>16987250</v>
          </cell>
        </row>
        <row r="174">
          <cell r="X174" t="str">
            <v>domovy se zvláštním režimem</v>
          </cell>
          <cell r="Y174" t="str">
            <v>pobytová</v>
          </cell>
          <cell r="IU174">
            <v>0</v>
          </cell>
          <cell r="IV174">
            <v>0</v>
          </cell>
          <cell r="JU174">
            <v>84</v>
          </cell>
          <cell r="KH174">
            <v>21</v>
          </cell>
          <cell r="PD174">
            <v>15125804</v>
          </cell>
          <cell r="PE174">
            <v>15125803.5</v>
          </cell>
        </row>
        <row r="175">
          <cell r="X175" t="str">
            <v>sociálně terapeutické dílny</v>
          </cell>
          <cell r="Y175">
            <v>0</v>
          </cell>
          <cell r="IU175">
            <v>0</v>
          </cell>
          <cell r="IV175">
            <v>12215</v>
          </cell>
          <cell r="JU175">
            <v>162</v>
          </cell>
          <cell r="KH175">
            <v>0</v>
          </cell>
          <cell r="PD175">
            <v>4746065</v>
          </cell>
          <cell r="PE175">
            <v>4746065</v>
          </cell>
        </row>
        <row r="176">
          <cell r="X176" t="str">
            <v>domovy pro osoby se zdravotním postižením</v>
          </cell>
          <cell r="Y176" t="str">
            <v>pobytová</v>
          </cell>
          <cell r="IU176">
            <v>0</v>
          </cell>
          <cell r="IV176">
            <v>0</v>
          </cell>
          <cell r="JU176">
            <v>54</v>
          </cell>
          <cell r="KH176">
            <v>11</v>
          </cell>
          <cell r="PD176">
            <v>13682575</v>
          </cell>
          <cell r="PE176">
            <v>17021197</v>
          </cell>
        </row>
        <row r="177">
          <cell r="X177" t="str">
            <v>odborné sociální poradenství</v>
          </cell>
          <cell r="Y177">
            <v>0</v>
          </cell>
          <cell r="IU177">
            <v>0</v>
          </cell>
          <cell r="IV177">
            <v>69</v>
          </cell>
          <cell r="JU177">
            <v>36</v>
          </cell>
          <cell r="KH177">
            <v>0</v>
          </cell>
          <cell r="PD177">
            <v>34364</v>
          </cell>
          <cell r="PE177">
            <v>34364</v>
          </cell>
        </row>
        <row r="178">
          <cell r="X178" t="str">
            <v>sociálně aktivizační služby pro seniory a
osoby se zdravotním postižením</v>
          </cell>
          <cell r="Y178">
            <v>0</v>
          </cell>
          <cell r="IU178">
            <v>1721</v>
          </cell>
          <cell r="IV178">
            <v>860</v>
          </cell>
          <cell r="JU178">
            <v>1518</v>
          </cell>
          <cell r="KH178">
            <v>0</v>
          </cell>
          <cell r="PD178">
            <v>463600</v>
          </cell>
          <cell r="PE178">
            <v>458400</v>
          </cell>
        </row>
        <row r="179">
          <cell r="X179" t="str">
            <v>nízkoprahová zařízení pro děti a mládež</v>
          </cell>
          <cell r="Y179">
            <v>0</v>
          </cell>
          <cell r="IU179">
            <v>0</v>
          </cell>
          <cell r="IV179">
            <v>1418</v>
          </cell>
          <cell r="JU179">
            <v>135</v>
          </cell>
          <cell r="KH179">
            <v>0</v>
          </cell>
          <cell r="PD179">
            <v>1335397</v>
          </cell>
          <cell r="PE179">
            <v>1335397</v>
          </cell>
        </row>
        <row r="180">
          <cell r="X180" t="str">
            <v>odborné sociální poradenství</v>
          </cell>
          <cell r="Y180">
            <v>0</v>
          </cell>
          <cell r="IU180">
            <v>0</v>
          </cell>
          <cell r="IV180">
            <v>900</v>
          </cell>
          <cell r="JU180">
            <v>860</v>
          </cell>
          <cell r="KH180">
            <v>0</v>
          </cell>
          <cell r="PD180">
            <v>87700</v>
          </cell>
          <cell r="PE180">
            <v>87700</v>
          </cell>
        </row>
        <row r="181">
          <cell r="X181" t="str">
            <v>chráněné bydlení</v>
          </cell>
          <cell r="Y181" t="str">
            <v>pobytová</v>
          </cell>
          <cell r="IU181">
            <v>218</v>
          </cell>
          <cell r="IV181">
            <v>250</v>
          </cell>
          <cell r="JU181">
            <v>9</v>
          </cell>
          <cell r="KH181">
            <v>0</v>
          </cell>
          <cell r="PD181">
            <v>1866817.2</v>
          </cell>
          <cell r="PE181">
            <v>1866817.2000000004</v>
          </cell>
        </row>
        <row r="182">
          <cell r="X182" t="str">
            <v>domy na půl cesty</v>
          </cell>
          <cell r="Y182" t="str">
            <v>pobytová</v>
          </cell>
          <cell r="IU182">
            <v>0</v>
          </cell>
          <cell r="IV182">
            <v>0</v>
          </cell>
          <cell r="JU182">
            <v>12</v>
          </cell>
          <cell r="KH182">
            <v>0</v>
          </cell>
          <cell r="PD182">
            <v>322500</v>
          </cell>
          <cell r="PE182">
            <v>322500</v>
          </cell>
        </row>
        <row r="183">
          <cell r="X183" t="str">
            <v>azylové domy</v>
          </cell>
          <cell r="Y183" t="str">
            <v>pobytová</v>
          </cell>
          <cell r="IU183">
            <v>0</v>
          </cell>
          <cell r="IV183">
            <v>0</v>
          </cell>
          <cell r="JU183">
            <v>140</v>
          </cell>
          <cell r="KH183">
            <v>0</v>
          </cell>
          <cell r="PD183">
            <v>3915313.1399999997</v>
          </cell>
          <cell r="PE183">
            <v>3915313.1399999997</v>
          </cell>
        </row>
        <row r="184">
          <cell r="X184" t="str">
            <v>sociální rehabilitace</v>
          </cell>
          <cell r="Y184">
            <v>0</v>
          </cell>
          <cell r="IU184">
            <v>0</v>
          </cell>
          <cell r="IV184">
            <v>575</v>
          </cell>
          <cell r="JU184">
            <v>101</v>
          </cell>
          <cell r="KH184">
            <v>0</v>
          </cell>
          <cell r="PD184">
            <v>2210304.8899999997</v>
          </cell>
          <cell r="PE184">
            <v>2210304.89</v>
          </cell>
        </row>
        <row r="185">
          <cell r="X185" t="str">
            <v>sociálně terapeutické dílny</v>
          </cell>
          <cell r="Y185">
            <v>0</v>
          </cell>
          <cell r="IU185">
            <v>0</v>
          </cell>
          <cell r="IV185">
            <v>1753</v>
          </cell>
          <cell r="JU185">
            <v>20</v>
          </cell>
          <cell r="KH185">
            <v>0</v>
          </cell>
          <cell r="PD185">
            <v>1963449.6</v>
          </cell>
          <cell r="PE185">
            <v>1963449.5999999996</v>
          </cell>
        </row>
        <row r="186">
          <cell r="X186" t="str">
            <v>sociálně aktivizační služby pro seniory a
osoby se zdravotním postižením</v>
          </cell>
          <cell r="Y186">
            <v>0</v>
          </cell>
          <cell r="IU186">
            <v>0</v>
          </cell>
          <cell r="IV186">
            <v>1378</v>
          </cell>
          <cell r="JU186">
            <v>33</v>
          </cell>
          <cell r="KH186">
            <v>0</v>
          </cell>
          <cell r="PD186">
            <v>250471.04000000001</v>
          </cell>
          <cell r="PE186">
            <v>250471.04000000001</v>
          </cell>
        </row>
        <row r="187">
          <cell r="X187" t="str">
            <v>domovy pro seniory</v>
          </cell>
          <cell r="Y187" t="str">
            <v>pobytová</v>
          </cell>
          <cell r="IU187">
            <v>0</v>
          </cell>
          <cell r="IV187">
            <v>0</v>
          </cell>
          <cell r="JU187">
            <v>105</v>
          </cell>
          <cell r="KH187">
            <v>23</v>
          </cell>
          <cell r="PD187">
            <v>33392670</v>
          </cell>
          <cell r="PE187">
            <v>33392670</v>
          </cell>
        </row>
        <row r="188">
          <cell r="X188" t="str">
            <v>sociálně terapeutické dílny</v>
          </cell>
          <cell r="Y188">
            <v>0</v>
          </cell>
          <cell r="IU188">
            <v>0</v>
          </cell>
          <cell r="IV188">
            <v>1133</v>
          </cell>
          <cell r="JU188">
            <v>51</v>
          </cell>
          <cell r="KH188">
            <v>0</v>
          </cell>
          <cell r="PD188">
            <v>768400</v>
          </cell>
          <cell r="PE188">
            <v>768400</v>
          </cell>
        </row>
        <row r="189">
          <cell r="X189" t="str">
            <v>sociální rehabilitace</v>
          </cell>
          <cell r="Y189">
            <v>0</v>
          </cell>
          <cell r="IU189">
            <v>0</v>
          </cell>
          <cell r="IV189">
            <v>480</v>
          </cell>
          <cell r="JU189">
            <v>43</v>
          </cell>
          <cell r="KH189">
            <v>0</v>
          </cell>
          <cell r="PD189">
            <v>600200</v>
          </cell>
          <cell r="PE189">
            <v>600200</v>
          </cell>
        </row>
        <row r="190">
          <cell r="X190" t="str">
            <v>azylové domy</v>
          </cell>
          <cell r="Y190" t="str">
            <v>pobytová</v>
          </cell>
          <cell r="IU190">
            <v>0</v>
          </cell>
          <cell r="IV190">
            <v>0</v>
          </cell>
          <cell r="JU190">
            <v>256</v>
          </cell>
          <cell r="KH190">
            <v>0</v>
          </cell>
          <cell r="PD190">
            <v>7264551</v>
          </cell>
          <cell r="PE190">
            <v>7264551</v>
          </cell>
        </row>
        <row r="191">
          <cell r="X191" t="str">
            <v>podpora samostatného bydlení</v>
          </cell>
          <cell r="Y191">
            <v>0</v>
          </cell>
          <cell r="IU191">
            <v>85</v>
          </cell>
          <cell r="IV191">
            <v>0</v>
          </cell>
          <cell r="JU191">
            <v>2</v>
          </cell>
          <cell r="KH191">
            <v>0</v>
          </cell>
          <cell r="PD191">
            <v>88924</v>
          </cell>
          <cell r="PE191">
            <v>88924</v>
          </cell>
        </row>
        <row r="192">
          <cell r="X192" t="str">
            <v>noclehárny</v>
          </cell>
          <cell r="Y192">
            <v>0</v>
          </cell>
          <cell r="IU192">
            <v>5658</v>
          </cell>
          <cell r="IV192">
            <v>0</v>
          </cell>
          <cell r="JU192">
            <v>66</v>
          </cell>
          <cell r="KH192">
            <v>0</v>
          </cell>
          <cell r="PD192">
            <v>679422</v>
          </cell>
          <cell r="PE192">
            <v>679422</v>
          </cell>
        </row>
        <row r="193">
          <cell r="X193" t="str">
            <v>chráněné bydlení</v>
          </cell>
          <cell r="Y193" t="str">
            <v>pobytová</v>
          </cell>
          <cell r="IU193">
            <v>0</v>
          </cell>
          <cell r="IV193">
            <v>0</v>
          </cell>
          <cell r="JU193">
            <v>17</v>
          </cell>
          <cell r="KH193">
            <v>0</v>
          </cell>
          <cell r="PD193">
            <v>2988913</v>
          </cell>
          <cell r="PE193">
            <v>2988913</v>
          </cell>
        </row>
        <row r="194">
          <cell r="X194" t="str">
            <v>týdenní stacionáře</v>
          </cell>
          <cell r="Y194" t="str">
            <v>pobytová</v>
          </cell>
          <cell r="IU194">
            <v>0</v>
          </cell>
          <cell r="IV194">
            <v>0</v>
          </cell>
          <cell r="JU194">
            <v>24</v>
          </cell>
          <cell r="KH194">
            <v>1</v>
          </cell>
          <cell r="PD194">
            <v>4490267</v>
          </cell>
          <cell r="PE194">
            <v>4490267</v>
          </cell>
        </row>
        <row r="195">
          <cell r="X195" t="str">
            <v>odborné sociální poradenství</v>
          </cell>
          <cell r="Y195">
            <v>0</v>
          </cell>
          <cell r="IU195">
            <v>0</v>
          </cell>
          <cell r="IV195">
            <v>100</v>
          </cell>
          <cell r="JU195">
            <v>62</v>
          </cell>
          <cell r="KH195">
            <v>0</v>
          </cell>
          <cell r="PD195">
            <v>25722</v>
          </cell>
          <cell r="PE195">
            <v>25722</v>
          </cell>
        </row>
        <row r="196">
          <cell r="X196" t="str">
            <v>domovy pro seniory</v>
          </cell>
          <cell r="Y196" t="str">
            <v>pobytová</v>
          </cell>
          <cell r="IU196">
            <v>0</v>
          </cell>
          <cell r="IV196">
            <v>0</v>
          </cell>
          <cell r="JU196">
            <v>125</v>
          </cell>
          <cell r="KH196">
            <v>49</v>
          </cell>
          <cell r="PD196">
            <v>22920222</v>
          </cell>
          <cell r="PE196">
            <v>22920222</v>
          </cell>
        </row>
        <row r="197">
          <cell r="X197" t="str">
            <v>podpora samostatného bydlení</v>
          </cell>
          <cell r="Y197">
            <v>0</v>
          </cell>
          <cell r="IU197">
            <v>1800</v>
          </cell>
          <cell r="IV197">
            <v>208</v>
          </cell>
          <cell r="JU197">
            <v>2</v>
          </cell>
          <cell r="KH197">
            <v>0</v>
          </cell>
          <cell r="PD197">
            <v>332734</v>
          </cell>
          <cell r="PE197">
            <v>332734</v>
          </cell>
        </row>
        <row r="198">
          <cell r="X198" t="str">
            <v>domovy pro seniory</v>
          </cell>
          <cell r="Y198" t="str">
            <v>pobytová</v>
          </cell>
          <cell r="IU198">
            <v>0</v>
          </cell>
          <cell r="IV198">
            <v>0</v>
          </cell>
          <cell r="JU198">
            <v>57</v>
          </cell>
          <cell r="KH198">
            <v>2</v>
          </cell>
          <cell r="PD198">
            <v>13655804</v>
          </cell>
          <cell r="PE198">
            <v>13655804</v>
          </cell>
        </row>
        <row r="199">
          <cell r="X199" t="str">
            <v>sociálně aktivizační služby pro seniory a
osoby se zdravotním postižením</v>
          </cell>
          <cell r="Y199">
            <v>0</v>
          </cell>
          <cell r="IU199">
            <v>52</v>
          </cell>
          <cell r="IV199">
            <v>955</v>
          </cell>
          <cell r="JU199">
            <v>36</v>
          </cell>
          <cell r="KH199">
            <v>12</v>
          </cell>
          <cell r="PD199">
            <v>1602400</v>
          </cell>
          <cell r="PE199">
            <v>1602400</v>
          </cell>
        </row>
        <row r="200">
          <cell r="X200" t="str">
            <v>odborné sociální poradenství</v>
          </cell>
          <cell r="Y200">
            <v>0</v>
          </cell>
          <cell r="IU200">
            <v>0</v>
          </cell>
          <cell r="IV200">
            <v>832</v>
          </cell>
          <cell r="JU200">
            <v>520</v>
          </cell>
          <cell r="KH200">
            <v>0</v>
          </cell>
          <cell r="PD200">
            <v>601667</v>
          </cell>
          <cell r="PE200">
            <v>460016</v>
          </cell>
        </row>
        <row r="201">
          <cell r="X201" t="str">
            <v>sociálně terapeutické dílny</v>
          </cell>
          <cell r="Y201">
            <v>0</v>
          </cell>
          <cell r="IU201">
            <v>0</v>
          </cell>
          <cell r="IV201">
            <v>3848</v>
          </cell>
          <cell r="JU201">
            <v>45</v>
          </cell>
          <cell r="KH201">
            <v>0</v>
          </cell>
          <cell r="PD201">
            <v>2254441</v>
          </cell>
          <cell r="PE201">
            <v>2254441</v>
          </cell>
        </row>
        <row r="202">
          <cell r="X202" t="str">
            <v>sociální rehabilitace</v>
          </cell>
          <cell r="Y202">
            <v>0</v>
          </cell>
          <cell r="IU202">
            <v>0</v>
          </cell>
          <cell r="IV202">
            <v>2008</v>
          </cell>
          <cell r="JU202">
            <v>46</v>
          </cell>
          <cell r="KH202">
            <v>14</v>
          </cell>
          <cell r="PD202">
            <v>1173822</v>
          </cell>
          <cell r="PE202">
            <v>1173822</v>
          </cell>
        </row>
        <row r="203">
          <cell r="X203" t="str">
            <v>pečovatelská služba</v>
          </cell>
          <cell r="Y203">
            <v>0</v>
          </cell>
          <cell r="IU203">
            <v>2241</v>
          </cell>
          <cell r="IV203">
            <v>0</v>
          </cell>
          <cell r="JU203">
            <v>56</v>
          </cell>
          <cell r="KH203">
            <v>0</v>
          </cell>
          <cell r="PD203">
            <v>1761461.5</v>
          </cell>
          <cell r="PE203">
            <v>1761462.5</v>
          </cell>
        </row>
        <row r="204">
          <cell r="X204" t="str">
            <v>domovy se zvláštním režimem</v>
          </cell>
          <cell r="Y204" t="str">
            <v>pobytová</v>
          </cell>
          <cell r="IU204">
            <v>0</v>
          </cell>
          <cell r="IV204">
            <v>0</v>
          </cell>
          <cell r="JU204">
            <v>33</v>
          </cell>
          <cell r="KH204">
            <v>13</v>
          </cell>
          <cell r="PD204">
            <v>9223060</v>
          </cell>
          <cell r="PE204">
            <v>9223060</v>
          </cell>
        </row>
        <row r="205">
          <cell r="X205" t="str">
            <v>odborné sociální poradenství</v>
          </cell>
          <cell r="Y205">
            <v>0</v>
          </cell>
          <cell r="IU205">
            <v>0</v>
          </cell>
          <cell r="IV205">
            <v>18</v>
          </cell>
          <cell r="JU205">
            <v>9</v>
          </cell>
          <cell r="KH205">
            <v>0</v>
          </cell>
          <cell r="PD205">
            <v>160100</v>
          </cell>
          <cell r="PE205">
            <v>160100</v>
          </cell>
        </row>
        <row r="206">
          <cell r="X206" t="str">
            <v>domovy pro seniory</v>
          </cell>
          <cell r="Y206" t="str">
            <v>pobytová</v>
          </cell>
          <cell r="IU206">
            <v>0</v>
          </cell>
          <cell r="IV206">
            <v>0</v>
          </cell>
          <cell r="JU206">
            <v>149</v>
          </cell>
          <cell r="KH206">
            <v>6</v>
          </cell>
          <cell r="PD206">
            <v>36127840</v>
          </cell>
          <cell r="PE206">
            <v>36127840</v>
          </cell>
        </row>
        <row r="207">
          <cell r="X207" t="str">
            <v>odlehčovací služby</v>
          </cell>
          <cell r="Y207">
            <v>0</v>
          </cell>
          <cell r="IU207">
            <v>1213</v>
          </cell>
          <cell r="IV207">
            <v>0</v>
          </cell>
          <cell r="JU207">
            <v>28</v>
          </cell>
          <cell r="KH207">
            <v>0</v>
          </cell>
          <cell r="PD207">
            <v>923300</v>
          </cell>
          <cell r="PE207">
            <v>923300</v>
          </cell>
        </row>
        <row r="208">
          <cell r="X208" t="str">
            <v>chráněné bydlení</v>
          </cell>
          <cell r="Y208" t="str">
            <v>pobytová</v>
          </cell>
          <cell r="IU208">
            <v>0</v>
          </cell>
          <cell r="IV208">
            <v>0</v>
          </cell>
          <cell r="JU208">
            <v>6</v>
          </cell>
          <cell r="KH208">
            <v>0</v>
          </cell>
          <cell r="PD208">
            <v>834445</v>
          </cell>
          <cell r="PE208">
            <v>834445</v>
          </cell>
        </row>
        <row r="209">
          <cell r="X209" t="str">
            <v>pečovatelská služba</v>
          </cell>
          <cell r="Y209">
            <v>0</v>
          </cell>
          <cell r="IU209">
            <v>1377</v>
          </cell>
          <cell r="IV209">
            <v>2319</v>
          </cell>
          <cell r="JU209">
            <v>105</v>
          </cell>
          <cell r="KH209">
            <v>1</v>
          </cell>
          <cell r="PD209">
            <v>0</v>
          </cell>
          <cell r="PE209">
            <v>1920258.5999999999</v>
          </cell>
        </row>
        <row r="210">
          <cell r="X210" t="str">
            <v>odborné sociální poradenství</v>
          </cell>
          <cell r="Y210">
            <v>0</v>
          </cell>
          <cell r="IU210">
            <v>0</v>
          </cell>
          <cell r="IV210">
            <v>1680</v>
          </cell>
          <cell r="JU210">
            <v>470</v>
          </cell>
          <cell r="KH210">
            <v>0</v>
          </cell>
          <cell r="PD210">
            <v>557794</v>
          </cell>
          <cell r="PE210">
            <v>557794</v>
          </cell>
        </row>
        <row r="211">
          <cell r="X211" t="str">
            <v>podpora samostatného bydlení</v>
          </cell>
          <cell r="Y211">
            <v>0</v>
          </cell>
          <cell r="IU211">
            <v>1920</v>
          </cell>
          <cell r="IV211">
            <v>0</v>
          </cell>
          <cell r="JU211">
            <v>8</v>
          </cell>
          <cell r="KH211">
            <v>0</v>
          </cell>
          <cell r="PD211">
            <v>803180</v>
          </cell>
          <cell r="PE211">
            <v>803180</v>
          </cell>
        </row>
        <row r="212">
          <cell r="X212" t="str">
            <v>osobní asistence</v>
          </cell>
          <cell r="Y212">
            <v>0</v>
          </cell>
          <cell r="IU212">
            <v>6971</v>
          </cell>
          <cell r="IV212">
            <v>0</v>
          </cell>
          <cell r="JU212">
            <v>41</v>
          </cell>
          <cell r="KH212">
            <v>2</v>
          </cell>
          <cell r="PD212">
            <v>1576095</v>
          </cell>
          <cell r="PE212">
            <v>1580915</v>
          </cell>
        </row>
        <row r="213">
          <cell r="X213" t="str">
            <v>sociální rehabilitace</v>
          </cell>
          <cell r="Y213">
            <v>0</v>
          </cell>
          <cell r="IU213">
            <v>15</v>
          </cell>
          <cell r="IV213">
            <v>303</v>
          </cell>
          <cell r="JU213">
            <v>13</v>
          </cell>
          <cell r="KH213">
            <v>0</v>
          </cell>
          <cell r="PD213">
            <v>86361</v>
          </cell>
          <cell r="PE213">
            <v>86361</v>
          </cell>
        </row>
        <row r="214">
          <cell r="X214" t="str">
            <v>odlehčovací služby</v>
          </cell>
          <cell r="Y214" t="str">
            <v>pobytová</v>
          </cell>
          <cell r="IU214">
            <v>0</v>
          </cell>
          <cell r="IV214">
            <v>0</v>
          </cell>
          <cell r="JU214">
            <v>4</v>
          </cell>
          <cell r="KH214">
            <v>0</v>
          </cell>
          <cell r="PD214">
            <v>2273422</v>
          </cell>
          <cell r="PE214">
            <v>2273422</v>
          </cell>
        </row>
        <row r="215">
          <cell r="X215" t="str">
            <v>pečovatelská služba</v>
          </cell>
          <cell r="Y215">
            <v>0</v>
          </cell>
          <cell r="IU215">
            <v>4790</v>
          </cell>
          <cell r="IV215">
            <v>0</v>
          </cell>
          <cell r="JU215">
            <v>156</v>
          </cell>
          <cell r="KH215">
            <v>1</v>
          </cell>
          <cell r="PD215">
            <v>1802842</v>
          </cell>
          <cell r="PE215">
            <v>1802842</v>
          </cell>
        </row>
        <row r="216">
          <cell r="X216" t="str">
            <v>domovy se zvláštním režimem</v>
          </cell>
          <cell r="Y216" t="str">
            <v>pobytová</v>
          </cell>
          <cell r="IU216">
            <v>0</v>
          </cell>
          <cell r="IV216">
            <v>0</v>
          </cell>
          <cell r="JU216">
            <v>38</v>
          </cell>
          <cell r="KH216">
            <v>9</v>
          </cell>
          <cell r="PD216">
            <v>15117283</v>
          </cell>
          <cell r="PE216">
            <v>15117280</v>
          </cell>
        </row>
        <row r="217">
          <cell r="X217" t="str">
            <v>pečovatelská služba</v>
          </cell>
          <cell r="Y217">
            <v>0</v>
          </cell>
          <cell r="IU217">
            <v>5967</v>
          </cell>
          <cell r="IV217">
            <v>1874</v>
          </cell>
          <cell r="JU217">
            <v>105</v>
          </cell>
          <cell r="KH217">
            <v>2</v>
          </cell>
          <cell r="PD217">
            <v>0</v>
          </cell>
          <cell r="PE217">
            <v>1590861</v>
          </cell>
        </row>
        <row r="218">
          <cell r="X218" t="str">
            <v>denní stacionáře</v>
          </cell>
          <cell r="Y218">
            <v>0</v>
          </cell>
          <cell r="IU218">
            <v>4027</v>
          </cell>
          <cell r="IV218">
            <v>1404</v>
          </cell>
          <cell r="JU218">
            <v>18</v>
          </cell>
          <cell r="KH218">
            <v>7</v>
          </cell>
          <cell r="PD218">
            <v>2991370</v>
          </cell>
          <cell r="PE218">
            <v>2991370</v>
          </cell>
        </row>
        <row r="219">
          <cell r="X219" t="str">
            <v>odlehčovací služby</v>
          </cell>
          <cell r="Y219" t="str">
            <v>pobytová</v>
          </cell>
          <cell r="IU219">
            <v>0</v>
          </cell>
          <cell r="IV219">
            <v>0</v>
          </cell>
          <cell r="JU219">
            <v>3</v>
          </cell>
          <cell r="KH219">
            <v>0</v>
          </cell>
          <cell r="PD219">
            <v>1247260</v>
          </cell>
          <cell r="PE219">
            <v>1247260</v>
          </cell>
        </row>
        <row r="220">
          <cell r="X220" t="str">
            <v>denní stacionáře</v>
          </cell>
          <cell r="Y220">
            <v>0</v>
          </cell>
          <cell r="IU220">
            <v>4191</v>
          </cell>
          <cell r="IV220">
            <v>0</v>
          </cell>
          <cell r="JU220">
            <v>54</v>
          </cell>
          <cell r="KH220">
            <v>0</v>
          </cell>
          <cell r="PD220">
            <v>2511215</v>
          </cell>
          <cell r="PE220">
            <v>2511215</v>
          </cell>
        </row>
        <row r="221">
          <cell r="X221" t="str">
            <v>chráněné bydlení</v>
          </cell>
          <cell r="Y221" t="str">
            <v>pobytová</v>
          </cell>
          <cell r="IU221">
            <v>0</v>
          </cell>
          <cell r="IV221">
            <v>0</v>
          </cell>
          <cell r="JU221">
            <v>5</v>
          </cell>
          <cell r="KH221">
            <v>3</v>
          </cell>
          <cell r="PD221">
            <v>3282766.7800000003</v>
          </cell>
          <cell r="PE221">
            <v>3282766.7800000003</v>
          </cell>
        </row>
        <row r="222">
          <cell r="X222" t="str">
            <v>sociálně aktivizační služby pro rodiny s
dětmi</v>
          </cell>
          <cell r="Y222">
            <v>0</v>
          </cell>
          <cell r="IU222">
            <v>0</v>
          </cell>
          <cell r="IV222">
            <v>0</v>
          </cell>
          <cell r="JU222">
            <v>18</v>
          </cell>
          <cell r="KH222">
            <v>6</v>
          </cell>
          <cell r="PD222">
            <v>458708</v>
          </cell>
          <cell r="PE222">
            <v>458708</v>
          </cell>
        </row>
        <row r="223">
          <cell r="X223" t="str">
            <v>odborné sociální poradenství</v>
          </cell>
          <cell r="Y223">
            <v>0</v>
          </cell>
          <cell r="IU223">
            <v>0</v>
          </cell>
          <cell r="IV223">
            <v>650</v>
          </cell>
          <cell r="JU223">
            <v>58</v>
          </cell>
          <cell r="KH223">
            <v>0</v>
          </cell>
          <cell r="PD223">
            <v>718682</v>
          </cell>
          <cell r="PE223">
            <v>718682</v>
          </cell>
        </row>
        <row r="224">
          <cell r="X224" t="str">
            <v>domovy pro osoby se zdravotním postižením</v>
          </cell>
          <cell r="Y224" t="str">
            <v>pobytová</v>
          </cell>
          <cell r="IU224">
            <v>0</v>
          </cell>
          <cell r="IV224">
            <v>0</v>
          </cell>
          <cell r="JU224">
            <v>61</v>
          </cell>
          <cell r="KH224">
            <v>9</v>
          </cell>
          <cell r="PD224">
            <v>32777386</v>
          </cell>
          <cell r="PE224">
            <v>32777386</v>
          </cell>
        </row>
        <row r="225">
          <cell r="X225" t="str">
            <v>denní stacionáře</v>
          </cell>
          <cell r="Y225">
            <v>0</v>
          </cell>
          <cell r="IU225">
            <v>3883</v>
          </cell>
          <cell r="IV225">
            <v>218</v>
          </cell>
          <cell r="JU225">
            <v>25</v>
          </cell>
          <cell r="KH225">
            <v>2</v>
          </cell>
          <cell r="PD225">
            <v>1745610</v>
          </cell>
          <cell r="PE225">
            <v>1745610</v>
          </cell>
        </row>
        <row r="226">
          <cell r="X226" t="str">
            <v>osobní asistence</v>
          </cell>
          <cell r="Y226">
            <v>0</v>
          </cell>
          <cell r="IU226">
            <v>694</v>
          </cell>
          <cell r="IV226">
            <v>0</v>
          </cell>
          <cell r="JU226">
            <v>30</v>
          </cell>
          <cell r="KH226">
            <v>3</v>
          </cell>
          <cell r="PD226">
            <v>536913</v>
          </cell>
          <cell r="PE226">
            <v>536913</v>
          </cell>
        </row>
        <row r="227">
          <cell r="X227" t="str">
            <v>noclehárny</v>
          </cell>
          <cell r="Y227">
            <v>0</v>
          </cell>
          <cell r="IU227">
            <v>2920</v>
          </cell>
          <cell r="IV227">
            <v>730</v>
          </cell>
          <cell r="JU227">
            <v>33</v>
          </cell>
          <cell r="KH227">
            <v>0</v>
          </cell>
          <cell r="PD227">
            <v>1373123</v>
          </cell>
          <cell r="PE227">
            <v>1373123</v>
          </cell>
        </row>
        <row r="228">
          <cell r="X228" t="str">
            <v>sociální rehabilitace</v>
          </cell>
          <cell r="Y228">
            <v>0</v>
          </cell>
          <cell r="IU228">
            <v>1594</v>
          </cell>
          <cell r="IV228">
            <v>398</v>
          </cell>
          <cell r="JU228">
            <v>38</v>
          </cell>
          <cell r="KH228">
            <v>7</v>
          </cell>
          <cell r="PD228">
            <v>2587440</v>
          </cell>
          <cell r="PE228">
            <v>2587440</v>
          </cell>
        </row>
        <row r="229">
          <cell r="X229" t="str">
            <v>domovy se zvláštním režimem</v>
          </cell>
          <cell r="Y229" t="str">
            <v>pobytová</v>
          </cell>
          <cell r="IU229">
            <v>0</v>
          </cell>
          <cell r="IV229">
            <v>0</v>
          </cell>
          <cell r="JU229">
            <v>36</v>
          </cell>
          <cell r="KH229">
            <v>6</v>
          </cell>
          <cell r="PD229">
            <v>14777488</v>
          </cell>
          <cell r="PE229">
            <v>23698441</v>
          </cell>
        </row>
        <row r="230">
          <cell r="X230" t="str">
            <v>podpora samostatného bydlení</v>
          </cell>
          <cell r="Y230">
            <v>0</v>
          </cell>
          <cell r="IU230">
            <v>0</v>
          </cell>
          <cell r="IV230">
            <v>2100</v>
          </cell>
          <cell r="JU230">
            <v>4</v>
          </cell>
          <cell r="KH230">
            <v>0</v>
          </cell>
          <cell r="PD230">
            <v>280408</v>
          </cell>
          <cell r="PE230">
            <v>280408</v>
          </cell>
        </row>
        <row r="231">
          <cell r="X231" t="str">
            <v>domovy pro osoby se zdravotním postižením</v>
          </cell>
          <cell r="Y231" t="str">
            <v>pobytová</v>
          </cell>
          <cell r="IU231">
            <v>0</v>
          </cell>
          <cell r="IV231">
            <v>0</v>
          </cell>
          <cell r="JU231">
            <v>33</v>
          </cell>
          <cell r="KH231">
            <v>4</v>
          </cell>
          <cell r="PD231">
            <v>10375241</v>
          </cell>
          <cell r="PE231">
            <v>16458681</v>
          </cell>
        </row>
        <row r="232">
          <cell r="X232" t="str">
            <v>sociálně aktivizační služby pro seniory a
osoby se zdravotním postižením</v>
          </cell>
          <cell r="Y232">
            <v>0</v>
          </cell>
          <cell r="IU232">
            <v>0</v>
          </cell>
          <cell r="IV232">
            <v>231</v>
          </cell>
          <cell r="JU232">
            <v>166</v>
          </cell>
          <cell r="KH232">
            <v>0</v>
          </cell>
          <cell r="PD232">
            <v>26262</v>
          </cell>
          <cell r="PE232">
            <v>98033.3</v>
          </cell>
        </row>
        <row r="233">
          <cell r="X233" t="str">
            <v>domovy pro seniory</v>
          </cell>
          <cell r="Y233" t="str">
            <v>pobytová</v>
          </cell>
          <cell r="IU233">
            <v>0</v>
          </cell>
          <cell r="IV233">
            <v>0</v>
          </cell>
          <cell r="JU233">
            <v>57</v>
          </cell>
          <cell r="KH233">
            <v>11</v>
          </cell>
          <cell r="PD233">
            <v>24891036</v>
          </cell>
          <cell r="PE233">
            <v>24891036</v>
          </cell>
        </row>
        <row r="234">
          <cell r="X234" t="str">
            <v>odlehčovací služby</v>
          </cell>
          <cell r="Y234" t="str">
            <v>pobytová</v>
          </cell>
          <cell r="IU234">
            <v>404</v>
          </cell>
          <cell r="IV234">
            <v>0</v>
          </cell>
          <cell r="JU234">
            <v>13</v>
          </cell>
          <cell r="KH234">
            <v>8</v>
          </cell>
          <cell r="PD234">
            <v>582783</v>
          </cell>
          <cell r="PE234">
            <v>582783</v>
          </cell>
        </row>
        <row r="235">
          <cell r="X235" t="str">
            <v>sociální rehabilitace</v>
          </cell>
          <cell r="Y235">
            <v>0</v>
          </cell>
          <cell r="IU235">
            <v>0</v>
          </cell>
          <cell r="IV235">
            <v>1255</v>
          </cell>
          <cell r="JU235">
            <v>10</v>
          </cell>
          <cell r="KH235">
            <v>0</v>
          </cell>
          <cell r="PD235">
            <v>836076</v>
          </cell>
          <cell r="PE235">
            <v>836076</v>
          </cell>
        </row>
        <row r="236">
          <cell r="X236" t="str">
            <v>pečovatelská služba</v>
          </cell>
          <cell r="Y236">
            <v>0</v>
          </cell>
          <cell r="IU236">
            <v>1703</v>
          </cell>
          <cell r="IV236">
            <v>0</v>
          </cell>
          <cell r="JU236">
            <v>100</v>
          </cell>
          <cell r="KH236" t="str">
            <v>údaj není sledován</v>
          </cell>
          <cell r="PD236">
            <v>2586131</v>
          </cell>
          <cell r="PE236">
            <v>2586131</v>
          </cell>
        </row>
        <row r="237">
          <cell r="X237" t="str">
            <v>pečovatelská služba</v>
          </cell>
          <cell r="Y237">
            <v>0</v>
          </cell>
          <cell r="IU237">
            <v>1700</v>
          </cell>
          <cell r="IV237">
            <v>0</v>
          </cell>
          <cell r="JU237">
            <v>37</v>
          </cell>
          <cell r="KH237">
            <v>0</v>
          </cell>
          <cell r="PD237">
            <v>681124</v>
          </cell>
          <cell r="PE237">
            <v>681124</v>
          </cell>
        </row>
        <row r="238">
          <cell r="X238" t="str">
            <v>domovy pro seniory</v>
          </cell>
          <cell r="Y238" t="str">
            <v>pobytová</v>
          </cell>
          <cell r="IU238">
            <v>2661</v>
          </cell>
          <cell r="IV238">
            <v>0</v>
          </cell>
          <cell r="JU238">
            <v>18</v>
          </cell>
          <cell r="KH238">
            <v>0</v>
          </cell>
          <cell r="PD238">
            <v>2017962</v>
          </cell>
          <cell r="PE238">
            <v>4590057</v>
          </cell>
        </row>
        <row r="239">
          <cell r="X239" t="str">
            <v>sociálně aktivizační služby pro seniory a
osoby se zdravotním postižením</v>
          </cell>
          <cell r="Y239">
            <v>0</v>
          </cell>
          <cell r="IU239">
            <v>232</v>
          </cell>
          <cell r="IV239">
            <v>184</v>
          </cell>
          <cell r="JU239">
            <v>1310</v>
          </cell>
          <cell r="KH239">
            <v>0</v>
          </cell>
          <cell r="PD239">
            <v>1178400</v>
          </cell>
          <cell r="PE239">
            <v>1134157</v>
          </cell>
        </row>
        <row r="240">
          <cell r="X240" t="str">
            <v>krizová pomoc</v>
          </cell>
          <cell r="Y240">
            <v>0</v>
          </cell>
          <cell r="IU240">
            <v>0</v>
          </cell>
          <cell r="IV240">
            <v>209</v>
          </cell>
          <cell r="JU240">
            <v>139</v>
          </cell>
          <cell r="KH240">
            <v>0</v>
          </cell>
          <cell r="PD240">
            <v>649000</v>
          </cell>
          <cell r="PE240">
            <v>649000</v>
          </cell>
        </row>
        <row r="241">
          <cell r="X241" t="str">
            <v>domovy pro osoby se zdravotním postižením</v>
          </cell>
          <cell r="Y241" t="str">
            <v>pobytová</v>
          </cell>
          <cell r="IU241">
            <v>0</v>
          </cell>
          <cell r="IV241">
            <v>0</v>
          </cell>
          <cell r="JU241">
            <v>40</v>
          </cell>
          <cell r="KH241">
            <v>10</v>
          </cell>
          <cell r="PD241">
            <v>19043626.579999998</v>
          </cell>
          <cell r="PE241">
            <v>19043626.579999998</v>
          </cell>
        </row>
        <row r="242">
          <cell r="X242" t="str">
            <v>domovy se zvláštním režimem</v>
          </cell>
          <cell r="Y242" t="str">
            <v>pobytová</v>
          </cell>
          <cell r="IU242">
            <v>0</v>
          </cell>
          <cell r="IV242">
            <v>0</v>
          </cell>
          <cell r="JU242">
            <v>97</v>
          </cell>
          <cell r="KH242">
            <v>20</v>
          </cell>
          <cell r="PD242">
            <v>19179891</v>
          </cell>
          <cell r="PE242">
            <v>19179891</v>
          </cell>
        </row>
        <row r="243">
          <cell r="X243" t="str">
            <v>odlehčovací služby</v>
          </cell>
          <cell r="Y243">
            <v>0</v>
          </cell>
          <cell r="IU243">
            <v>880</v>
          </cell>
          <cell r="IV243">
            <v>2051</v>
          </cell>
          <cell r="JU243">
            <v>9</v>
          </cell>
          <cell r="KH243">
            <v>0</v>
          </cell>
          <cell r="PD243">
            <v>429616.49</v>
          </cell>
          <cell r="PE243">
            <v>429616.49</v>
          </cell>
        </row>
        <row r="244">
          <cell r="X244" t="str">
            <v>sociální rehabilitace</v>
          </cell>
          <cell r="Y244">
            <v>0</v>
          </cell>
          <cell r="IU244">
            <v>0</v>
          </cell>
          <cell r="IV244">
            <v>2033</v>
          </cell>
          <cell r="JU244">
            <v>27</v>
          </cell>
          <cell r="KH244">
            <v>0</v>
          </cell>
          <cell r="PD244">
            <v>691619</v>
          </cell>
          <cell r="PE244">
            <v>691620</v>
          </cell>
        </row>
        <row r="245">
          <cell r="X245" t="str">
            <v>podpora samostatného bydlení</v>
          </cell>
          <cell r="Y245">
            <v>0</v>
          </cell>
          <cell r="IU245">
            <v>49</v>
          </cell>
          <cell r="IV245">
            <v>151</v>
          </cell>
          <cell r="JU245">
            <v>2</v>
          </cell>
          <cell r="KH245">
            <v>0</v>
          </cell>
          <cell r="PD245">
            <v>32316</v>
          </cell>
          <cell r="PE245">
            <v>32316</v>
          </cell>
        </row>
        <row r="246">
          <cell r="X246" t="str">
            <v>osobní asistence</v>
          </cell>
          <cell r="Y246">
            <v>0</v>
          </cell>
          <cell r="IU246">
            <v>7462</v>
          </cell>
          <cell r="IV246">
            <v>108</v>
          </cell>
          <cell r="JU246">
            <v>30</v>
          </cell>
          <cell r="KH246">
            <v>3</v>
          </cell>
          <cell r="PD246">
            <v>1457401.4</v>
          </cell>
          <cell r="PE246">
            <v>1457401.4</v>
          </cell>
        </row>
        <row r="247">
          <cell r="X247" t="str">
            <v>pečovatelská služba</v>
          </cell>
          <cell r="Y247">
            <v>0</v>
          </cell>
          <cell r="IU247">
            <v>5670</v>
          </cell>
          <cell r="IV247">
            <v>0</v>
          </cell>
          <cell r="JU247">
            <v>53</v>
          </cell>
          <cell r="KH247">
            <v>0</v>
          </cell>
          <cell r="PD247">
            <v>1401757</v>
          </cell>
          <cell r="PE247">
            <v>1401757</v>
          </cell>
        </row>
        <row r="248">
          <cell r="X248" t="str">
            <v>odborné sociální poradenství</v>
          </cell>
          <cell r="Y248">
            <v>0</v>
          </cell>
          <cell r="IU248">
            <v>0</v>
          </cell>
          <cell r="IV248">
            <v>1965</v>
          </cell>
          <cell r="JU248">
            <v>234</v>
          </cell>
          <cell r="KH248">
            <v>66</v>
          </cell>
          <cell r="PD248">
            <v>147400</v>
          </cell>
          <cell r="PE248">
            <v>186600</v>
          </cell>
        </row>
        <row r="249">
          <cell r="X249" t="str">
            <v>odlehčovací služby</v>
          </cell>
          <cell r="Y249">
            <v>0</v>
          </cell>
          <cell r="IU249">
            <v>107</v>
          </cell>
          <cell r="IV249">
            <v>0</v>
          </cell>
          <cell r="JU249">
            <v>3</v>
          </cell>
          <cell r="KH249">
            <v>1</v>
          </cell>
          <cell r="PD249">
            <v>121829</v>
          </cell>
          <cell r="PE249">
            <v>121829</v>
          </cell>
        </row>
        <row r="250">
          <cell r="X250" t="str">
            <v>raná péče</v>
          </cell>
          <cell r="Y250">
            <v>0</v>
          </cell>
          <cell r="IU250">
            <v>0</v>
          </cell>
          <cell r="IV250">
            <v>846</v>
          </cell>
          <cell r="JU250">
            <v>131</v>
          </cell>
          <cell r="KH250">
            <v>0</v>
          </cell>
          <cell r="PD250">
            <v>1063050</v>
          </cell>
          <cell r="PE250">
            <v>1063050</v>
          </cell>
        </row>
        <row r="251">
          <cell r="X251" t="str">
            <v>terénní programy</v>
          </cell>
          <cell r="Y251">
            <v>0</v>
          </cell>
          <cell r="IU251">
            <v>0</v>
          </cell>
          <cell r="IV251">
            <v>3309</v>
          </cell>
          <cell r="JU251">
            <v>87</v>
          </cell>
          <cell r="KH251">
            <v>0</v>
          </cell>
          <cell r="PD251">
            <v>1546664</v>
          </cell>
          <cell r="PE251">
            <v>1546665</v>
          </cell>
        </row>
        <row r="252">
          <cell r="X252" t="str">
            <v>denní stacionáře</v>
          </cell>
          <cell r="Y252">
            <v>0</v>
          </cell>
          <cell r="IU252">
            <v>2020</v>
          </cell>
          <cell r="IV252">
            <v>1172</v>
          </cell>
          <cell r="JU252">
            <v>10</v>
          </cell>
          <cell r="KH252">
            <v>0</v>
          </cell>
          <cell r="PD252">
            <v>517407</v>
          </cell>
          <cell r="PE252">
            <v>517407</v>
          </cell>
        </row>
        <row r="253">
          <cell r="X253" t="str">
            <v>odborné sociální poradenství</v>
          </cell>
          <cell r="Y253">
            <v>0</v>
          </cell>
          <cell r="IU253">
            <v>0</v>
          </cell>
          <cell r="IV253">
            <v>230</v>
          </cell>
          <cell r="JU253">
            <v>102</v>
          </cell>
          <cell r="KH253">
            <v>0</v>
          </cell>
          <cell r="PD253">
            <v>162596</v>
          </cell>
          <cell r="PE253">
            <v>162596</v>
          </cell>
        </row>
        <row r="254">
          <cell r="X254" t="str">
            <v>azylové domy</v>
          </cell>
          <cell r="Y254" t="str">
            <v>pobytová</v>
          </cell>
          <cell r="IU254">
            <v>0</v>
          </cell>
          <cell r="IV254">
            <v>0</v>
          </cell>
          <cell r="JU254">
            <v>106</v>
          </cell>
          <cell r="KH254">
            <v>0</v>
          </cell>
          <cell r="PD254">
            <v>3488612</v>
          </cell>
          <cell r="PE254">
            <v>3488612</v>
          </cell>
        </row>
        <row r="255">
          <cell r="X255" t="str">
            <v>denní stacionáře</v>
          </cell>
          <cell r="Y255">
            <v>0</v>
          </cell>
          <cell r="IU255">
            <v>732</v>
          </cell>
          <cell r="IV255">
            <v>0</v>
          </cell>
          <cell r="JU255">
            <v>11</v>
          </cell>
          <cell r="KH255">
            <v>0</v>
          </cell>
          <cell r="PD255">
            <v>468870.44</v>
          </cell>
          <cell r="PE255">
            <v>468870.44</v>
          </cell>
        </row>
        <row r="256">
          <cell r="X256" t="str">
            <v>sociálně aktivizační služby pro seniory a
osoby se zdravotním postižením</v>
          </cell>
          <cell r="Y256">
            <v>0</v>
          </cell>
          <cell r="IU256">
            <v>0</v>
          </cell>
          <cell r="IV256">
            <v>769</v>
          </cell>
          <cell r="JU256">
            <v>34</v>
          </cell>
          <cell r="KH256">
            <v>0</v>
          </cell>
          <cell r="PD256">
            <v>1019852</v>
          </cell>
          <cell r="PE256">
            <v>1019852</v>
          </cell>
        </row>
        <row r="257">
          <cell r="X257" t="str">
            <v>sociálně aktivizační služby pro seniory a
osoby se zdravotním postižením</v>
          </cell>
          <cell r="Y257">
            <v>0</v>
          </cell>
          <cell r="IU257">
            <v>0</v>
          </cell>
          <cell r="IV257">
            <v>0</v>
          </cell>
          <cell r="JU257">
            <v>20</v>
          </cell>
          <cell r="KH257">
            <v>0</v>
          </cell>
          <cell r="PD257">
            <v>454472</v>
          </cell>
          <cell r="PE257">
            <v>371933</v>
          </cell>
        </row>
        <row r="258">
          <cell r="X258" t="str">
            <v>sociálně aktivizační služby pro rodiny s
dětmi</v>
          </cell>
          <cell r="Y258">
            <v>0</v>
          </cell>
          <cell r="IU258">
            <v>0</v>
          </cell>
          <cell r="IV258">
            <v>2260</v>
          </cell>
          <cell r="JU258">
            <v>275</v>
          </cell>
          <cell r="KH258">
            <v>40</v>
          </cell>
          <cell r="PD258">
            <v>388200</v>
          </cell>
          <cell r="PE258">
            <v>409300</v>
          </cell>
        </row>
        <row r="259">
          <cell r="X259" t="str">
            <v>denní stacionáře</v>
          </cell>
          <cell r="Y259">
            <v>0</v>
          </cell>
          <cell r="IU259">
            <v>6088</v>
          </cell>
          <cell r="IV259">
            <v>0</v>
          </cell>
          <cell r="JU259">
            <v>9</v>
          </cell>
          <cell r="KH259">
            <v>5</v>
          </cell>
          <cell r="PD259">
            <v>750377</v>
          </cell>
          <cell r="PE259">
            <v>750376</v>
          </cell>
        </row>
        <row r="260">
          <cell r="X260" t="str">
            <v>pečovatelská služba</v>
          </cell>
          <cell r="Y260">
            <v>0</v>
          </cell>
          <cell r="IU260">
            <v>7020</v>
          </cell>
          <cell r="IV260">
            <v>452</v>
          </cell>
          <cell r="JU260">
            <v>323</v>
          </cell>
          <cell r="KH260">
            <v>21</v>
          </cell>
          <cell r="PD260">
            <v>6521547</v>
          </cell>
          <cell r="PE260">
            <v>6521547</v>
          </cell>
        </row>
        <row r="261">
          <cell r="X261" t="str">
            <v>domovy pro seniory</v>
          </cell>
          <cell r="Y261" t="str">
            <v>pobytová</v>
          </cell>
          <cell r="IU261">
            <v>0</v>
          </cell>
          <cell r="IV261">
            <v>0</v>
          </cell>
          <cell r="JU261">
            <v>80</v>
          </cell>
          <cell r="KH261">
            <v>16</v>
          </cell>
          <cell r="PD261">
            <v>19489892</v>
          </cell>
          <cell r="PE261">
            <v>19489892</v>
          </cell>
        </row>
        <row r="262">
          <cell r="X262" t="str">
            <v>odlehčovací služby</v>
          </cell>
          <cell r="Y262">
            <v>0</v>
          </cell>
          <cell r="IU262">
            <v>669</v>
          </cell>
          <cell r="IV262">
            <v>0</v>
          </cell>
          <cell r="JU262">
            <v>11</v>
          </cell>
          <cell r="KH262">
            <v>0</v>
          </cell>
          <cell r="PD262">
            <v>494420</v>
          </cell>
          <cell r="PE262">
            <v>494420</v>
          </cell>
        </row>
        <row r="263">
          <cell r="X263" t="str">
            <v>pečovatelská služba</v>
          </cell>
          <cell r="Y263">
            <v>0</v>
          </cell>
          <cell r="IU263">
            <v>1437</v>
          </cell>
          <cell r="IV263">
            <v>622</v>
          </cell>
          <cell r="JU263">
            <v>51</v>
          </cell>
          <cell r="KH263">
            <v>2</v>
          </cell>
          <cell r="PD263">
            <v>823171</v>
          </cell>
          <cell r="PE263">
            <v>823170</v>
          </cell>
        </row>
        <row r="264">
          <cell r="X264" t="str">
            <v>azylové domy</v>
          </cell>
          <cell r="Y264" t="str">
            <v>pobytová</v>
          </cell>
          <cell r="IU264">
            <v>0</v>
          </cell>
          <cell r="IV264">
            <v>0</v>
          </cell>
          <cell r="JU264">
            <v>27</v>
          </cell>
          <cell r="KH264">
            <v>0</v>
          </cell>
          <cell r="PD264">
            <v>1219600</v>
          </cell>
          <cell r="PE264">
            <v>1219600</v>
          </cell>
        </row>
        <row r="265">
          <cell r="X265" t="str">
            <v>sociálně aktivizační služby pro rodiny s
dětmi</v>
          </cell>
          <cell r="Y265">
            <v>0</v>
          </cell>
          <cell r="IU265">
            <v>0</v>
          </cell>
          <cell r="IV265">
            <v>940</v>
          </cell>
          <cell r="JU265">
            <v>93</v>
          </cell>
          <cell r="KH265">
            <v>0</v>
          </cell>
          <cell r="PD265">
            <v>872809</v>
          </cell>
          <cell r="PE265">
            <v>872809</v>
          </cell>
        </row>
        <row r="266">
          <cell r="X266" t="str">
            <v>telefonická krizová pomoc</v>
          </cell>
          <cell r="Y266">
            <v>0</v>
          </cell>
          <cell r="IU266">
            <v>0</v>
          </cell>
          <cell r="IV266">
            <v>850</v>
          </cell>
          <cell r="JU266">
            <v>4803</v>
          </cell>
          <cell r="KH266">
            <v>7</v>
          </cell>
          <cell r="PD266">
            <v>108000</v>
          </cell>
          <cell r="PE266">
            <v>144000</v>
          </cell>
        </row>
        <row r="267">
          <cell r="X267" t="str">
            <v>pečovatelská služba</v>
          </cell>
          <cell r="Y267">
            <v>0</v>
          </cell>
          <cell r="IU267">
            <v>19364</v>
          </cell>
          <cell r="IV267">
            <v>0</v>
          </cell>
          <cell r="JU267">
            <v>439</v>
          </cell>
          <cell r="KH267">
            <v>16</v>
          </cell>
          <cell r="PD267">
            <v>9520400.1500000004</v>
          </cell>
          <cell r="PE267">
            <v>9520400.1500000004</v>
          </cell>
        </row>
        <row r="268">
          <cell r="X268" t="str">
            <v>pečovatelská služba</v>
          </cell>
          <cell r="Y268">
            <v>0</v>
          </cell>
          <cell r="IU268">
            <v>188</v>
          </cell>
          <cell r="IV268">
            <v>414</v>
          </cell>
          <cell r="JU268">
            <v>8</v>
          </cell>
          <cell r="KH268">
            <v>0</v>
          </cell>
          <cell r="PD268">
            <v>202733</v>
          </cell>
          <cell r="PE268">
            <v>202733</v>
          </cell>
        </row>
        <row r="269">
          <cell r="X269" t="str">
            <v>pečovatelská služba</v>
          </cell>
          <cell r="Y269">
            <v>0</v>
          </cell>
          <cell r="IU269">
            <v>1000</v>
          </cell>
          <cell r="IV269">
            <v>800</v>
          </cell>
          <cell r="JU269">
            <v>15</v>
          </cell>
          <cell r="KH269">
            <v>0</v>
          </cell>
          <cell r="PD269">
            <v>605200</v>
          </cell>
          <cell r="PE269">
            <v>605200</v>
          </cell>
        </row>
        <row r="270">
          <cell r="X270" t="str">
            <v>centra denních služeb</v>
          </cell>
          <cell r="Y270">
            <v>0</v>
          </cell>
          <cell r="IU270">
            <v>9866</v>
          </cell>
          <cell r="IV270">
            <v>0</v>
          </cell>
          <cell r="JU270">
            <v>32</v>
          </cell>
          <cell r="KH270">
            <v>10</v>
          </cell>
          <cell r="PD270">
            <v>2501116</v>
          </cell>
          <cell r="PE270">
            <v>2895206</v>
          </cell>
        </row>
        <row r="271">
          <cell r="X271" t="str">
            <v>domovy pro seniory</v>
          </cell>
          <cell r="Y271" t="str">
            <v>pobytová</v>
          </cell>
          <cell r="IU271">
            <v>0</v>
          </cell>
          <cell r="IV271">
            <v>0</v>
          </cell>
          <cell r="JU271">
            <v>4</v>
          </cell>
          <cell r="KH271">
            <v>0</v>
          </cell>
          <cell r="PD271">
            <v>1105858</v>
          </cell>
          <cell r="PE271">
            <v>1105858</v>
          </cell>
        </row>
        <row r="272">
          <cell r="X272" t="str">
            <v>chráněné bydlení</v>
          </cell>
          <cell r="Y272" t="str">
            <v>pobytová</v>
          </cell>
          <cell r="IU272">
            <v>0</v>
          </cell>
          <cell r="IV272">
            <v>0</v>
          </cell>
          <cell r="JU272">
            <v>19</v>
          </cell>
          <cell r="KH272">
            <v>0</v>
          </cell>
          <cell r="PD272">
            <v>3931897</v>
          </cell>
          <cell r="PE272">
            <v>3931897</v>
          </cell>
        </row>
        <row r="273">
          <cell r="X273" t="str">
            <v>týdenní stacionáře</v>
          </cell>
          <cell r="Y273" t="str">
            <v>pobytová</v>
          </cell>
          <cell r="IU273">
            <v>0</v>
          </cell>
          <cell r="IV273">
            <v>0</v>
          </cell>
          <cell r="JU273">
            <v>4</v>
          </cell>
          <cell r="KH273">
            <v>3</v>
          </cell>
          <cell r="PD273">
            <v>1568150</v>
          </cell>
          <cell r="PE273">
            <v>1568150</v>
          </cell>
        </row>
        <row r="274">
          <cell r="X274" t="str">
            <v>chráněné bydlení</v>
          </cell>
          <cell r="Y274" t="str">
            <v>pobytová</v>
          </cell>
          <cell r="IU274">
            <v>0</v>
          </cell>
          <cell r="IV274">
            <v>0</v>
          </cell>
          <cell r="JU274">
            <v>8</v>
          </cell>
          <cell r="KH274">
            <v>0</v>
          </cell>
          <cell r="PD274">
            <v>2587468</v>
          </cell>
          <cell r="PE274">
            <v>2587468</v>
          </cell>
        </row>
        <row r="275">
          <cell r="X275" t="str">
            <v>denní stacionáře</v>
          </cell>
          <cell r="Y275">
            <v>0</v>
          </cell>
          <cell r="IU275">
            <v>0</v>
          </cell>
          <cell r="IV275">
            <v>0</v>
          </cell>
          <cell r="JU275">
            <v>4</v>
          </cell>
          <cell r="KH275">
            <v>0</v>
          </cell>
          <cell r="PD275">
            <v>310149</v>
          </cell>
          <cell r="PE275">
            <v>310332</v>
          </cell>
        </row>
        <row r="276">
          <cell r="X276" t="str">
            <v>denní stacionáře</v>
          </cell>
          <cell r="Y276">
            <v>0</v>
          </cell>
          <cell r="IU276">
            <v>255</v>
          </cell>
          <cell r="IV276">
            <v>0</v>
          </cell>
          <cell r="JU276">
            <v>4</v>
          </cell>
          <cell r="KH276">
            <v>1</v>
          </cell>
          <cell r="PD276">
            <v>466719</v>
          </cell>
          <cell r="PE276">
            <v>466719</v>
          </cell>
        </row>
        <row r="277">
          <cell r="X277" t="str">
            <v>chráněné bydlení</v>
          </cell>
          <cell r="Y277" t="str">
            <v>pobytová</v>
          </cell>
          <cell r="IU277">
            <v>6477</v>
          </cell>
          <cell r="IV277">
            <v>6477</v>
          </cell>
          <cell r="JU277">
            <v>18</v>
          </cell>
          <cell r="KH277">
            <v>0</v>
          </cell>
          <cell r="PD277">
            <v>3603365</v>
          </cell>
          <cell r="PE277">
            <v>5229416</v>
          </cell>
        </row>
        <row r="278">
          <cell r="X278" t="str">
            <v>týdenní stacionáře</v>
          </cell>
          <cell r="Y278" t="str">
            <v>pobytová</v>
          </cell>
          <cell r="IU278">
            <v>0</v>
          </cell>
          <cell r="IV278">
            <v>0</v>
          </cell>
          <cell r="JU278">
            <v>3</v>
          </cell>
          <cell r="KH278">
            <v>2</v>
          </cell>
          <cell r="PD278">
            <v>639346</v>
          </cell>
          <cell r="PE278">
            <v>639346</v>
          </cell>
        </row>
        <row r="279">
          <cell r="X279" t="str">
            <v>denní stacionáře</v>
          </cell>
          <cell r="Y279">
            <v>0</v>
          </cell>
          <cell r="IU279">
            <v>54528</v>
          </cell>
          <cell r="IV279">
            <v>0</v>
          </cell>
          <cell r="JU279">
            <v>85</v>
          </cell>
          <cell r="KH279">
            <v>12</v>
          </cell>
          <cell r="PD279">
            <v>12210473</v>
          </cell>
          <cell r="PE279">
            <v>12210473</v>
          </cell>
        </row>
        <row r="280">
          <cell r="X280" t="str">
            <v>pečovatelská služba</v>
          </cell>
          <cell r="Y280">
            <v>0</v>
          </cell>
          <cell r="IU280">
            <v>2460</v>
          </cell>
          <cell r="IV280">
            <v>1054</v>
          </cell>
          <cell r="JU280">
            <v>97</v>
          </cell>
          <cell r="KH280">
            <v>0</v>
          </cell>
          <cell r="PD280">
            <v>1422798</v>
          </cell>
          <cell r="PE280">
            <v>1422798</v>
          </cell>
        </row>
        <row r="281">
          <cell r="X281" t="str">
            <v>denní stacionáře</v>
          </cell>
          <cell r="Y281">
            <v>0</v>
          </cell>
          <cell r="IU281">
            <v>3511</v>
          </cell>
          <cell r="IV281">
            <v>0</v>
          </cell>
          <cell r="JU281">
            <v>35</v>
          </cell>
          <cell r="KH281">
            <v>8</v>
          </cell>
          <cell r="PD281">
            <v>3865323.09</v>
          </cell>
          <cell r="PE281">
            <v>3865323.09</v>
          </cell>
        </row>
        <row r="282">
          <cell r="X282" t="str">
            <v>azylové domy</v>
          </cell>
          <cell r="Y282" t="str">
            <v>pobytová</v>
          </cell>
          <cell r="IU282">
            <v>0</v>
          </cell>
          <cell r="IV282">
            <v>0</v>
          </cell>
          <cell r="JU282">
            <v>96</v>
          </cell>
          <cell r="KH282">
            <v>0</v>
          </cell>
          <cell r="PD282">
            <v>2356631</v>
          </cell>
          <cell r="PE282">
            <v>2211069</v>
          </cell>
        </row>
        <row r="283">
          <cell r="X283" t="str">
            <v>chráněné bydlení</v>
          </cell>
          <cell r="Y283" t="str">
            <v>pobytová</v>
          </cell>
          <cell r="IU283">
            <v>0</v>
          </cell>
          <cell r="IV283">
            <v>0</v>
          </cell>
          <cell r="JU283">
            <v>67</v>
          </cell>
          <cell r="KH283">
            <v>1</v>
          </cell>
          <cell r="PD283">
            <v>6485586.3200000003</v>
          </cell>
          <cell r="PE283">
            <v>6485586.3200000003</v>
          </cell>
        </row>
        <row r="284">
          <cell r="X284" t="str">
            <v>odlehčovací služby</v>
          </cell>
          <cell r="Y284" t="str">
            <v>pobytová</v>
          </cell>
          <cell r="IU284">
            <v>0</v>
          </cell>
          <cell r="IV284">
            <v>0</v>
          </cell>
          <cell r="JU284">
            <v>27</v>
          </cell>
          <cell r="KH284">
            <v>21</v>
          </cell>
          <cell r="PD284">
            <v>294541</v>
          </cell>
          <cell r="PE284">
            <v>294541</v>
          </cell>
        </row>
        <row r="285">
          <cell r="X285" t="str">
            <v>domovy pro seniory</v>
          </cell>
          <cell r="Y285" t="str">
            <v>pobytová</v>
          </cell>
          <cell r="IU285">
            <v>0</v>
          </cell>
          <cell r="IV285">
            <v>0</v>
          </cell>
          <cell r="JU285">
            <v>6</v>
          </cell>
          <cell r="KH285">
            <v>0</v>
          </cell>
          <cell r="PD285">
            <v>1686806.6</v>
          </cell>
          <cell r="PE285">
            <v>1686806.7</v>
          </cell>
        </row>
        <row r="286">
          <cell r="X286" t="str">
            <v>týdenní stacionáře</v>
          </cell>
          <cell r="Y286" t="str">
            <v>pobytová</v>
          </cell>
          <cell r="IU286">
            <v>0</v>
          </cell>
          <cell r="IV286">
            <v>0</v>
          </cell>
          <cell r="JU286">
            <v>12</v>
          </cell>
          <cell r="KH286">
            <v>6</v>
          </cell>
          <cell r="PD286">
            <v>1483695.8399999999</v>
          </cell>
          <cell r="PE286">
            <v>1483695.8399999999</v>
          </cell>
        </row>
        <row r="287">
          <cell r="X287" t="str">
            <v>týdenní stacionáře</v>
          </cell>
          <cell r="Y287" t="str">
            <v>pobytová</v>
          </cell>
          <cell r="IU287">
            <v>0</v>
          </cell>
          <cell r="IV287">
            <v>0</v>
          </cell>
          <cell r="JU287">
            <v>14</v>
          </cell>
          <cell r="KH287">
            <v>7</v>
          </cell>
          <cell r="PD287">
            <v>7105685</v>
          </cell>
          <cell r="PE287">
            <v>7105685</v>
          </cell>
        </row>
        <row r="288">
          <cell r="X288" t="str">
            <v>odlehčovací služby</v>
          </cell>
          <cell r="Y288" t="str">
            <v>pobytová</v>
          </cell>
          <cell r="IU288">
            <v>0</v>
          </cell>
          <cell r="IV288">
            <v>0</v>
          </cell>
          <cell r="JU288">
            <v>18</v>
          </cell>
          <cell r="KH288">
            <v>1</v>
          </cell>
          <cell r="PD288">
            <v>716762</v>
          </cell>
          <cell r="PE288">
            <v>716762</v>
          </cell>
        </row>
        <row r="289">
          <cell r="X289" t="str">
            <v>pečovatelská služba</v>
          </cell>
          <cell r="Y289">
            <v>0</v>
          </cell>
          <cell r="IU289">
            <v>14304</v>
          </cell>
          <cell r="IV289">
            <v>8800</v>
          </cell>
          <cell r="JU289">
            <v>525</v>
          </cell>
          <cell r="KH289">
            <v>0</v>
          </cell>
          <cell r="PD289">
            <v>10837162.9</v>
          </cell>
          <cell r="PE289">
            <v>10837162.899999997</v>
          </cell>
        </row>
        <row r="290">
          <cell r="X290" t="str">
            <v>odlehčovací služby</v>
          </cell>
          <cell r="Y290" t="str">
            <v>pobytová</v>
          </cell>
          <cell r="IU290">
            <v>0</v>
          </cell>
          <cell r="IV290">
            <v>0</v>
          </cell>
          <cell r="JU290">
            <v>6</v>
          </cell>
          <cell r="KH290">
            <v>5</v>
          </cell>
          <cell r="PD290">
            <v>385427.99</v>
          </cell>
          <cell r="PE290">
            <v>385427.98999999993</v>
          </cell>
        </row>
        <row r="291">
          <cell r="X291" t="str">
            <v>chráněné bydlení</v>
          </cell>
          <cell r="Y291" t="str">
            <v>pobytová</v>
          </cell>
          <cell r="IU291">
            <v>0</v>
          </cell>
          <cell r="IV291">
            <v>0</v>
          </cell>
          <cell r="JU291">
            <v>2</v>
          </cell>
          <cell r="KH291">
            <v>0</v>
          </cell>
          <cell r="PD291">
            <v>446308</v>
          </cell>
          <cell r="PE291">
            <v>446308</v>
          </cell>
        </row>
        <row r="292">
          <cell r="X292" t="str">
            <v>sociálně aktivizační služby pro seniory a
osoby se zdravotním postižením</v>
          </cell>
          <cell r="Y292">
            <v>0</v>
          </cell>
          <cell r="IU292">
            <v>0</v>
          </cell>
          <cell r="IV292">
            <v>329</v>
          </cell>
          <cell r="JU292">
            <v>573</v>
          </cell>
          <cell r="KH292">
            <v>0</v>
          </cell>
          <cell r="PD292">
            <v>472320</v>
          </cell>
          <cell r="PE292">
            <v>472320</v>
          </cell>
        </row>
        <row r="293">
          <cell r="X293" t="str">
            <v>odlehčovací služby</v>
          </cell>
          <cell r="Y293" t="str">
            <v>pobytová</v>
          </cell>
          <cell r="IU293">
            <v>0</v>
          </cell>
          <cell r="IV293">
            <v>0</v>
          </cell>
          <cell r="JU293">
            <v>3</v>
          </cell>
          <cell r="KH293">
            <v>0</v>
          </cell>
          <cell r="PD293">
            <v>155258.85</v>
          </cell>
          <cell r="PE293">
            <v>352058.99999999994</v>
          </cell>
        </row>
        <row r="294">
          <cell r="X294" t="str">
            <v>krizová pomoc</v>
          </cell>
          <cell r="Y294" t="str">
            <v>pobytová</v>
          </cell>
          <cell r="IU294">
            <v>0</v>
          </cell>
          <cell r="IV294">
            <v>0</v>
          </cell>
          <cell r="JU294">
            <v>10</v>
          </cell>
          <cell r="KH294">
            <v>5</v>
          </cell>
          <cell r="PD294">
            <v>635377.88</v>
          </cell>
          <cell r="PE294">
            <v>635377.88</v>
          </cell>
        </row>
        <row r="295">
          <cell r="X295" t="str">
            <v>odlehčovací služby</v>
          </cell>
          <cell r="Y295" t="str">
            <v>pobytová</v>
          </cell>
          <cell r="IU295">
            <v>0</v>
          </cell>
          <cell r="IV295">
            <v>0</v>
          </cell>
          <cell r="JU295">
            <v>12</v>
          </cell>
          <cell r="KH295">
            <v>7</v>
          </cell>
          <cell r="PD295">
            <v>221141</v>
          </cell>
          <cell r="PE295">
            <v>221141</v>
          </cell>
        </row>
        <row r="296">
          <cell r="X296" t="str">
            <v>tísňová péče</v>
          </cell>
          <cell r="Y296">
            <v>0</v>
          </cell>
          <cell r="IU296">
            <v>0</v>
          </cell>
          <cell r="IV296">
            <v>0</v>
          </cell>
          <cell r="JU296">
            <v>0</v>
          </cell>
          <cell r="KH296">
            <v>0</v>
          </cell>
          <cell r="PD296">
            <v>0</v>
          </cell>
          <cell r="PE296">
            <v>368574</v>
          </cell>
        </row>
        <row r="297">
          <cell r="X297" t="str">
            <v>podpora samostatného bydlení</v>
          </cell>
          <cell r="Y297">
            <v>0</v>
          </cell>
          <cell r="IU297">
            <v>368</v>
          </cell>
          <cell r="IV297">
            <v>550</v>
          </cell>
          <cell r="JU297">
            <v>6</v>
          </cell>
          <cell r="KH297">
            <v>0</v>
          </cell>
          <cell r="PD297">
            <v>252008</v>
          </cell>
          <cell r="PE297">
            <v>252005</v>
          </cell>
        </row>
        <row r="298">
          <cell r="X298" t="str">
            <v>odborné sociální poradenství</v>
          </cell>
          <cell r="Y298">
            <v>0</v>
          </cell>
          <cell r="IU298">
            <v>0</v>
          </cell>
          <cell r="IV298">
            <v>430</v>
          </cell>
          <cell r="JU298">
            <v>213</v>
          </cell>
          <cell r="KH298">
            <v>0</v>
          </cell>
          <cell r="PD298">
            <v>233578.87</v>
          </cell>
          <cell r="PE298">
            <v>233578.87</v>
          </cell>
        </row>
        <row r="299">
          <cell r="X299" t="str">
            <v>chráněné bydlení</v>
          </cell>
          <cell r="Y299" t="str">
            <v>pobytová</v>
          </cell>
          <cell r="IU299">
            <v>0</v>
          </cell>
          <cell r="IV299">
            <v>0</v>
          </cell>
          <cell r="JU299">
            <v>15</v>
          </cell>
          <cell r="KH299">
            <v>0</v>
          </cell>
          <cell r="PD299">
            <v>4575328</v>
          </cell>
          <cell r="PE299">
            <v>4575328</v>
          </cell>
        </row>
        <row r="300">
          <cell r="X300" t="str">
            <v>pečovatelská služba</v>
          </cell>
          <cell r="Y300">
            <v>0</v>
          </cell>
          <cell r="IU300">
            <v>176</v>
          </cell>
          <cell r="IV300">
            <v>0</v>
          </cell>
          <cell r="JU300">
            <v>16</v>
          </cell>
          <cell r="KH300">
            <v>0</v>
          </cell>
          <cell r="PD300">
            <v>1284727.52</v>
          </cell>
          <cell r="PE300">
            <v>1765996</v>
          </cell>
        </row>
        <row r="301">
          <cell r="X301" t="str">
            <v>sociálně terapeutické dílny</v>
          </cell>
          <cell r="Y301">
            <v>0</v>
          </cell>
          <cell r="IU301">
            <v>0</v>
          </cell>
          <cell r="IV301">
            <v>1628</v>
          </cell>
          <cell r="JU301">
            <v>32</v>
          </cell>
          <cell r="KH301">
            <v>0</v>
          </cell>
          <cell r="PD301">
            <v>1615600</v>
          </cell>
          <cell r="PE301">
            <v>1615600</v>
          </cell>
        </row>
        <row r="302">
          <cell r="X302" t="str">
            <v>domovy se zvláštním režimem</v>
          </cell>
          <cell r="Y302" t="str">
            <v>pobytová</v>
          </cell>
          <cell r="IU302">
            <v>0</v>
          </cell>
          <cell r="IV302">
            <v>0</v>
          </cell>
          <cell r="JU302">
            <v>50</v>
          </cell>
          <cell r="KH302">
            <v>9</v>
          </cell>
          <cell r="PD302">
            <v>13840416.699999999</v>
          </cell>
          <cell r="PE302">
            <v>11540967.100000001</v>
          </cell>
        </row>
        <row r="303">
          <cell r="X303" t="str">
            <v>osobní asistence</v>
          </cell>
          <cell r="Y303">
            <v>0</v>
          </cell>
          <cell r="IU303">
            <v>231</v>
          </cell>
          <cell r="IV303">
            <v>0</v>
          </cell>
          <cell r="JU303">
            <v>5</v>
          </cell>
          <cell r="KH303">
            <v>1</v>
          </cell>
          <cell r="PD303">
            <v>203900</v>
          </cell>
          <cell r="PE303">
            <v>203900</v>
          </cell>
        </row>
        <row r="304">
          <cell r="X304" t="str">
            <v>azylové domy</v>
          </cell>
          <cell r="Y304" t="str">
            <v>pobytová</v>
          </cell>
          <cell r="IU304">
            <v>0</v>
          </cell>
          <cell r="IV304">
            <v>0</v>
          </cell>
          <cell r="JU304">
            <v>28</v>
          </cell>
          <cell r="KH304">
            <v>0</v>
          </cell>
          <cell r="PD304">
            <v>4295479</v>
          </cell>
          <cell r="PE304">
            <v>4295479</v>
          </cell>
        </row>
        <row r="305">
          <cell r="X305" t="str">
            <v>domovy pro seniory</v>
          </cell>
          <cell r="Y305" t="str">
            <v>pobytová</v>
          </cell>
          <cell r="IU305">
            <v>0</v>
          </cell>
          <cell r="IV305">
            <v>0</v>
          </cell>
          <cell r="JU305">
            <v>144</v>
          </cell>
          <cell r="KH305">
            <v>11</v>
          </cell>
          <cell r="PD305">
            <v>23427432</v>
          </cell>
          <cell r="PE305">
            <v>28012214</v>
          </cell>
        </row>
        <row r="306">
          <cell r="X306" t="str">
            <v>domovy pro seniory</v>
          </cell>
          <cell r="Y306" t="str">
            <v>pobytová</v>
          </cell>
          <cell r="IU306">
            <v>0</v>
          </cell>
          <cell r="IV306">
            <v>0</v>
          </cell>
          <cell r="JU306">
            <v>85</v>
          </cell>
          <cell r="KH306">
            <v>6</v>
          </cell>
          <cell r="PD306">
            <v>21027374.469999999</v>
          </cell>
          <cell r="PE306">
            <v>21027374.470000003</v>
          </cell>
        </row>
        <row r="307">
          <cell r="X307" t="str">
            <v>nízkoprahová zařízení pro děti a mládež</v>
          </cell>
          <cell r="Y307">
            <v>0</v>
          </cell>
          <cell r="IU307">
            <v>0</v>
          </cell>
          <cell r="IV307">
            <v>550</v>
          </cell>
          <cell r="JU307">
            <v>25</v>
          </cell>
          <cell r="KH307">
            <v>0</v>
          </cell>
          <cell r="PD307">
            <v>471645</v>
          </cell>
          <cell r="PE307">
            <v>471645</v>
          </cell>
        </row>
        <row r="308">
          <cell r="X308" t="str">
            <v>domovy pro seniory</v>
          </cell>
          <cell r="Y308" t="str">
            <v>pobytová</v>
          </cell>
          <cell r="IU308">
            <v>0</v>
          </cell>
          <cell r="IV308">
            <v>0</v>
          </cell>
          <cell r="JU308">
            <v>26</v>
          </cell>
          <cell r="KH308">
            <v>14</v>
          </cell>
          <cell r="PD308">
            <v>0</v>
          </cell>
          <cell r="PE308">
            <v>7595787</v>
          </cell>
        </row>
        <row r="309">
          <cell r="X309" t="str">
            <v>odborné sociální poradenství</v>
          </cell>
          <cell r="Y309">
            <v>0</v>
          </cell>
          <cell r="IU309">
            <v>0</v>
          </cell>
          <cell r="IV309">
            <v>660</v>
          </cell>
          <cell r="JU309">
            <v>200</v>
          </cell>
          <cell r="KH309">
            <v>0</v>
          </cell>
          <cell r="PD309">
            <v>207345</v>
          </cell>
          <cell r="PE309">
            <v>207345</v>
          </cell>
        </row>
        <row r="310">
          <cell r="X310" t="str">
            <v>domovy se zvláštním režimem</v>
          </cell>
          <cell r="Y310" t="str">
            <v>pobytová</v>
          </cell>
          <cell r="IU310">
            <v>0</v>
          </cell>
          <cell r="IV310">
            <v>0</v>
          </cell>
          <cell r="JU310">
            <v>80</v>
          </cell>
          <cell r="KH310">
            <v>7</v>
          </cell>
          <cell r="PD310">
            <v>15181259.4</v>
          </cell>
          <cell r="PE310">
            <v>15181259.300000001</v>
          </cell>
        </row>
        <row r="311">
          <cell r="X311" t="str">
            <v>domovy se zvláštním režimem</v>
          </cell>
          <cell r="Y311" t="str">
            <v>pobytová</v>
          </cell>
          <cell r="IU311">
            <v>0</v>
          </cell>
          <cell r="IV311">
            <v>0</v>
          </cell>
          <cell r="JU311">
            <v>32</v>
          </cell>
          <cell r="KH311">
            <v>6</v>
          </cell>
          <cell r="PD311">
            <v>8028002.7300000004</v>
          </cell>
          <cell r="PE311">
            <v>8028002.7300000004</v>
          </cell>
        </row>
        <row r="312">
          <cell r="X312" t="str">
            <v>sociálně aktivizační služby pro seniory a
osoby se zdravotním postižením</v>
          </cell>
          <cell r="Y312">
            <v>0</v>
          </cell>
          <cell r="IU312">
            <v>0</v>
          </cell>
          <cell r="IV312">
            <v>196</v>
          </cell>
          <cell r="JU312">
            <v>55</v>
          </cell>
          <cell r="KH312">
            <v>0</v>
          </cell>
          <cell r="PD312">
            <v>148200</v>
          </cell>
          <cell r="PE312">
            <v>148200</v>
          </cell>
        </row>
        <row r="313">
          <cell r="X313" t="str">
            <v>chráněné bydlení</v>
          </cell>
          <cell r="Y313" t="str">
            <v>pobytová</v>
          </cell>
          <cell r="IU313">
            <v>0</v>
          </cell>
          <cell r="IV313">
            <v>0</v>
          </cell>
          <cell r="JU313">
            <v>9</v>
          </cell>
          <cell r="KH313">
            <v>1</v>
          </cell>
          <cell r="PD313">
            <v>1710903.4300000002</v>
          </cell>
          <cell r="PE313">
            <v>1710903.4300000002</v>
          </cell>
        </row>
        <row r="314">
          <cell r="X314" t="str">
            <v>kontaktní centra</v>
          </cell>
          <cell r="Y314">
            <v>0</v>
          </cell>
          <cell r="IU314">
            <v>0</v>
          </cell>
          <cell r="IV314">
            <v>1205</v>
          </cell>
          <cell r="JU314">
            <v>298</v>
          </cell>
          <cell r="KH314">
            <v>0</v>
          </cell>
          <cell r="PD314">
            <v>3272203</v>
          </cell>
          <cell r="PE314">
            <v>3272202.9999999995</v>
          </cell>
        </row>
        <row r="315">
          <cell r="X315" t="str">
            <v>nízkoprahová zařízení pro děti a mládež</v>
          </cell>
          <cell r="Y315">
            <v>0</v>
          </cell>
          <cell r="IU315">
            <v>0</v>
          </cell>
          <cell r="IV315">
            <v>1000</v>
          </cell>
          <cell r="JU315">
            <v>126</v>
          </cell>
          <cell r="KH315">
            <v>0</v>
          </cell>
          <cell r="PD315">
            <v>884010</v>
          </cell>
          <cell r="PE315">
            <v>884010</v>
          </cell>
        </row>
        <row r="316">
          <cell r="X316" t="str">
            <v>domovy pro osoby se zdravotním postižením</v>
          </cell>
          <cell r="Y316" t="str">
            <v>pobytová</v>
          </cell>
          <cell r="IU316">
            <v>0</v>
          </cell>
          <cell r="IV316">
            <v>0</v>
          </cell>
          <cell r="JU316">
            <v>34</v>
          </cell>
          <cell r="KH316">
            <v>21</v>
          </cell>
          <cell r="PD316">
            <v>13641319</v>
          </cell>
          <cell r="PE316">
            <v>13641319</v>
          </cell>
        </row>
        <row r="317">
          <cell r="X317" t="str">
            <v>domovy pro seniory</v>
          </cell>
          <cell r="Y317" t="str">
            <v>pobytová</v>
          </cell>
          <cell r="IU317">
            <v>0</v>
          </cell>
          <cell r="IV317">
            <v>0</v>
          </cell>
          <cell r="JU317">
            <v>129</v>
          </cell>
          <cell r="KH317">
            <v>13</v>
          </cell>
          <cell r="PD317">
            <v>27149806</v>
          </cell>
          <cell r="PE317">
            <v>27149806</v>
          </cell>
        </row>
        <row r="318">
          <cell r="X318" t="str">
            <v>domovy pro seniory</v>
          </cell>
          <cell r="Y318" t="str">
            <v>pobytová</v>
          </cell>
          <cell r="IU318">
            <v>0</v>
          </cell>
          <cell r="IV318">
            <v>0</v>
          </cell>
          <cell r="JU318">
            <v>98</v>
          </cell>
          <cell r="KH318">
            <v>4</v>
          </cell>
          <cell r="PD318">
            <v>20181596.559999999</v>
          </cell>
          <cell r="PE318">
            <v>23244841.370000001</v>
          </cell>
        </row>
        <row r="319">
          <cell r="X319" t="str">
            <v>odlehčovací služby</v>
          </cell>
          <cell r="Y319" t="str">
            <v>pobytová</v>
          </cell>
          <cell r="IU319">
            <v>0</v>
          </cell>
          <cell r="IV319">
            <v>0</v>
          </cell>
          <cell r="JU319">
            <v>32</v>
          </cell>
          <cell r="KH319">
            <v>0</v>
          </cell>
          <cell r="PD319">
            <v>1609068.74</v>
          </cell>
          <cell r="PE319">
            <v>1609068.74</v>
          </cell>
        </row>
        <row r="320">
          <cell r="X320" t="str">
            <v>sociální rehabilitace</v>
          </cell>
          <cell r="Y320">
            <v>0</v>
          </cell>
          <cell r="IU320">
            <v>0</v>
          </cell>
          <cell r="IV320">
            <v>1986</v>
          </cell>
          <cell r="JU320">
            <v>51</v>
          </cell>
          <cell r="KH320">
            <v>0</v>
          </cell>
          <cell r="PD320">
            <v>3393672.29</v>
          </cell>
          <cell r="PE320">
            <v>3393672.29</v>
          </cell>
        </row>
        <row r="321">
          <cell r="X321" t="str">
            <v>kontaktní centra</v>
          </cell>
          <cell r="Y321">
            <v>0</v>
          </cell>
          <cell r="IU321">
            <v>0</v>
          </cell>
          <cell r="IV321">
            <v>1195</v>
          </cell>
          <cell r="JU321">
            <v>196</v>
          </cell>
          <cell r="KH321">
            <v>0</v>
          </cell>
          <cell r="PD321">
            <v>2379500</v>
          </cell>
          <cell r="PE321">
            <v>2379499.9999999995</v>
          </cell>
        </row>
        <row r="322">
          <cell r="X322" t="str">
            <v>chráněné bydlení</v>
          </cell>
          <cell r="Y322" t="str">
            <v>pobytová</v>
          </cell>
          <cell r="IU322">
            <v>0</v>
          </cell>
          <cell r="IV322">
            <v>0</v>
          </cell>
          <cell r="JU322">
            <v>32</v>
          </cell>
          <cell r="KH322">
            <v>0</v>
          </cell>
          <cell r="PD322">
            <v>6145546</v>
          </cell>
          <cell r="PE322">
            <v>6145596</v>
          </cell>
        </row>
        <row r="323">
          <cell r="X323" t="str">
            <v>pečovatelská služba</v>
          </cell>
          <cell r="Y323">
            <v>0</v>
          </cell>
          <cell r="IU323">
            <v>122</v>
          </cell>
          <cell r="IV323">
            <v>0</v>
          </cell>
          <cell r="JU323">
            <v>11</v>
          </cell>
          <cell r="KH323">
            <v>0</v>
          </cell>
          <cell r="PD323">
            <v>305740</v>
          </cell>
          <cell r="PE323">
            <v>305740</v>
          </cell>
        </row>
        <row r="324">
          <cell r="X324" t="str">
            <v>sociálně aktivizační služby pro seniory a
osoby se zdravotním postižením</v>
          </cell>
          <cell r="Y324">
            <v>0</v>
          </cell>
          <cell r="IU324">
            <v>0</v>
          </cell>
          <cell r="IV324">
            <v>9034</v>
          </cell>
          <cell r="JU324">
            <v>33</v>
          </cell>
          <cell r="KH324">
            <v>0</v>
          </cell>
          <cell r="PD324">
            <v>1096772</v>
          </cell>
          <cell r="PE324">
            <v>1096772</v>
          </cell>
        </row>
        <row r="325">
          <cell r="X325" t="str">
            <v>domovy pro osoby se zdravotním postižením</v>
          </cell>
          <cell r="Y325" t="str">
            <v>pobytová</v>
          </cell>
          <cell r="IU325">
            <v>0</v>
          </cell>
          <cell r="IV325">
            <v>0</v>
          </cell>
          <cell r="JU325">
            <v>63</v>
          </cell>
          <cell r="KH325">
            <v>44</v>
          </cell>
          <cell r="PD325">
            <v>25929035</v>
          </cell>
          <cell r="PE325">
            <v>25929035</v>
          </cell>
        </row>
        <row r="326">
          <cell r="X326" t="str">
            <v>terénní programy</v>
          </cell>
          <cell r="Y326">
            <v>0</v>
          </cell>
          <cell r="IU326">
            <v>0</v>
          </cell>
          <cell r="IV326">
            <v>480</v>
          </cell>
          <cell r="JU326">
            <v>47</v>
          </cell>
          <cell r="KH326">
            <v>0</v>
          </cell>
          <cell r="PD326">
            <v>102500</v>
          </cell>
          <cell r="PE326">
            <v>102500</v>
          </cell>
        </row>
        <row r="327">
          <cell r="X327" t="str">
            <v>sociálně terapeutické dílny</v>
          </cell>
          <cell r="Y327">
            <v>0</v>
          </cell>
          <cell r="IU327">
            <v>0</v>
          </cell>
          <cell r="IV327">
            <v>16666</v>
          </cell>
          <cell r="JU327">
            <v>46</v>
          </cell>
          <cell r="KH327">
            <v>6</v>
          </cell>
          <cell r="PD327">
            <v>3668953</v>
          </cell>
          <cell r="PE327">
            <v>3668953</v>
          </cell>
        </row>
        <row r="328">
          <cell r="X328" t="str">
            <v>domovy se zvláštním režimem</v>
          </cell>
          <cell r="Y328" t="str">
            <v>pobytová</v>
          </cell>
          <cell r="IU328">
            <v>0</v>
          </cell>
          <cell r="IV328">
            <v>0</v>
          </cell>
          <cell r="JU328">
            <v>2</v>
          </cell>
          <cell r="KH328">
            <v>7</v>
          </cell>
          <cell r="PD328">
            <v>2045274</v>
          </cell>
          <cell r="PE328">
            <v>2045274</v>
          </cell>
        </row>
        <row r="329">
          <cell r="X329" t="str">
            <v>týdenní stacionáře</v>
          </cell>
          <cell r="Y329" t="str">
            <v>pobytová</v>
          </cell>
          <cell r="IU329">
            <v>27862</v>
          </cell>
          <cell r="IV329">
            <v>0</v>
          </cell>
          <cell r="JU329">
            <v>28</v>
          </cell>
          <cell r="KH329">
            <v>5</v>
          </cell>
          <cell r="PD329">
            <v>7828319</v>
          </cell>
          <cell r="PE329">
            <v>7828319</v>
          </cell>
        </row>
        <row r="330">
          <cell r="X330" t="str">
            <v>osobní asistence</v>
          </cell>
          <cell r="Y330">
            <v>0</v>
          </cell>
          <cell r="IU330">
            <v>6247</v>
          </cell>
          <cell r="IV330">
            <v>0</v>
          </cell>
          <cell r="JU330">
            <v>58</v>
          </cell>
          <cell r="KH330">
            <v>0</v>
          </cell>
          <cell r="PD330">
            <v>2263683</v>
          </cell>
          <cell r="PE330">
            <v>2263683</v>
          </cell>
        </row>
        <row r="331">
          <cell r="X331" t="str">
            <v>sociální rehabilitace</v>
          </cell>
          <cell r="Y331">
            <v>0</v>
          </cell>
          <cell r="IU331">
            <v>0</v>
          </cell>
          <cell r="IV331">
            <v>1294</v>
          </cell>
          <cell r="JU331">
            <v>32</v>
          </cell>
          <cell r="KH331">
            <v>0</v>
          </cell>
          <cell r="PD331">
            <v>2224511.19</v>
          </cell>
          <cell r="PE331">
            <v>2224511.1900000004</v>
          </cell>
        </row>
        <row r="332">
          <cell r="X332" t="str">
            <v>domovy pro seniory</v>
          </cell>
          <cell r="Y332" t="str">
            <v>pobytová</v>
          </cell>
          <cell r="IU332">
            <v>0</v>
          </cell>
          <cell r="IV332">
            <v>0</v>
          </cell>
          <cell r="JU332">
            <v>104</v>
          </cell>
          <cell r="KH332">
            <v>14</v>
          </cell>
          <cell r="PD332">
            <v>18528264</v>
          </cell>
          <cell r="PE332">
            <v>22466596</v>
          </cell>
        </row>
        <row r="333">
          <cell r="X333" t="str">
            <v>odlehčovací služby</v>
          </cell>
          <cell r="Y333" t="str">
            <v>pobytová</v>
          </cell>
          <cell r="IU333">
            <v>131</v>
          </cell>
          <cell r="IV333">
            <v>212</v>
          </cell>
          <cell r="JU333">
            <v>15</v>
          </cell>
          <cell r="KH333">
            <v>2</v>
          </cell>
          <cell r="PD333">
            <v>514192</v>
          </cell>
          <cell r="PE333">
            <v>514192</v>
          </cell>
        </row>
        <row r="334">
          <cell r="X334" t="str">
            <v>sociálně aktivizační služby pro rodiny s
dětmi</v>
          </cell>
          <cell r="Y334">
            <v>0</v>
          </cell>
          <cell r="IU334">
            <v>0</v>
          </cell>
          <cell r="IV334">
            <v>781</v>
          </cell>
          <cell r="JU334">
            <v>128</v>
          </cell>
          <cell r="KH334">
            <v>0</v>
          </cell>
          <cell r="PD334">
            <v>512746</v>
          </cell>
          <cell r="PE334">
            <v>512746</v>
          </cell>
        </row>
        <row r="335">
          <cell r="X335" t="str">
            <v>domovy se zvláštním režimem</v>
          </cell>
          <cell r="Y335" t="str">
            <v>pobytová</v>
          </cell>
          <cell r="IU335">
            <v>0</v>
          </cell>
          <cell r="IV335">
            <v>0</v>
          </cell>
          <cell r="JU335">
            <v>66</v>
          </cell>
          <cell r="KH335">
            <v>32</v>
          </cell>
          <cell r="PD335">
            <v>19613128</v>
          </cell>
          <cell r="PE335">
            <v>19613128</v>
          </cell>
        </row>
        <row r="336">
          <cell r="X336" t="str">
            <v>pečovatelská služba</v>
          </cell>
          <cell r="Y336">
            <v>0</v>
          </cell>
          <cell r="IU336">
            <v>4150</v>
          </cell>
          <cell r="IV336">
            <v>10</v>
          </cell>
          <cell r="JU336">
            <v>44</v>
          </cell>
          <cell r="KH336">
            <v>8</v>
          </cell>
          <cell r="PD336">
            <v>2788731</v>
          </cell>
          <cell r="PE336">
            <v>2788731</v>
          </cell>
        </row>
        <row r="337">
          <cell r="X337" t="str">
            <v>sociálně aktivizační služby pro seniory a
osoby se zdravotním postižením</v>
          </cell>
          <cell r="Y337">
            <v>0</v>
          </cell>
          <cell r="IU337">
            <v>0</v>
          </cell>
          <cell r="IV337">
            <v>173</v>
          </cell>
          <cell r="JU337">
            <v>135</v>
          </cell>
          <cell r="KH337">
            <v>0</v>
          </cell>
          <cell r="PD337">
            <v>604449</v>
          </cell>
          <cell r="PE337">
            <v>604449</v>
          </cell>
        </row>
        <row r="338">
          <cell r="X338" t="str">
            <v>sociální rehabilitace</v>
          </cell>
          <cell r="Y338">
            <v>0</v>
          </cell>
          <cell r="IU338">
            <v>0</v>
          </cell>
          <cell r="IV338">
            <v>2427</v>
          </cell>
          <cell r="JU338">
            <v>44</v>
          </cell>
          <cell r="KH338">
            <v>0</v>
          </cell>
          <cell r="PD338">
            <v>2408540</v>
          </cell>
          <cell r="PE338">
            <v>2408540</v>
          </cell>
        </row>
        <row r="339">
          <cell r="X339" t="str">
            <v>chráněné bydlení</v>
          </cell>
          <cell r="Y339" t="str">
            <v>pobytová</v>
          </cell>
          <cell r="IU339">
            <v>0</v>
          </cell>
          <cell r="IV339">
            <v>0</v>
          </cell>
          <cell r="JU339">
            <v>19</v>
          </cell>
          <cell r="KH339">
            <v>0</v>
          </cell>
          <cell r="PD339">
            <v>1326009</v>
          </cell>
          <cell r="PE339">
            <v>1326009</v>
          </cell>
        </row>
        <row r="340">
          <cell r="X340" t="str">
            <v>denní stacionáře</v>
          </cell>
          <cell r="Y340">
            <v>0</v>
          </cell>
          <cell r="IU340">
            <v>39</v>
          </cell>
          <cell r="IV340">
            <v>0</v>
          </cell>
          <cell r="JU340">
            <v>3</v>
          </cell>
          <cell r="KH340">
            <v>0</v>
          </cell>
          <cell r="PD340">
            <v>155657</v>
          </cell>
          <cell r="PE340">
            <v>155657</v>
          </cell>
        </row>
        <row r="341">
          <cell r="X341" t="str">
            <v>chráněné bydlení</v>
          </cell>
          <cell r="Y341" t="str">
            <v>pobytová</v>
          </cell>
          <cell r="IU341">
            <v>0</v>
          </cell>
          <cell r="IV341">
            <v>0</v>
          </cell>
          <cell r="JU341">
            <v>2</v>
          </cell>
          <cell r="KH341">
            <v>0</v>
          </cell>
          <cell r="PD341">
            <v>793028</v>
          </cell>
          <cell r="PE341">
            <v>793028</v>
          </cell>
        </row>
        <row r="342">
          <cell r="X342" t="str">
            <v>chráněné bydlení</v>
          </cell>
          <cell r="Y342" t="str">
            <v>pobytová</v>
          </cell>
          <cell r="IU342">
            <v>0</v>
          </cell>
          <cell r="IV342">
            <v>0</v>
          </cell>
          <cell r="JU342">
            <v>34</v>
          </cell>
          <cell r="KH342">
            <v>7</v>
          </cell>
          <cell r="PD342">
            <v>6340382</v>
          </cell>
          <cell r="PE342">
            <v>6340382</v>
          </cell>
        </row>
        <row r="343">
          <cell r="X343" t="str">
            <v>podpora samostatného bydlení</v>
          </cell>
          <cell r="Y343">
            <v>0</v>
          </cell>
          <cell r="IU343">
            <v>123</v>
          </cell>
          <cell r="IV343">
            <v>189</v>
          </cell>
          <cell r="JU343">
            <v>9</v>
          </cell>
          <cell r="KH343">
            <v>0</v>
          </cell>
          <cell r="PD343">
            <v>622670</v>
          </cell>
          <cell r="PE343">
            <v>622670</v>
          </cell>
        </row>
        <row r="344">
          <cell r="X344" t="str">
            <v>pečovatelská služba</v>
          </cell>
          <cell r="Y344">
            <v>0</v>
          </cell>
          <cell r="IU344">
            <v>722</v>
          </cell>
          <cell r="IV344">
            <v>0</v>
          </cell>
          <cell r="JU344">
            <v>21</v>
          </cell>
          <cell r="KH344">
            <v>0</v>
          </cell>
          <cell r="PD344">
            <v>122065</v>
          </cell>
          <cell r="PE344">
            <v>122065</v>
          </cell>
        </row>
        <row r="345">
          <cell r="X345" t="str">
            <v>osobní asistence</v>
          </cell>
          <cell r="Y345">
            <v>0</v>
          </cell>
          <cell r="IU345">
            <v>17972</v>
          </cell>
          <cell r="IV345">
            <v>9094</v>
          </cell>
          <cell r="JU345">
            <v>32</v>
          </cell>
          <cell r="KH345">
            <v>0</v>
          </cell>
          <cell r="PD345">
            <v>2979563</v>
          </cell>
          <cell r="PE345">
            <v>2979563</v>
          </cell>
        </row>
        <row r="346">
          <cell r="X346" t="str">
            <v>odborné sociální poradenství</v>
          </cell>
          <cell r="Y346">
            <v>0</v>
          </cell>
          <cell r="IU346">
            <v>0</v>
          </cell>
          <cell r="IV346">
            <v>219</v>
          </cell>
          <cell r="JU346">
            <v>207</v>
          </cell>
          <cell r="KH346">
            <v>0</v>
          </cell>
          <cell r="PD346">
            <v>501511</v>
          </cell>
          <cell r="PE346">
            <v>668660</v>
          </cell>
        </row>
        <row r="347">
          <cell r="X347" t="str">
            <v>nízkoprahová denní centra</v>
          </cell>
          <cell r="Y347">
            <v>0</v>
          </cell>
          <cell r="IU347">
            <v>392</v>
          </cell>
          <cell r="IV347">
            <v>1685</v>
          </cell>
          <cell r="JU347">
            <v>101</v>
          </cell>
          <cell r="KH347">
            <v>0</v>
          </cell>
          <cell r="PD347">
            <v>1120188</v>
          </cell>
          <cell r="PE347">
            <v>1120188</v>
          </cell>
        </row>
        <row r="348">
          <cell r="X348" t="str">
            <v>odborné sociální poradenství</v>
          </cell>
          <cell r="Y348">
            <v>0</v>
          </cell>
          <cell r="IU348">
            <v>0</v>
          </cell>
          <cell r="IV348">
            <v>220</v>
          </cell>
          <cell r="JU348">
            <v>220</v>
          </cell>
          <cell r="KH348">
            <v>0</v>
          </cell>
          <cell r="PD348">
            <v>161421</v>
          </cell>
          <cell r="PE348">
            <v>161421</v>
          </cell>
        </row>
        <row r="349">
          <cell r="X349" t="str">
            <v>chráněné bydlení</v>
          </cell>
          <cell r="Y349" t="str">
            <v>pobytová</v>
          </cell>
          <cell r="IU349">
            <v>10657</v>
          </cell>
          <cell r="IV349">
            <v>0</v>
          </cell>
          <cell r="JU349">
            <v>28</v>
          </cell>
          <cell r="KH349">
            <v>0</v>
          </cell>
          <cell r="PD349">
            <v>7865720</v>
          </cell>
          <cell r="PE349">
            <v>7865720</v>
          </cell>
        </row>
        <row r="350">
          <cell r="X350" t="str">
            <v>domovy pro seniory</v>
          </cell>
          <cell r="Y350" t="str">
            <v>pobytová</v>
          </cell>
          <cell r="IU350">
            <v>0</v>
          </cell>
          <cell r="IV350">
            <v>0</v>
          </cell>
          <cell r="JU350">
            <v>0</v>
          </cell>
          <cell r="KH350">
            <v>56</v>
          </cell>
          <cell r="PD350">
            <v>26850644</v>
          </cell>
          <cell r="PE350">
            <v>26850644</v>
          </cell>
        </row>
        <row r="351">
          <cell r="X351" t="str">
            <v>podpora samostatného bydlení</v>
          </cell>
          <cell r="Y351">
            <v>0</v>
          </cell>
          <cell r="IU351">
            <v>6</v>
          </cell>
          <cell r="IV351">
            <v>80</v>
          </cell>
          <cell r="JU351">
            <v>3</v>
          </cell>
          <cell r="KH351">
            <v>0</v>
          </cell>
          <cell r="PD351">
            <v>563774</v>
          </cell>
          <cell r="PE351">
            <v>563774</v>
          </cell>
        </row>
        <row r="352">
          <cell r="X352" t="str">
            <v>sociální rehabilitace</v>
          </cell>
          <cell r="Y352">
            <v>0</v>
          </cell>
          <cell r="IU352">
            <v>0</v>
          </cell>
          <cell r="IV352">
            <v>1668</v>
          </cell>
          <cell r="JU352">
            <v>15</v>
          </cell>
          <cell r="KH352">
            <v>0</v>
          </cell>
          <cell r="PD352">
            <v>996770</v>
          </cell>
          <cell r="PE352">
            <v>996770</v>
          </cell>
        </row>
        <row r="353">
          <cell r="X353" t="str">
            <v>chráněné bydlení</v>
          </cell>
          <cell r="Y353" t="str">
            <v>pobytová</v>
          </cell>
          <cell r="IU353">
            <v>0</v>
          </cell>
          <cell r="IV353">
            <v>0</v>
          </cell>
          <cell r="JU353">
            <v>67</v>
          </cell>
          <cell r="KH353">
            <v>5</v>
          </cell>
          <cell r="PD353">
            <v>14315664</v>
          </cell>
          <cell r="PE353">
            <v>17517351</v>
          </cell>
        </row>
        <row r="354">
          <cell r="X354" t="str">
            <v>denní stacionáře</v>
          </cell>
          <cell r="Y354">
            <v>0</v>
          </cell>
          <cell r="IU354">
            <v>1116</v>
          </cell>
          <cell r="IV354">
            <v>0</v>
          </cell>
          <cell r="JU354">
            <v>13</v>
          </cell>
          <cell r="KH354">
            <v>0</v>
          </cell>
          <cell r="PD354">
            <v>1116774.0699999998</v>
          </cell>
          <cell r="PE354">
            <v>1116774.07</v>
          </cell>
        </row>
        <row r="355">
          <cell r="X355" t="str">
            <v>domovy pro seniory</v>
          </cell>
          <cell r="Y355" t="str">
            <v>pobytová</v>
          </cell>
          <cell r="IU355">
            <v>0</v>
          </cell>
          <cell r="IV355">
            <v>0</v>
          </cell>
          <cell r="JU355">
            <v>91</v>
          </cell>
          <cell r="KH355">
            <v>15</v>
          </cell>
          <cell r="PD355">
            <v>17485748</v>
          </cell>
          <cell r="PE355">
            <v>17485750</v>
          </cell>
        </row>
        <row r="356">
          <cell r="X356" t="str">
            <v>pečovatelská služba</v>
          </cell>
          <cell r="Y356">
            <v>0</v>
          </cell>
          <cell r="IU356">
            <v>14981</v>
          </cell>
          <cell r="IV356">
            <v>12420</v>
          </cell>
          <cell r="JU356">
            <v>196</v>
          </cell>
          <cell r="KH356">
            <v>0</v>
          </cell>
          <cell r="PD356">
            <v>5063429</v>
          </cell>
          <cell r="PE356">
            <v>5063429</v>
          </cell>
        </row>
        <row r="357">
          <cell r="X357" t="str">
            <v>nízkoprahová zařízení pro děti a mládež</v>
          </cell>
          <cell r="Y357">
            <v>0</v>
          </cell>
          <cell r="IU357">
            <v>0</v>
          </cell>
          <cell r="IV357">
            <v>2324</v>
          </cell>
          <cell r="JU357">
            <v>231</v>
          </cell>
          <cell r="KH357">
            <v>0</v>
          </cell>
          <cell r="PD357">
            <v>1842107</v>
          </cell>
          <cell r="PE357">
            <v>1842107</v>
          </cell>
        </row>
        <row r="358">
          <cell r="X358" t="str">
            <v>pečovatelská služba</v>
          </cell>
          <cell r="Y358">
            <v>0</v>
          </cell>
          <cell r="IU358">
            <v>13776</v>
          </cell>
          <cell r="IV358">
            <v>140</v>
          </cell>
          <cell r="JU358">
            <v>39</v>
          </cell>
          <cell r="KH358">
            <v>5</v>
          </cell>
          <cell r="PD358">
            <v>2085760</v>
          </cell>
          <cell r="PE358">
            <v>2975029</v>
          </cell>
        </row>
        <row r="359">
          <cell r="X359" t="str">
            <v>sociálně aktivizační služby pro rodiny s
dětmi</v>
          </cell>
          <cell r="Y359">
            <v>0</v>
          </cell>
          <cell r="IU359">
            <v>150</v>
          </cell>
          <cell r="IV359">
            <v>426</v>
          </cell>
          <cell r="JU359">
            <v>86</v>
          </cell>
          <cell r="KH359">
            <v>0</v>
          </cell>
          <cell r="PD359">
            <v>197200</v>
          </cell>
          <cell r="PE359">
            <v>197200</v>
          </cell>
        </row>
        <row r="360">
          <cell r="X360" t="str">
            <v>osobní asistence</v>
          </cell>
          <cell r="Y360">
            <v>0</v>
          </cell>
          <cell r="IU360">
            <v>4032</v>
          </cell>
          <cell r="IV360">
            <v>2200</v>
          </cell>
          <cell r="JU360">
            <v>28</v>
          </cell>
          <cell r="KH360">
            <v>2</v>
          </cell>
          <cell r="PD360">
            <v>2006476.84</v>
          </cell>
          <cell r="PE360">
            <v>2006476.8399999996</v>
          </cell>
        </row>
        <row r="361">
          <cell r="X361" t="str">
            <v>denní stacionáře</v>
          </cell>
          <cell r="Y361">
            <v>0</v>
          </cell>
          <cell r="IU361">
            <v>1014</v>
          </cell>
          <cell r="IV361">
            <v>0</v>
          </cell>
          <cell r="JU361">
            <v>7</v>
          </cell>
          <cell r="KH361">
            <v>0</v>
          </cell>
          <cell r="PD361">
            <v>833341</v>
          </cell>
          <cell r="PE361">
            <v>833341</v>
          </cell>
        </row>
        <row r="362">
          <cell r="X362" t="str">
            <v>podpora samostatného bydlení</v>
          </cell>
          <cell r="Y362">
            <v>0</v>
          </cell>
          <cell r="IU362">
            <v>624</v>
          </cell>
          <cell r="IV362">
            <v>0</v>
          </cell>
          <cell r="JU362">
            <v>4</v>
          </cell>
          <cell r="KH362">
            <v>0</v>
          </cell>
          <cell r="PD362">
            <v>444071</v>
          </cell>
          <cell r="PE362">
            <v>469575</v>
          </cell>
        </row>
        <row r="363">
          <cell r="X363" t="str">
            <v>sociálně aktivizační služby pro rodiny s
dětmi</v>
          </cell>
          <cell r="Y363">
            <v>0</v>
          </cell>
          <cell r="IU363">
            <v>0</v>
          </cell>
          <cell r="IV363">
            <v>801</v>
          </cell>
          <cell r="JU363">
            <v>17</v>
          </cell>
          <cell r="KH363">
            <v>0</v>
          </cell>
          <cell r="PD363">
            <v>582098</v>
          </cell>
          <cell r="PE363">
            <v>582098</v>
          </cell>
        </row>
        <row r="364">
          <cell r="X364" t="str">
            <v>odborné sociální poradenství</v>
          </cell>
          <cell r="Y364">
            <v>0</v>
          </cell>
          <cell r="IU364">
            <v>0</v>
          </cell>
          <cell r="IV364">
            <v>22</v>
          </cell>
          <cell r="JU364">
            <v>22</v>
          </cell>
          <cell r="KH364">
            <v>0</v>
          </cell>
          <cell r="PD364">
            <v>17912</v>
          </cell>
          <cell r="PE364">
            <v>18716</v>
          </cell>
        </row>
        <row r="365">
          <cell r="X365" t="str">
            <v>sociálně aktivizační služby pro seniory a
osoby se zdravotním postižením</v>
          </cell>
          <cell r="Y365">
            <v>0</v>
          </cell>
          <cell r="IU365">
            <v>0</v>
          </cell>
          <cell r="IV365">
            <v>813</v>
          </cell>
          <cell r="JU365">
            <v>31</v>
          </cell>
          <cell r="KH365">
            <v>0</v>
          </cell>
          <cell r="PD365">
            <v>506742</v>
          </cell>
          <cell r="PE365">
            <v>506742</v>
          </cell>
        </row>
        <row r="366">
          <cell r="X366" t="str">
            <v>odborné sociální poradenství</v>
          </cell>
          <cell r="Y366">
            <v>0</v>
          </cell>
          <cell r="IU366">
            <v>0</v>
          </cell>
          <cell r="IV366">
            <v>730</v>
          </cell>
          <cell r="JU366">
            <v>35</v>
          </cell>
          <cell r="KH366">
            <v>0</v>
          </cell>
          <cell r="PD366">
            <v>77008.23</v>
          </cell>
          <cell r="PE366">
            <v>77008.22</v>
          </cell>
        </row>
        <row r="367">
          <cell r="X367" t="str">
            <v>domovy pro osoby se zdravotním postižením</v>
          </cell>
          <cell r="Y367" t="str">
            <v>pobytová</v>
          </cell>
          <cell r="IU367">
            <v>0</v>
          </cell>
          <cell r="IV367">
            <v>0</v>
          </cell>
          <cell r="JU367">
            <v>41</v>
          </cell>
          <cell r="KH367">
            <v>14</v>
          </cell>
          <cell r="PD367">
            <v>18741295</v>
          </cell>
          <cell r="PE367">
            <v>18741295</v>
          </cell>
        </row>
        <row r="368">
          <cell r="X368" t="str">
            <v>odlehčovací služby</v>
          </cell>
          <cell r="Y368" t="str">
            <v>pobytová</v>
          </cell>
          <cell r="IU368">
            <v>0</v>
          </cell>
          <cell r="IV368">
            <v>0</v>
          </cell>
          <cell r="JU368">
            <v>12</v>
          </cell>
          <cell r="KH368">
            <v>0</v>
          </cell>
          <cell r="PD368">
            <v>328077</v>
          </cell>
          <cell r="PE368">
            <v>646474</v>
          </cell>
        </row>
        <row r="369">
          <cell r="X369" t="str">
            <v>sociální rehabilitace</v>
          </cell>
          <cell r="Y369">
            <v>0</v>
          </cell>
          <cell r="IU369">
            <v>0</v>
          </cell>
          <cell r="IV369">
            <v>4116</v>
          </cell>
          <cell r="JU369">
            <v>30</v>
          </cell>
          <cell r="KH369">
            <v>0</v>
          </cell>
          <cell r="PD369">
            <v>1515397</v>
          </cell>
          <cell r="PE369">
            <v>1515397</v>
          </cell>
        </row>
        <row r="370">
          <cell r="X370" t="str">
            <v>pečovatelská služba</v>
          </cell>
          <cell r="Y370">
            <v>0</v>
          </cell>
          <cell r="IU370">
            <v>2064</v>
          </cell>
          <cell r="IV370">
            <v>648</v>
          </cell>
          <cell r="JU370">
            <v>27</v>
          </cell>
          <cell r="KH370">
            <v>0</v>
          </cell>
          <cell r="PD370">
            <v>902343.82000000007</v>
          </cell>
          <cell r="PE370">
            <v>902343.83</v>
          </cell>
        </row>
        <row r="371">
          <cell r="X371" t="str">
            <v>osobní asistence</v>
          </cell>
          <cell r="Y371">
            <v>0</v>
          </cell>
          <cell r="IU371">
            <v>2800</v>
          </cell>
          <cell r="IV371">
            <v>1200</v>
          </cell>
          <cell r="JU371">
            <v>50</v>
          </cell>
          <cell r="KH371">
            <v>0</v>
          </cell>
          <cell r="PD371">
            <v>1282421.06</v>
          </cell>
          <cell r="PE371">
            <v>1282421.0799999998</v>
          </cell>
        </row>
        <row r="372">
          <cell r="X372" t="str">
            <v>tlumočnické služby</v>
          </cell>
          <cell r="Y372">
            <v>0</v>
          </cell>
          <cell r="IU372">
            <v>0</v>
          </cell>
          <cell r="IV372">
            <v>587</v>
          </cell>
          <cell r="JU372">
            <v>38</v>
          </cell>
          <cell r="KH372">
            <v>0</v>
          </cell>
          <cell r="PD372">
            <v>954300</v>
          </cell>
          <cell r="PE372">
            <v>954300</v>
          </cell>
        </row>
        <row r="373">
          <cell r="X373" t="str">
            <v>odlehčovací služby</v>
          </cell>
          <cell r="Y373" t="str">
            <v>pobytová</v>
          </cell>
          <cell r="IU373">
            <v>4451</v>
          </cell>
          <cell r="IV373">
            <v>0</v>
          </cell>
          <cell r="JU373">
            <v>37</v>
          </cell>
          <cell r="KH373">
            <v>18</v>
          </cell>
          <cell r="PD373">
            <v>2580927</v>
          </cell>
          <cell r="PE373">
            <v>2580927</v>
          </cell>
        </row>
        <row r="374">
          <cell r="X374" t="str">
            <v>pečovatelská služba</v>
          </cell>
          <cell r="Y374">
            <v>0</v>
          </cell>
          <cell r="IU374">
            <v>4016</v>
          </cell>
          <cell r="IV374">
            <v>0</v>
          </cell>
          <cell r="JU374">
            <v>54</v>
          </cell>
          <cell r="KH374">
            <v>0</v>
          </cell>
          <cell r="PD374">
            <v>2091887</v>
          </cell>
          <cell r="PE374">
            <v>2091887</v>
          </cell>
        </row>
        <row r="375">
          <cell r="X375" t="str">
            <v>tísňová péče</v>
          </cell>
          <cell r="Y375">
            <v>0</v>
          </cell>
          <cell r="IU375">
            <v>8760</v>
          </cell>
          <cell r="IV375">
            <v>0</v>
          </cell>
          <cell r="JU375">
            <v>13</v>
          </cell>
          <cell r="KH375">
            <v>0</v>
          </cell>
          <cell r="PD375">
            <v>2068604.4</v>
          </cell>
          <cell r="PE375">
            <v>2068603.4</v>
          </cell>
        </row>
        <row r="376">
          <cell r="X376" t="str">
            <v>týdenní stacionáře</v>
          </cell>
          <cell r="Y376" t="str">
            <v>pobytová</v>
          </cell>
          <cell r="IU376">
            <v>0</v>
          </cell>
          <cell r="IV376">
            <v>0</v>
          </cell>
          <cell r="JU376">
            <v>7</v>
          </cell>
          <cell r="KH376">
            <v>0</v>
          </cell>
          <cell r="PD376">
            <v>1990459</v>
          </cell>
          <cell r="PE376">
            <v>1990459</v>
          </cell>
        </row>
        <row r="377">
          <cell r="X377" t="str">
            <v>odlehčovací služby</v>
          </cell>
          <cell r="Y377" t="str">
            <v>pobytová</v>
          </cell>
          <cell r="IU377">
            <v>0</v>
          </cell>
          <cell r="IV377">
            <v>0</v>
          </cell>
          <cell r="JU377">
            <v>3</v>
          </cell>
          <cell r="KH377">
            <v>0</v>
          </cell>
          <cell r="PD377">
            <v>69594</v>
          </cell>
          <cell r="PE377">
            <v>69594</v>
          </cell>
        </row>
        <row r="378">
          <cell r="X378" t="str">
            <v>kontaktní centra</v>
          </cell>
          <cell r="Y378">
            <v>0</v>
          </cell>
          <cell r="IU378">
            <v>0</v>
          </cell>
          <cell r="IV378">
            <v>1357</v>
          </cell>
          <cell r="JU378">
            <v>370</v>
          </cell>
          <cell r="KH378">
            <v>0</v>
          </cell>
          <cell r="PD378">
            <v>1968365.9500000002</v>
          </cell>
          <cell r="PE378">
            <v>1968365.8300000003</v>
          </cell>
        </row>
        <row r="379">
          <cell r="X379" t="str">
            <v>odlehčovací služby</v>
          </cell>
          <cell r="Y379" t="str">
            <v>pobytová</v>
          </cell>
          <cell r="IU379">
            <v>0</v>
          </cell>
          <cell r="IV379">
            <v>0</v>
          </cell>
          <cell r="JU379">
            <v>23</v>
          </cell>
          <cell r="KH379">
            <v>2</v>
          </cell>
          <cell r="PD379">
            <v>549984.39</v>
          </cell>
          <cell r="PE379">
            <v>549984.39</v>
          </cell>
        </row>
        <row r="380">
          <cell r="X380" t="str">
            <v>terénní programy</v>
          </cell>
          <cell r="Y380">
            <v>0</v>
          </cell>
          <cell r="IU380">
            <v>0</v>
          </cell>
          <cell r="IV380">
            <v>260</v>
          </cell>
          <cell r="JU380">
            <v>153</v>
          </cell>
          <cell r="KH380">
            <v>0</v>
          </cell>
          <cell r="PD380">
            <v>1406621.28</v>
          </cell>
          <cell r="PE380">
            <v>1406621.2799999998</v>
          </cell>
        </row>
        <row r="381">
          <cell r="X381" t="str">
            <v>odlehčovací služby</v>
          </cell>
          <cell r="Y381" t="str">
            <v>pobytová</v>
          </cell>
          <cell r="IU381">
            <v>3888</v>
          </cell>
          <cell r="IV381">
            <v>0</v>
          </cell>
          <cell r="JU381">
            <v>27</v>
          </cell>
          <cell r="KH381">
            <v>0</v>
          </cell>
          <cell r="PD381">
            <v>1726235</v>
          </cell>
          <cell r="PE381">
            <v>1726235</v>
          </cell>
        </row>
        <row r="382">
          <cell r="X382" t="str">
            <v>odborné sociální poradenství</v>
          </cell>
          <cell r="Y382">
            <v>0</v>
          </cell>
          <cell r="IU382">
            <v>0</v>
          </cell>
          <cell r="IV382">
            <v>0</v>
          </cell>
          <cell r="JU382">
            <v>149</v>
          </cell>
          <cell r="KH382">
            <v>10</v>
          </cell>
          <cell r="PD382">
            <v>437773</v>
          </cell>
          <cell r="PE382">
            <v>437773</v>
          </cell>
        </row>
        <row r="383">
          <cell r="X383" t="str">
            <v>denní stacionáře</v>
          </cell>
          <cell r="Y383">
            <v>0</v>
          </cell>
          <cell r="IU383">
            <v>1694</v>
          </cell>
          <cell r="IV383">
            <v>1318</v>
          </cell>
          <cell r="JU383">
            <v>62</v>
          </cell>
          <cell r="KH383">
            <v>8</v>
          </cell>
          <cell r="PD383">
            <v>579828</v>
          </cell>
          <cell r="PE383">
            <v>579828</v>
          </cell>
        </row>
        <row r="384">
          <cell r="X384" t="str">
            <v>domovy pro seniory</v>
          </cell>
          <cell r="Y384" t="str">
            <v>pobytová</v>
          </cell>
          <cell r="IU384">
            <v>0</v>
          </cell>
          <cell r="IV384">
            <v>0</v>
          </cell>
          <cell r="JU384">
            <v>10</v>
          </cell>
          <cell r="KH384">
            <v>0</v>
          </cell>
          <cell r="PD384">
            <v>2594418</v>
          </cell>
          <cell r="PE384">
            <v>2594418</v>
          </cell>
        </row>
        <row r="385">
          <cell r="X385" t="str">
            <v>domovy pro seniory</v>
          </cell>
          <cell r="Y385" t="str">
            <v>pobytová</v>
          </cell>
          <cell r="IU385">
            <v>0</v>
          </cell>
          <cell r="IV385">
            <v>0</v>
          </cell>
          <cell r="JU385">
            <v>108</v>
          </cell>
          <cell r="KH385">
            <v>27</v>
          </cell>
          <cell r="PD385">
            <v>23049723</v>
          </cell>
          <cell r="PE385">
            <v>23049723</v>
          </cell>
        </row>
        <row r="386">
          <cell r="X386" t="str">
            <v>odlehčovací služby</v>
          </cell>
          <cell r="Y386">
            <v>0</v>
          </cell>
          <cell r="IU386">
            <v>3112</v>
          </cell>
          <cell r="IV386">
            <v>0</v>
          </cell>
          <cell r="JU386">
            <v>92</v>
          </cell>
          <cell r="KH386">
            <v>0</v>
          </cell>
          <cell r="PD386">
            <v>2881104</v>
          </cell>
          <cell r="PE386">
            <v>2857556</v>
          </cell>
        </row>
        <row r="387">
          <cell r="X387" t="str">
            <v>krizová pomoc</v>
          </cell>
          <cell r="Y387">
            <v>0</v>
          </cell>
          <cell r="IU387">
            <v>0</v>
          </cell>
          <cell r="IV387">
            <v>780</v>
          </cell>
          <cell r="JU387">
            <v>143</v>
          </cell>
          <cell r="KH387">
            <v>0</v>
          </cell>
          <cell r="PD387">
            <v>1239795</v>
          </cell>
          <cell r="PE387">
            <v>1239795</v>
          </cell>
        </row>
        <row r="388">
          <cell r="X388" t="str">
            <v>domovy se zvláštním režimem</v>
          </cell>
          <cell r="Y388" t="str">
            <v>pobytová</v>
          </cell>
          <cell r="IU388">
            <v>0</v>
          </cell>
          <cell r="IV388">
            <v>0</v>
          </cell>
          <cell r="JU388">
            <v>39</v>
          </cell>
          <cell r="KH388">
            <v>20</v>
          </cell>
          <cell r="PD388">
            <v>9766121</v>
          </cell>
          <cell r="PE388">
            <v>9766121</v>
          </cell>
        </row>
        <row r="389">
          <cell r="X389" t="str">
            <v>odlehčovací služby</v>
          </cell>
          <cell r="Y389" t="str">
            <v>pobytová</v>
          </cell>
          <cell r="IU389">
            <v>0</v>
          </cell>
          <cell r="IV389">
            <v>0</v>
          </cell>
          <cell r="JU389">
            <v>21</v>
          </cell>
          <cell r="KH389">
            <v>20</v>
          </cell>
          <cell r="PD389">
            <v>2115460</v>
          </cell>
          <cell r="PE389">
            <v>2555221</v>
          </cell>
        </row>
        <row r="390">
          <cell r="X390" t="str">
            <v>odborné sociální poradenství</v>
          </cell>
          <cell r="Y390">
            <v>0</v>
          </cell>
          <cell r="IU390">
            <v>0</v>
          </cell>
          <cell r="IV390">
            <v>1033</v>
          </cell>
          <cell r="JU390">
            <v>200</v>
          </cell>
          <cell r="KH390">
            <v>0</v>
          </cell>
          <cell r="PD390">
            <v>927425.78999999992</v>
          </cell>
          <cell r="PE390">
            <v>927425.7899999998</v>
          </cell>
        </row>
        <row r="391">
          <cell r="X391" t="str">
            <v>sociálně aktivizační služby pro seniory a
osoby se zdravotním postižením</v>
          </cell>
          <cell r="Y391">
            <v>0</v>
          </cell>
          <cell r="IU391">
            <v>20</v>
          </cell>
          <cell r="IV391">
            <v>94</v>
          </cell>
          <cell r="JU391">
            <v>9</v>
          </cell>
          <cell r="KH391">
            <v>0</v>
          </cell>
          <cell r="PD391">
            <v>56600</v>
          </cell>
          <cell r="PE391">
            <v>56600</v>
          </cell>
        </row>
        <row r="392">
          <cell r="X392" t="str">
            <v>pečovatelská služba</v>
          </cell>
          <cell r="Y392">
            <v>0</v>
          </cell>
          <cell r="IU392">
            <v>1205</v>
          </cell>
          <cell r="IV392">
            <v>0</v>
          </cell>
          <cell r="JU392">
            <v>70</v>
          </cell>
          <cell r="KH392">
            <v>0</v>
          </cell>
          <cell r="PD392">
            <v>0</v>
          </cell>
          <cell r="PE392">
            <v>991882</v>
          </cell>
        </row>
        <row r="393">
          <cell r="X393" t="str">
            <v>pečovatelská služba</v>
          </cell>
          <cell r="Y393">
            <v>0</v>
          </cell>
          <cell r="IU393">
            <v>4016</v>
          </cell>
          <cell r="IV393">
            <v>0</v>
          </cell>
          <cell r="JU393">
            <v>14</v>
          </cell>
          <cell r="KH393">
            <v>0</v>
          </cell>
          <cell r="PD393">
            <v>0</v>
          </cell>
          <cell r="PE393">
            <v>768060</v>
          </cell>
        </row>
        <row r="394">
          <cell r="X394" t="str">
            <v>domovy se zvláštním režimem</v>
          </cell>
          <cell r="Y394" t="str">
            <v>pobytová</v>
          </cell>
          <cell r="IU394">
            <v>0</v>
          </cell>
          <cell r="IV394">
            <v>0</v>
          </cell>
          <cell r="JU394">
            <v>162</v>
          </cell>
          <cell r="KH394">
            <v>25</v>
          </cell>
          <cell r="PD394">
            <v>14159812</v>
          </cell>
          <cell r="PE394">
            <v>14159712</v>
          </cell>
        </row>
        <row r="395">
          <cell r="X395" t="str">
            <v>odborné sociální poradenství</v>
          </cell>
          <cell r="Y395">
            <v>0</v>
          </cell>
          <cell r="IU395">
            <v>0</v>
          </cell>
          <cell r="IV395">
            <v>506</v>
          </cell>
          <cell r="JU395">
            <v>317</v>
          </cell>
          <cell r="KH395">
            <v>0</v>
          </cell>
          <cell r="PD395">
            <v>251865</v>
          </cell>
          <cell r="PE395">
            <v>251865</v>
          </cell>
        </row>
        <row r="396">
          <cell r="X396" t="str">
            <v>sociálně aktivizační služby pro rodiny s
dětmi</v>
          </cell>
          <cell r="Y396">
            <v>0</v>
          </cell>
          <cell r="IU396">
            <v>0</v>
          </cell>
          <cell r="IV396">
            <v>0</v>
          </cell>
          <cell r="JU396">
            <v>59</v>
          </cell>
          <cell r="KH396">
            <v>0</v>
          </cell>
          <cell r="PD396">
            <v>1183555</v>
          </cell>
          <cell r="PE396">
            <v>1183555</v>
          </cell>
        </row>
        <row r="397">
          <cell r="X397" t="str">
            <v>pečovatelská služba</v>
          </cell>
          <cell r="Y397">
            <v>0</v>
          </cell>
          <cell r="IU397">
            <v>3056</v>
          </cell>
          <cell r="IV397">
            <v>1255</v>
          </cell>
          <cell r="JU397">
            <v>67</v>
          </cell>
          <cell r="KH397">
            <v>0</v>
          </cell>
          <cell r="PD397">
            <v>1033456</v>
          </cell>
          <cell r="PE397">
            <v>1162609</v>
          </cell>
        </row>
        <row r="398">
          <cell r="X398" t="str">
            <v>odborné sociální poradenství</v>
          </cell>
          <cell r="Y398">
            <v>0</v>
          </cell>
          <cell r="IU398">
            <v>0</v>
          </cell>
          <cell r="IV398">
            <v>2046</v>
          </cell>
          <cell r="JU398">
            <v>6137</v>
          </cell>
          <cell r="KH398">
            <v>0</v>
          </cell>
          <cell r="PD398">
            <v>996353.13</v>
          </cell>
          <cell r="PE398">
            <v>996353.13</v>
          </cell>
        </row>
        <row r="399">
          <cell r="X399" t="str">
            <v>odborné sociální poradenství</v>
          </cell>
          <cell r="Y399">
            <v>0</v>
          </cell>
          <cell r="IU399">
            <v>0</v>
          </cell>
          <cell r="IV399">
            <v>415</v>
          </cell>
          <cell r="JU399">
            <v>108</v>
          </cell>
          <cell r="KH399">
            <v>0</v>
          </cell>
          <cell r="PD399">
            <v>878300</v>
          </cell>
          <cell r="PE399">
            <v>878300</v>
          </cell>
        </row>
        <row r="400">
          <cell r="X400" t="str">
            <v>pečovatelská služba</v>
          </cell>
          <cell r="Y400">
            <v>0</v>
          </cell>
          <cell r="IU400">
            <v>3105</v>
          </cell>
          <cell r="IV400">
            <v>226</v>
          </cell>
          <cell r="JU400">
            <v>158</v>
          </cell>
          <cell r="KH400">
            <v>0</v>
          </cell>
          <cell r="PD400">
            <v>2908403.88</v>
          </cell>
          <cell r="PE400">
            <v>2908403.88</v>
          </cell>
        </row>
        <row r="401">
          <cell r="X401" t="str">
            <v>terénní programy</v>
          </cell>
          <cell r="Y401">
            <v>0</v>
          </cell>
          <cell r="IU401">
            <v>0</v>
          </cell>
          <cell r="IV401">
            <v>1204</v>
          </cell>
          <cell r="JU401">
            <v>254</v>
          </cell>
          <cell r="KH401">
            <v>0</v>
          </cell>
          <cell r="PD401">
            <v>2677000</v>
          </cell>
          <cell r="PE401">
            <v>2677000</v>
          </cell>
        </row>
        <row r="402">
          <cell r="X402" t="str">
            <v>denní stacionáře</v>
          </cell>
          <cell r="Y402">
            <v>0</v>
          </cell>
          <cell r="IU402">
            <v>295</v>
          </cell>
          <cell r="IV402">
            <v>0</v>
          </cell>
          <cell r="JU402">
            <v>4</v>
          </cell>
          <cell r="KH402">
            <v>1</v>
          </cell>
          <cell r="PD402">
            <v>64400</v>
          </cell>
          <cell r="PE402">
            <v>64400</v>
          </cell>
        </row>
        <row r="403">
          <cell r="X403" t="str">
            <v>pečovatelská služba</v>
          </cell>
          <cell r="Y403">
            <v>0</v>
          </cell>
          <cell r="IU403">
            <v>3485</v>
          </cell>
          <cell r="IV403">
            <v>1500</v>
          </cell>
          <cell r="JU403">
            <v>109</v>
          </cell>
          <cell r="KH403">
            <v>0</v>
          </cell>
          <cell r="PD403">
            <v>2094507</v>
          </cell>
          <cell r="PE403">
            <v>2094507.37</v>
          </cell>
        </row>
        <row r="404">
          <cell r="X404" t="str">
            <v>domovy pro osoby se zdravotním postižením</v>
          </cell>
          <cell r="Y404" t="str">
            <v>pobytová</v>
          </cell>
          <cell r="IU404">
            <v>0</v>
          </cell>
          <cell r="IV404">
            <v>0</v>
          </cell>
          <cell r="JU404">
            <v>75</v>
          </cell>
          <cell r="KH404">
            <v>17</v>
          </cell>
          <cell r="PD404">
            <v>22585776</v>
          </cell>
          <cell r="PE404">
            <v>22585776</v>
          </cell>
        </row>
        <row r="405">
          <cell r="X405" t="str">
            <v>sociálně aktivizační služby pro seniory a
osoby se zdravotním postižením</v>
          </cell>
          <cell r="Y405">
            <v>0</v>
          </cell>
          <cell r="IU405">
            <v>0</v>
          </cell>
          <cell r="IV405">
            <v>360</v>
          </cell>
          <cell r="JU405">
            <v>717</v>
          </cell>
          <cell r="KH405">
            <v>0</v>
          </cell>
          <cell r="PD405">
            <v>95378</v>
          </cell>
          <cell r="PE405">
            <v>95378</v>
          </cell>
        </row>
        <row r="406">
          <cell r="X406" t="str">
            <v>domovy se zvláštním režimem</v>
          </cell>
          <cell r="Y406" t="str">
            <v>pobytová</v>
          </cell>
          <cell r="IU406">
            <v>0</v>
          </cell>
          <cell r="IV406">
            <v>0</v>
          </cell>
          <cell r="JU406">
            <v>123</v>
          </cell>
          <cell r="KH406">
            <v>41</v>
          </cell>
          <cell r="PD406">
            <v>23833619</v>
          </cell>
          <cell r="PE406">
            <v>23833619</v>
          </cell>
        </row>
        <row r="407">
          <cell r="X407" t="str">
            <v>domovy pro seniory</v>
          </cell>
          <cell r="Y407" t="str">
            <v>pobytová</v>
          </cell>
          <cell r="IU407">
            <v>0</v>
          </cell>
          <cell r="IV407">
            <v>0</v>
          </cell>
          <cell r="JU407">
            <v>105</v>
          </cell>
          <cell r="KH407">
            <v>23</v>
          </cell>
          <cell r="PD407">
            <v>24694161.43</v>
          </cell>
          <cell r="PE407">
            <v>24694161.43</v>
          </cell>
        </row>
        <row r="408">
          <cell r="X408" t="str">
            <v>sociálně aktivizační služby pro seniory a
osoby se zdravotním postižením</v>
          </cell>
          <cell r="Y408">
            <v>0</v>
          </cell>
          <cell r="IU408">
            <v>0</v>
          </cell>
          <cell r="IV408">
            <v>112</v>
          </cell>
          <cell r="JU408">
            <v>56</v>
          </cell>
          <cell r="KH408">
            <v>0</v>
          </cell>
          <cell r="PD408">
            <v>107893</v>
          </cell>
          <cell r="PE408">
            <v>107893</v>
          </cell>
        </row>
        <row r="409">
          <cell r="X409" t="str">
            <v>denní stacionáře</v>
          </cell>
          <cell r="Y409">
            <v>0</v>
          </cell>
          <cell r="IU409">
            <v>1087</v>
          </cell>
          <cell r="IV409">
            <v>725</v>
          </cell>
          <cell r="JU409">
            <v>11</v>
          </cell>
          <cell r="KH409">
            <v>0</v>
          </cell>
          <cell r="PD409">
            <v>509281</v>
          </cell>
          <cell r="PE409">
            <v>508608</v>
          </cell>
        </row>
        <row r="410">
          <cell r="X410" t="str">
            <v>terénní programy</v>
          </cell>
          <cell r="Y410">
            <v>0</v>
          </cell>
          <cell r="IU410">
            <v>1620</v>
          </cell>
          <cell r="IV410">
            <v>0</v>
          </cell>
          <cell r="JU410">
            <v>30</v>
          </cell>
          <cell r="KH410">
            <v>0</v>
          </cell>
          <cell r="PD410">
            <v>0</v>
          </cell>
          <cell r="PE410">
            <v>348539</v>
          </cell>
        </row>
        <row r="411">
          <cell r="X411" t="str">
            <v>domovy pro seniory</v>
          </cell>
          <cell r="Y411" t="str">
            <v>pobytová</v>
          </cell>
          <cell r="IU411">
            <v>0</v>
          </cell>
          <cell r="IV411">
            <v>0</v>
          </cell>
          <cell r="JU411">
            <v>180</v>
          </cell>
          <cell r="KH411">
            <v>22</v>
          </cell>
          <cell r="PD411">
            <v>26947767</v>
          </cell>
          <cell r="PE411">
            <v>26947767</v>
          </cell>
        </row>
        <row r="412">
          <cell r="X412" t="str">
            <v>denní stacionáře</v>
          </cell>
          <cell r="Y412">
            <v>0</v>
          </cell>
          <cell r="IU412">
            <v>200</v>
          </cell>
          <cell r="IV412">
            <v>0</v>
          </cell>
          <cell r="JU412">
            <v>2</v>
          </cell>
          <cell r="KH412">
            <v>1</v>
          </cell>
          <cell r="PD412">
            <v>22300</v>
          </cell>
          <cell r="PE412">
            <v>22300</v>
          </cell>
        </row>
        <row r="413">
          <cell r="X413" t="str">
            <v>tísňová péče</v>
          </cell>
          <cell r="Y413">
            <v>0</v>
          </cell>
          <cell r="IU413">
            <v>3624</v>
          </cell>
          <cell r="IV413">
            <v>6704</v>
          </cell>
          <cell r="JU413">
            <v>101</v>
          </cell>
          <cell r="KH413">
            <v>1</v>
          </cell>
          <cell r="PD413">
            <v>2924075</v>
          </cell>
          <cell r="PE413">
            <v>2924075</v>
          </cell>
        </row>
        <row r="414">
          <cell r="X414" t="str">
            <v>domovy pro seniory</v>
          </cell>
          <cell r="Y414" t="str">
            <v>pobytová</v>
          </cell>
          <cell r="IU414">
            <v>0</v>
          </cell>
          <cell r="IV414">
            <v>0</v>
          </cell>
          <cell r="JU414">
            <v>174</v>
          </cell>
          <cell r="KH414">
            <v>16</v>
          </cell>
          <cell r="PD414">
            <v>31764684</v>
          </cell>
          <cell r="PE414">
            <v>31764684</v>
          </cell>
        </row>
        <row r="415">
          <cell r="X415" t="str">
            <v>domovy se zvláštním režimem</v>
          </cell>
          <cell r="Y415" t="str">
            <v>pobytová</v>
          </cell>
          <cell r="IU415">
            <v>0</v>
          </cell>
          <cell r="IV415">
            <v>0</v>
          </cell>
          <cell r="JU415">
            <v>18</v>
          </cell>
          <cell r="KH415">
            <v>9</v>
          </cell>
          <cell r="PD415">
            <v>5097632</v>
          </cell>
          <cell r="PE415">
            <v>5097632</v>
          </cell>
        </row>
        <row r="416">
          <cell r="X416" t="str">
            <v>sociálně aktivizační služby pro rodiny s
dětmi</v>
          </cell>
          <cell r="Y416">
            <v>0</v>
          </cell>
          <cell r="IU416">
            <v>0</v>
          </cell>
          <cell r="IV416">
            <v>1664</v>
          </cell>
          <cell r="JU416">
            <v>41</v>
          </cell>
          <cell r="KH416">
            <v>0</v>
          </cell>
          <cell r="PD416">
            <v>442851</v>
          </cell>
          <cell r="PE416">
            <v>442851</v>
          </cell>
        </row>
        <row r="417">
          <cell r="X417" t="str">
            <v>odlehčovací služby</v>
          </cell>
          <cell r="Y417" t="str">
            <v>pobytová</v>
          </cell>
          <cell r="IU417">
            <v>0</v>
          </cell>
          <cell r="IV417">
            <v>0</v>
          </cell>
          <cell r="JU417">
            <v>129</v>
          </cell>
          <cell r="KH417">
            <v>9</v>
          </cell>
          <cell r="PD417">
            <v>11268244</v>
          </cell>
          <cell r="PE417">
            <v>11268244</v>
          </cell>
        </row>
        <row r="418">
          <cell r="X418" t="str">
            <v>odborné sociální poradenství</v>
          </cell>
          <cell r="Y418">
            <v>0</v>
          </cell>
          <cell r="IU418">
            <v>285</v>
          </cell>
          <cell r="IV418">
            <v>446</v>
          </cell>
          <cell r="JU418">
            <v>212</v>
          </cell>
          <cell r="KH418">
            <v>0</v>
          </cell>
          <cell r="PD418">
            <v>165900</v>
          </cell>
          <cell r="PE418">
            <v>165900</v>
          </cell>
        </row>
        <row r="419">
          <cell r="X419" t="str">
            <v>pečovatelská služba</v>
          </cell>
          <cell r="Y419">
            <v>0</v>
          </cell>
          <cell r="IU419">
            <v>5296</v>
          </cell>
          <cell r="IV419">
            <v>0</v>
          </cell>
          <cell r="JU419">
            <v>150</v>
          </cell>
          <cell r="KH419">
            <v>0</v>
          </cell>
          <cell r="PD419">
            <v>3006771</v>
          </cell>
          <cell r="PE419">
            <v>3007591</v>
          </cell>
        </row>
        <row r="420">
          <cell r="X420" t="str">
            <v>domovy pro osoby se zdravotním postižením</v>
          </cell>
          <cell r="Y420" t="str">
            <v>pobytová</v>
          </cell>
          <cell r="IU420">
            <v>0</v>
          </cell>
          <cell r="IV420">
            <v>0</v>
          </cell>
          <cell r="JU420">
            <v>33</v>
          </cell>
          <cell r="KH420">
            <v>11</v>
          </cell>
          <cell r="PD420">
            <v>10696216</v>
          </cell>
          <cell r="PE420">
            <v>10696216</v>
          </cell>
        </row>
        <row r="421">
          <cell r="X421" t="str">
            <v>domovy pro seniory</v>
          </cell>
          <cell r="Y421" t="str">
            <v>pobytová</v>
          </cell>
          <cell r="IU421">
            <v>89352</v>
          </cell>
          <cell r="IV421">
            <v>59568</v>
          </cell>
          <cell r="JU421">
            <v>106</v>
          </cell>
          <cell r="KH421">
            <v>7</v>
          </cell>
          <cell r="PD421">
            <v>19278000</v>
          </cell>
          <cell r="PE421">
            <v>19278000</v>
          </cell>
        </row>
        <row r="422">
          <cell r="X422" t="str">
            <v>odborné sociální poradenství</v>
          </cell>
          <cell r="Y422">
            <v>0</v>
          </cell>
          <cell r="IU422">
            <v>0</v>
          </cell>
          <cell r="IV422">
            <v>651</v>
          </cell>
          <cell r="JU422">
            <v>477</v>
          </cell>
          <cell r="KH422">
            <v>0</v>
          </cell>
          <cell r="PD422">
            <v>599861</v>
          </cell>
          <cell r="PE422">
            <v>599861</v>
          </cell>
        </row>
        <row r="423">
          <cell r="X423" t="str">
            <v>domy na půl cesty</v>
          </cell>
          <cell r="Y423" t="str">
            <v>pobytová</v>
          </cell>
          <cell r="IU423">
            <v>0</v>
          </cell>
          <cell r="IV423">
            <v>0</v>
          </cell>
          <cell r="JU423">
            <v>8</v>
          </cell>
          <cell r="KH423">
            <v>0</v>
          </cell>
          <cell r="PD423">
            <v>508457</v>
          </cell>
          <cell r="PE423">
            <v>486284</v>
          </cell>
        </row>
        <row r="424">
          <cell r="X424" t="str">
            <v>domovy se zvláštním režimem</v>
          </cell>
          <cell r="Y424" t="str">
            <v>pobytová</v>
          </cell>
          <cell r="IU424">
            <v>0</v>
          </cell>
          <cell r="IV424">
            <v>0</v>
          </cell>
          <cell r="JU424">
            <v>106</v>
          </cell>
          <cell r="KH424">
            <v>18</v>
          </cell>
          <cell r="PD424">
            <v>21919973</v>
          </cell>
          <cell r="PE424">
            <v>21919973</v>
          </cell>
        </row>
        <row r="425">
          <cell r="X425" t="str">
            <v>osobní asistence</v>
          </cell>
          <cell r="Y425">
            <v>0</v>
          </cell>
          <cell r="IU425">
            <v>2706</v>
          </cell>
          <cell r="IV425">
            <v>0</v>
          </cell>
          <cell r="JU425">
            <v>31</v>
          </cell>
          <cell r="KH425">
            <v>0</v>
          </cell>
          <cell r="PD425">
            <v>1141817</v>
          </cell>
          <cell r="PE425">
            <v>1141817</v>
          </cell>
        </row>
        <row r="426">
          <cell r="X426" t="str">
            <v>domovy pro seniory</v>
          </cell>
          <cell r="Y426" t="str">
            <v>pobytová</v>
          </cell>
          <cell r="IU426">
            <v>0</v>
          </cell>
          <cell r="IV426">
            <v>0</v>
          </cell>
          <cell r="JU426">
            <v>51</v>
          </cell>
          <cell r="KH426">
            <v>12</v>
          </cell>
          <cell r="PD426">
            <v>11537526</v>
          </cell>
          <cell r="PE426">
            <v>11537526</v>
          </cell>
        </row>
        <row r="427">
          <cell r="X427" t="str">
            <v>pečovatelská služba</v>
          </cell>
          <cell r="Y427">
            <v>0</v>
          </cell>
          <cell r="IU427">
            <v>4500</v>
          </cell>
          <cell r="IV427">
            <v>110</v>
          </cell>
          <cell r="JU427">
            <v>164</v>
          </cell>
          <cell r="KH427">
            <v>1</v>
          </cell>
          <cell r="PD427">
            <v>1648811</v>
          </cell>
          <cell r="PE427">
            <v>1648811</v>
          </cell>
        </row>
        <row r="428">
          <cell r="X428" t="str">
            <v>pečovatelská služba</v>
          </cell>
          <cell r="Y428">
            <v>0</v>
          </cell>
          <cell r="IU428">
            <v>3000</v>
          </cell>
          <cell r="IV428">
            <v>0</v>
          </cell>
          <cell r="JU428">
            <v>48</v>
          </cell>
          <cell r="KH428">
            <v>0</v>
          </cell>
          <cell r="PD428">
            <v>692248</v>
          </cell>
          <cell r="PE428">
            <v>692248</v>
          </cell>
        </row>
        <row r="429">
          <cell r="X429" t="str">
            <v>domovy se zvláštním režimem</v>
          </cell>
          <cell r="Y429" t="str">
            <v>pobytová</v>
          </cell>
          <cell r="IU429">
            <v>0</v>
          </cell>
          <cell r="IV429">
            <v>0</v>
          </cell>
          <cell r="JU429">
            <v>31</v>
          </cell>
          <cell r="KH429">
            <v>10</v>
          </cell>
          <cell r="PD429">
            <v>9915913</v>
          </cell>
          <cell r="PE429">
            <v>9915913</v>
          </cell>
        </row>
        <row r="430">
          <cell r="X430" t="str">
            <v>pečovatelská služba</v>
          </cell>
          <cell r="Y430">
            <v>0</v>
          </cell>
          <cell r="IU430">
            <v>1050</v>
          </cell>
          <cell r="IV430">
            <v>0</v>
          </cell>
          <cell r="JU430">
            <v>14</v>
          </cell>
          <cell r="KH430">
            <v>0</v>
          </cell>
          <cell r="PD430">
            <v>0</v>
          </cell>
          <cell r="PE430">
            <v>663500</v>
          </cell>
        </row>
        <row r="431">
          <cell r="X431" t="str">
            <v>denní stacionáře</v>
          </cell>
          <cell r="Y431">
            <v>0</v>
          </cell>
          <cell r="IU431">
            <v>940</v>
          </cell>
          <cell r="IV431">
            <v>0</v>
          </cell>
          <cell r="JU431">
            <v>1</v>
          </cell>
          <cell r="KH431">
            <v>0</v>
          </cell>
          <cell r="PD431">
            <v>101559</v>
          </cell>
          <cell r="PE431">
            <v>101559</v>
          </cell>
        </row>
        <row r="432">
          <cell r="X432" t="str">
            <v>domovy pro seniory</v>
          </cell>
          <cell r="Y432" t="str">
            <v>pobytová</v>
          </cell>
          <cell r="IU432">
            <v>0</v>
          </cell>
          <cell r="IV432">
            <v>0</v>
          </cell>
          <cell r="JU432">
            <v>206</v>
          </cell>
          <cell r="KH432">
            <v>24</v>
          </cell>
          <cell r="PD432">
            <v>38914064.969999999</v>
          </cell>
          <cell r="PE432">
            <v>38914064.970000006</v>
          </cell>
        </row>
        <row r="433">
          <cell r="X433" t="str">
            <v>pečovatelská služba</v>
          </cell>
          <cell r="Y433">
            <v>0</v>
          </cell>
          <cell r="IU433">
            <v>1727</v>
          </cell>
          <cell r="IV433">
            <v>0</v>
          </cell>
          <cell r="JU433">
            <v>48</v>
          </cell>
          <cell r="KH433">
            <v>0</v>
          </cell>
          <cell r="PD433">
            <v>1806579.1400000001</v>
          </cell>
          <cell r="PE433">
            <v>1806579.14</v>
          </cell>
        </row>
        <row r="434">
          <cell r="X434" t="str">
            <v>chráněné bydlení</v>
          </cell>
          <cell r="Y434" t="str">
            <v>pobytová</v>
          </cell>
          <cell r="IU434">
            <v>0</v>
          </cell>
          <cell r="IV434">
            <v>0</v>
          </cell>
          <cell r="JU434">
            <v>13</v>
          </cell>
          <cell r="KH434">
            <v>0</v>
          </cell>
          <cell r="PD434">
            <v>4646398</v>
          </cell>
          <cell r="PE434">
            <v>4570445</v>
          </cell>
        </row>
        <row r="435">
          <cell r="X435" t="str">
            <v>domovy se zvláštním režimem</v>
          </cell>
          <cell r="Y435" t="str">
            <v>pobytová</v>
          </cell>
          <cell r="IU435">
            <v>5820</v>
          </cell>
          <cell r="IV435">
            <v>3780</v>
          </cell>
          <cell r="JU435">
            <v>8</v>
          </cell>
          <cell r="KH435">
            <v>2</v>
          </cell>
          <cell r="PD435">
            <v>1958972</v>
          </cell>
          <cell r="PE435">
            <v>1958972</v>
          </cell>
        </row>
        <row r="436">
          <cell r="X436" t="str">
            <v>domovy pro seniory</v>
          </cell>
          <cell r="Y436" t="str">
            <v>pobytová</v>
          </cell>
          <cell r="IU436">
            <v>0</v>
          </cell>
          <cell r="IV436">
            <v>0</v>
          </cell>
          <cell r="JU436">
            <v>51</v>
          </cell>
          <cell r="KH436">
            <v>10</v>
          </cell>
          <cell r="PD436">
            <v>16637344</v>
          </cell>
          <cell r="PE436">
            <v>16637344</v>
          </cell>
        </row>
        <row r="437">
          <cell r="X437" t="str">
            <v>nízkoprahová zařízení pro děti a mládež</v>
          </cell>
          <cell r="Y437">
            <v>0</v>
          </cell>
          <cell r="IU437">
            <v>0</v>
          </cell>
          <cell r="IV437">
            <v>6014</v>
          </cell>
          <cell r="JU437">
            <v>203</v>
          </cell>
          <cell r="KH437">
            <v>0</v>
          </cell>
          <cell r="PD437">
            <v>2065335</v>
          </cell>
          <cell r="PE437">
            <v>2065335</v>
          </cell>
        </row>
        <row r="438">
          <cell r="X438" t="str">
            <v>terénní programy</v>
          </cell>
          <cell r="Y438">
            <v>0</v>
          </cell>
          <cell r="IU438">
            <v>0</v>
          </cell>
          <cell r="IV438">
            <v>2688</v>
          </cell>
          <cell r="JU438">
            <v>292</v>
          </cell>
          <cell r="KH438">
            <v>0</v>
          </cell>
          <cell r="PD438">
            <v>3690400</v>
          </cell>
          <cell r="PE438">
            <v>3690400</v>
          </cell>
        </row>
        <row r="439">
          <cell r="X439" t="str">
            <v>denní stacionáře</v>
          </cell>
          <cell r="Y439">
            <v>0</v>
          </cell>
          <cell r="IU439">
            <v>2400</v>
          </cell>
          <cell r="IV439">
            <v>0</v>
          </cell>
          <cell r="JU439">
            <v>11</v>
          </cell>
          <cell r="KH439">
            <v>2</v>
          </cell>
          <cell r="PD439">
            <v>1130433</v>
          </cell>
          <cell r="PE439">
            <v>1130433</v>
          </cell>
        </row>
        <row r="440">
          <cell r="X440" t="str">
            <v>pečovatelská služba</v>
          </cell>
          <cell r="Y440">
            <v>0</v>
          </cell>
          <cell r="IU440">
            <v>5039</v>
          </cell>
          <cell r="IV440">
            <v>0</v>
          </cell>
          <cell r="JU440">
            <v>34</v>
          </cell>
          <cell r="KH440">
            <v>0</v>
          </cell>
          <cell r="PD440">
            <v>2789079</v>
          </cell>
          <cell r="PE440">
            <v>2789079</v>
          </cell>
        </row>
        <row r="441">
          <cell r="X441" t="str">
            <v>pečovatelská služba</v>
          </cell>
          <cell r="Y441">
            <v>0</v>
          </cell>
          <cell r="IU441">
            <v>10880</v>
          </cell>
          <cell r="IV441">
            <v>37</v>
          </cell>
          <cell r="JU441">
            <v>241</v>
          </cell>
          <cell r="KH441">
            <v>0</v>
          </cell>
          <cell r="PD441">
            <v>3400952</v>
          </cell>
          <cell r="PE441">
            <v>3400952</v>
          </cell>
        </row>
        <row r="442">
          <cell r="X442" t="str">
            <v>odlehčovací služby</v>
          </cell>
          <cell r="Y442" t="str">
            <v>pobytová</v>
          </cell>
          <cell r="IU442">
            <v>424</v>
          </cell>
          <cell r="IV442">
            <v>384</v>
          </cell>
          <cell r="JU442">
            <v>22</v>
          </cell>
          <cell r="KH442">
            <v>0</v>
          </cell>
          <cell r="PD442">
            <v>843204</v>
          </cell>
          <cell r="PE442">
            <v>843204</v>
          </cell>
        </row>
        <row r="443">
          <cell r="X443" t="str">
            <v>osobní asistence</v>
          </cell>
          <cell r="Y443">
            <v>0</v>
          </cell>
          <cell r="IU443">
            <v>12563</v>
          </cell>
          <cell r="IV443">
            <v>54</v>
          </cell>
          <cell r="JU443">
            <v>97</v>
          </cell>
          <cell r="KH443">
            <v>23</v>
          </cell>
          <cell r="PD443">
            <v>5290044.7699999996</v>
          </cell>
          <cell r="PE443">
            <v>5290134.7700000005</v>
          </cell>
        </row>
        <row r="444">
          <cell r="X444" t="str">
            <v>nízkoprahová zařízení pro děti a mládež</v>
          </cell>
          <cell r="Y444">
            <v>0</v>
          </cell>
          <cell r="IU444">
            <v>0</v>
          </cell>
          <cell r="IV444">
            <v>1552</v>
          </cell>
          <cell r="JU444">
            <v>156</v>
          </cell>
          <cell r="KH444">
            <v>0</v>
          </cell>
          <cell r="PD444">
            <v>1914434.41</v>
          </cell>
          <cell r="PE444">
            <v>1914321.0099999998</v>
          </cell>
        </row>
        <row r="445">
          <cell r="X445" t="str">
            <v>odlehčovací služby</v>
          </cell>
          <cell r="Y445">
            <v>0</v>
          </cell>
          <cell r="IU445">
            <v>105</v>
          </cell>
          <cell r="IV445">
            <v>0</v>
          </cell>
          <cell r="JU445">
            <v>11</v>
          </cell>
          <cell r="KH445" t="str">
            <v>není sledováno</v>
          </cell>
          <cell r="PD445">
            <v>263257</v>
          </cell>
          <cell r="PE445">
            <v>263257</v>
          </cell>
        </row>
        <row r="446">
          <cell r="X446" t="str">
            <v>sociálně aktivizační služby pro rodiny s
dětmi</v>
          </cell>
          <cell r="Y446">
            <v>0</v>
          </cell>
          <cell r="IU446">
            <v>0</v>
          </cell>
          <cell r="IV446">
            <v>2300</v>
          </cell>
          <cell r="JU446">
            <v>114</v>
          </cell>
          <cell r="KH446">
            <v>0</v>
          </cell>
          <cell r="PD446">
            <v>1387000</v>
          </cell>
          <cell r="PE446">
            <v>1387020</v>
          </cell>
        </row>
        <row r="447">
          <cell r="X447" t="str">
            <v>sociálně aktivizační služby pro seniory a
osoby se zdravotním postižením</v>
          </cell>
          <cell r="Y447">
            <v>0</v>
          </cell>
          <cell r="IU447">
            <v>0</v>
          </cell>
          <cell r="IV447">
            <v>9150</v>
          </cell>
          <cell r="JU447">
            <v>210</v>
          </cell>
          <cell r="KH447">
            <v>8</v>
          </cell>
          <cell r="PD447">
            <v>1087402</v>
          </cell>
          <cell r="PE447">
            <v>1087402</v>
          </cell>
        </row>
        <row r="448">
          <cell r="X448" t="str">
            <v>denní stacionáře</v>
          </cell>
          <cell r="Y448">
            <v>0</v>
          </cell>
          <cell r="IU448">
            <v>2640</v>
          </cell>
          <cell r="IV448">
            <v>0</v>
          </cell>
          <cell r="JU448">
            <v>25</v>
          </cell>
          <cell r="KH448">
            <v>0</v>
          </cell>
          <cell r="PD448">
            <v>2095091</v>
          </cell>
          <cell r="PE448">
            <v>2095061</v>
          </cell>
        </row>
        <row r="449">
          <cell r="X449" t="str">
            <v>azylové domy</v>
          </cell>
          <cell r="Y449" t="str">
            <v>pobytová</v>
          </cell>
          <cell r="IU449">
            <v>0</v>
          </cell>
          <cell r="IV449">
            <v>0</v>
          </cell>
          <cell r="JU449">
            <v>68</v>
          </cell>
          <cell r="KH449">
            <v>0</v>
          </cell>
          <cell r="PD449">
            <v>1083733.5699999998</v>
          </cell>
          <cell r="PE449">
            <v>1083733.57</v>
          </cell>
        </row>
        <row r="450">
          <cell r="X450" t="str">
            <v>osobní asistence</v>
          </cell>
          <cell r="Y450">
            <v>0</v>
          </cell>
          <cell r="IU450">
            <v>1396</v>
          </cell>
          <cell r="IV450">
            <v>0</v>
          </cell>
          <cell r="JU450">
            <v>3</v>
          </cell>
          <cell r="KH450">
            <v>0</v>
          </cell>
          <cell r="PD450">
            <v>298658</v>
          </cell>
          <cell r="PE450">
            <v>277309</v>
          </cell>
        </row>
        <row r="451">
          <cell r="X451" t="str">
            <v>sociálně aktivizační služby pro rodiny s
dětmi</v>
          </cell>
          <cell r="Y451">
            <v>0</v>
          </cell>
          <cell r="IU451">
            <v>0</v>
          </cell>
          <cell r="IV451">
            <v>1583</v>
          </cell>
          <cell r="JU451">
            <v>144</v>
          </cell>
          <cell r="KH451">
            <v>0</v>
          </cell>
          <cell r="PD451">
            <v>586763</v>
          </cell>
          <cell r="PE451">
            <v>586763</v>
          </cell>
        </row>
        <row r="452">
          <cell r="X452" t="str">
            <v>odlehčovací služby</v>
          </cell>
          <cell r="Y452" t="str">
            <v>pobytová</v>
          </cell>
          <cell r="IU452">
            <v>30000</v>
          </cell>
          <cell r="IV452">
            <v>0</v>
          </cell>
          <cell r="JU452">
            <v>27</v>
          </cell>
          <cell r="KH452">
            <v>1</v>
          </cell>
          <cell r="PD452">
            <v>1130433</v>
          </cell>
          <cell r="PE452">
            <v>1130433</v>
          </cell>
        </row>
        <row r="453">
          <cell r="X453" t="str">
            <v>intervenční centra</v>
          </cell>
          <cell r="Y453">
            <v>0</v>
          </cell>
          <cell r="IU453">
            <v>0</v>
          </cell>
          <cell r="IV453">
            <v>380</v>
          </cell>
          <cell r="JU453">
            <v>64</v>
          </cell>
          <cell r="KH453">
            <v>0</v>
          </cell>
          <cell r="PD453">
            <v>289525</v>
          </cell>
          <cell r="PE453">
            <v>289525</v>
          </cell>
        </row>
        <row r="454">
          <cell r="X454" t="str">
            <v>sociálně aktivizační služby pro seniory a
osoby se zdravotním postižením</v>
          </cell>
          <cell r="Y454">
            <v>0</v>
          </cell>
          <cell r="IU454">
            <v>0</v>
          </cell>
          <cell r="IV454">
            <v>366</v>
          </cell>
          <cell r="JU454">
            <v>2808</v>
          </cell>
          <cell r="KH454">
            <v>0</v>
          </cell>
          <cell r="PD454">
            <v>468232.72000000003</v>
          </cell>
          <cell r="PE454">
            <v>468232.72</v>
          </cell>
        </row>
        <row r="455">
          <cell r="X455" t="str">
            <v>týdenní stacionáře</v>
          </cell>
          <cell r="Y455" t="str">
            <v>pobytová</v>
          </cell>
          <cell r="IU455">
            <v>0</v>
          </cell>
          <cell r="IV455">
            <v>0</v>
          </cell>
          <cell r="JU455">
            <v>26</v>
          </cell>
          <cell r="KH455">
            <v>1</v>
          </cell>
          <cell r="PD455">
            <v>2499427</v>
          </cell>
          <cell r="PE455">
            <v>2499427</v>
          </cell>
        </row>
        <row r="456">
          <cell r="X456" t="str">
            <v>sociální rehabilitace</v>
          </cell>
          <cell r="Y456">
            <v>0</v>
          </cell>
          <cell r="IU456">
            <v>0</v>
          </cell>
          <cell r="IV456">
            <v>1380</v>
          </cell>
          <cell r="JU456">
            <v>30</v>
          </cell>
          <cell r="KH456">
            <v>0</v>
          </cell>
          <cell r="PD456">
            <v>2899600</v>
          </cell>
          <cell r="PE456">
            <v>2899600</v>
          </cell>
        </row>
        <row r="457">
          <cell r="X457" t="str">
            <v>telefonická krizová pomoc</v>
          </cell>
          <cell r="Y457">
            <v>0</v>
          </cell>
          <cell r="IU457">
            <v>0</v>
          </cell>
          <cell r="IV457">
            <v>120</v>
          </cell>
          <cell r="JU457">
            <v>312</v>
          </cell>
          <cell r="KH457">
            <v>0</v>
          </cell>
          <cell r="PD457">
            <v>68046</v>
          </cell>
          <cell r="PE457">
            <v>68046</v>
          </cell>
        </row>
        <row r="458">
          <cell r="X458" t="str">
            <v>pečovatelská služba</v>
          </cell>
          <cell r="Y458">
            <v>0</v>
          </cell>
          <cell r="IU458">
            <v>25201</v>
          </cell>
          <cell r="IV458">
            <v>16253</v>
          </cell>
          <cell r="JU458">
            <v>1188</v>
          </cell>
          <cell r="KH458">
            <v>0</v>
          </cell>
          <cell r="PD458">
            <v>7691554</v>
          </cell>
          <cell r="PE458">
            <v>7691553</v>
          </cell>
        </row>
        <row r="459">
          <cell r="X459" t="str">
            <v>týdenní stacionáře</v>
          </cell>
          <cell r="Y459" t="str">
            <v>pobytová</v>
          </cell>
          <cell r="IU459">
            <v>0</v>
          </cell>
          <cell r="IV459">
            <v>0</v>
          </cell>
          <cell r="JU459">
            <v>18</v>
          </cell>
          <cell r="KH459">
            <v>5</v>
          </cell>
          <cell r="PD459">
            <v>2911138</v>
          </cell>
          <cell r="PE459">
            <v>2911138</v>
          </cell>
        </row>
        <row r="460">
          <cell r="X460" t="str">
            <v>sociálně aktivizační služby pro rodiny s
dětmi</v>
          </cell>
          <cell r="Y460">
            <v>0</v>
          </cell>
          <cell r="IU460">
            <v>0</v>
          </cell>
          <cell r="IV460">
            <v>1042</v>
          </cell>
          <cell r="JU460">
            <v>95</v>
          </cell>
          <cell r="KH460">
            <v>0</v>
          </cell>
          <cell r="PD460">
            <v>485262</v>
          </cell>
          <cell r="PE460">
            <v>485262</v>
          </cell>
        </row>
        <row r="461">
          <cell r="X461" t="str">
            <v>terénní programy</v>
          </cell>
          <cell r="Y461">
            <v>0</v>
          </cell>
          <cell r="IU461">
            <v>0</v>
          </cell>
          <cell r="IV461">
            <v>1334</v>
          </cell>
          <cell r="JU461">
            <v>83</v>
          </cell>
          <cell r="KH461">
            <v>0</v>
          </cell>
          <cell r="PD461">
            <v>2056100</v>
          </cell>
          <cell r="PE461">
            <v>2056100</v>
          </cell>
        </row>
        <row r="462">
          <cell r="X462" t="str">
            <v>odborné sociální poradenství</v>
          </cell>
          <cell r="Y462">
            <v>0</v>
          </cell>
          <cell r="IU462">
            <v>0</v>
          </cell>
          <cell r="IV462">
            <v>806</v>
          </cell>
          <cell r="JU462">
            <v>261</v>
          </cell>
          <cell r="KH462">
            <v>0</v>
          </cell>
          <cell r="PD462">
            <v>279949</v>
          </cell>
          <cell r="PE462">
            <v>279949</v>
          </cell>
        </row>
        <row r="463">
          <cell r="X463" t="str">
            <v>sociální rehabilitace</v>
          </cell>
          <cell r="Y463">
            <v>0</v>
          </cell>
          <cell r="IU463">
            <v>0</v>
          </cell>
          <cell r="IV463">
            <v>0</v>
          </cell>
          <cell r="JU463">
            <v>11</v>
          </cell>
          <cell r="KH463">
            <v>0</v>
          </cell>
          <cell r="PD463">
            <v>0</v>
          </cell>
          <cell r="PE463">
            <v>5000</v>
          </cell>
        </row>
        <row r="464">
          <cell r="X464" t="str">
            <v>terénní programy</v>
          </cell>
          <cell r="Y464">
            <v>0</v>
          </cell>
          <cell r="IU464">
            <v>0</v>
          </cell>
          <cell r="IV464">
            <v>1140</v>
          </cell>
          <cell r="JU464">
            <v>145</v>
          </cell>
          <cell r="KH464">
            <v>0</v>
          </cell>
          <cell r="PD464">
            <v>677733</v>
          </cell>
          <cell r="PE464">
            <v>677733</v>
          </cell>
        </row>
        <row r="465">
          <cell r="X465" t="str">
            <v>odborné sociální poradenství</v>
          </cell>
          <cell r="Y465">
            <v>0</v>
          </cell>
          <cell r="IU465">
            <v>0</v>
          </cell>
          <cell r="IV465">
            <v>0</v>
          </cell>
          <cell r="JU465">
            <v>11</v>
          </cell>
          <cell r="KH465">
            <v>0</v>
          </cell>
          <cell r="PD465">
            <v>10000</v>
          </cell>
          <cell r="PE465">
            <v>10000</v>
          </cell>
        </row>
        <row r="466">
          <cell r="X466" t="str">
            <v>sociálně aktivizační služby pro seniory a
osoby se zdravotním postižením</v>
          </cell>
          <cell r="Y466">
            <v>0</v>
          </cell>
          <cell r="IU466">
            <v>0</v>
          </cell>
          <cell r="IV466">
            <v>334</v>
          </cell>
          <cell r="JU466">
            <v>26</v>
          </cell>
          <cell r="KH466">
            <v>0</v>
          </cell>
          <cell r="PD466">
            <v>475355</v>
          </cell>
          <cell r="PE466">
            <v>475355</v>
          </cell>
        </row>
        <row r="467">
          <cell r="X467" t="str">
            <v>pečovatelská služba</v>
          </cell>
          <cell r="Y467">
            <v>0</v>
          </cell>
          <cell r="IU467">
            <v>1342</v>
          </cell>
          <cell r="IV467">
            <v>0</v>
          </cell>
          <cell r="JU467">
            <v>13</v>
          </cell>
          <cell r="KH467">
            <v>0</v>
          </cell>
          <cell r="PD467">
            <v>232627</v>
          </cell>
          <cell r="PE467">
            <v>232627</v>
          </cell>
        </row>
        <row r="468">
          <cell r="X468" t="str">
            <v>sociálně aktivizační služby pro rodiny s
dětmi</v>
          </cell>
          <cell r="Y468">
            <v>0</v>
          </cell>
          <cell r="IU468">
            <v>0</v>
          </cell>
          <cell r="IV468">
            <v>102</v>
          </cell>
          <cell r="JU468">
            <v>48</v>
          </cell>
          <cell r="KH468">
            <v>0</v>
          </cell>
          <cell r="PD468">
            <v>477156</v>
          </cell>
          <cell r="PE468">
            <v>477156</v>
          </cell>
        </row>
        <row r="469">
          <cell r="X469" t="str">
            <v>terénní programy</v>
          </cell>
          <cell r="Y469">
            <v>0</v>
          </cell>
          <cell r="IU469">
            <v>0</v>
          </cell>
          <cell r="IV469">
            <v>3580</v>
          </cell>
          <cell r="JU469">
            <v>300</v>
          </cell>
          <cell r="KH469">
            <v>0</v>
          </cell>
          <cell r="PD469">
            <v>1975902</v>
          </cell>
          <cell r="PE469">
            <v>1975902</v>
          </cell>
        </row>
        <row r="470">
          <cell r="X470" t="str">
            <v>domovy pro osoby se zdravotním postižením</v>
          </cell>
          <cell r="Y470" t="str">
            <v>pobytová</v>
          </cell>
          <cell r="IU470">
            <v>0</v>
          </cell>
          <cell r="IV470">
            <v>0</v>
          </cell>
          <cell r="JU470">
            <v>48</v>
          </cell>
          <cell r="KH470">
            <v>9</v>
          </cell>
          <cell r="PD470">
            <v>17177973</v>
          </cell>
          <cell r="PE470">
            <v>17177973</v>
          </cell>
        </row>
        <row r="471">
          <cell r="X471" t="str">
            <v>sociálně terapeutické dílny</v>
          </cell>
          <cell r="Y471">
            <v>0</v>
          </cell>
          <cell r="IU471">
            <v>0</v>
          </cell>
          <cell r="IV471">
            <v>2134</v>
          </cell>
          <cell r="JU471">
            <v>30</v>
          </cell>
          <cell r="KH471">
            <v>1</v>
          </cell>
          <cell r="PD471">
            <v>2373004.06</v>
          </cell>
          <cell r="PE471">
            <v>2373004.0599999996</v>
          </cell>
        </row>
        <row r="472">
          <cell r="X472" t="str">
            <v>domovy pro seniory</v>
          </cell>
          <cell r="Y472" t="str">
            <v>pobytová</v>
          </cell>
          <cell r="IU472">
            <v>0</v>
          </cell>
          <cell r="IV472">
            <v>0</v>
          </cell>
          <cell r="JU472">
            <v>104</v>
          </cell>
          <cell r="KH472">
            <v>19</v>
          </cell>
          <cell r="PD472">
            <v>26636336</v>
          </cell>
          <cell r="PE472">
            <v>26636336</v>
          </cell>
        </row>
        <row r="473">
          <cell r="X473" t="str">
            <v>chráněné bydlení</v>
          </cell>
          <cell r="Y473" t="str">
            <v>pobytová</v>
          </cell>
          <cell r="IU473">
            <v>0</v>
          </cell>
          <cell r="IV473">
            <v>0</v>
          </cell>
          <cell r="JU473">
            <v>15</v>
          </cell>
          <cell r="KH473">
            <v>0</v>
          </cell>
          <cell r="PD473">
            <v>7081925.1600000001</v>
          </cell>
          <cell r="PE473">
            <v>7081925.1599999992</v>
          </cell>
        </row>
        <row r="474">
          <cell r="X474" t="str">
            <v>domovy pro osoby se zdravotním postižením</v>
          </cell>
          <cell r="Y474" t="str">
            <v>pobytová</v>
          </cell>
          <cell r="IU474">
            <v>0</v>
          </cell>
          <cell r="IV474">
            <v>0</v>
          </cell>
          <cell r="JU474">
            <v>34</v>
          </cell>
          <cell r="KH474">
            <v>7</v>
          </cell>
          <cell r="PD474">
            <v>16013284.4</v>
          </cell>
          <cell r="PE474">
            <v>16013284.4</v>
          </cell>
        </row>
        <row r="475">
          <cell r="X475" t="str">
            <v>osobní asistence</v>
          </cell>
          <cell r="Y475">
            <v>0</v>
          </cell>
          <cell r="IU475">
            <v>190</v>
          </cell>
          <cell r="IV475">
            <v>93</v>
          </cell>
          <cell r="JU475">
            <v>3</v>
          </cell>
          <cell r="KH475">
            <v>0</v>
          </cell>
          <cell r="PD475">
            <v>112790</v>
          </cell>
          <cell r="PE475">
            <v>112790</v>
          </cell>
        </row>
        <row r="476">
          <cell r="X476" t="str">
            <v>odborné sociální poradenství</v>
          </cell>
          <cell r="Y476">
            <v>0</v>
          </cell>
          <cell r="IU476">
            <v>0</v>
          </cell>
          <cell r="IV476">
            <v>2573</v>
          </cell>
          <cell r="JU476">
            <v>0</v>
          </cell>
          <cell r="KH476">
            <v>0</v>
          </cell>
          <cell r="PD476">
            <v>388031</v>
          </cell>
          <cell r="PE476">
            <v>388031</v>
          </cell>
        </row>
        <row r="477">
          <cell r="X477" t="str">
            <v>denní stacionáře</v>
          </cell>
          <cell r="Y477">
            <v>0</v>
          </cell>
          <cell r="IU477">
            <v>1134</v>
          </cell>
          <cell r="IV477">
            <v>0</v>
          </cell>
          <cell r="JU477">
            <v>13</v>
          </cell>
          <cell r="KH477">
            <v>0</v>
          </cell>
          <cell r="PD477">
            <v>926440</v>
          </cell>
          <cell r="PE477">
            <v>1046440</v>
          </cell>
        </row>
        <row r="478">
          <cell r="X478" t="str">
            <v>odlehčovací služby</v>
          </cell>
          <cell r="Y478">
            <v>0</v>
          </cell>
          <cell r="IU478">
            <v>0</v>
          </cell>
          <cell r="IV478">
            <v>693</v>
          </cell>
          <cell r="JU478">
            <v>26</v>
          </cell>
          <cell r="KH478">
            <v>18</v>
          </cell>
          <cell r="PD478">
            <v>218757</v>
          </cell>
          <cell r="PE478">
            <v>218757</v>
          </cell>
        </row>
        <row r="479">
          <cell r="X479" t="str">
            <v>pečovatelská služba</v>
          </cell>
          <cell r="Y479">
            <v>0</v>
          </cell>
          <cell r="IU479">
            <v>1459</v>
          </cell>
          <cell r="IV479">
            <v>0</v>
          </cell>
          <cell r="JU479">
            <v>46</v>
          </cell>
          <cell r="KH479">
            <v>1</v>
          </cell>
          <cell r="PD479">
            <v>974000</v>
          </cell>
          <cell r="PE479">
            <v>1503400</v>
          </cell>
        </row>
        <row r="480">
          <cell r="X480" t="str">
            <v>sociálně aktivizační služby pro seniory a
osoby se zdravotním postižením</v>
          </cell>
          <cell r="Y480">
            <v>0</v>
          </cell>
          <cell r="IU480">
            <v>0</v>
          </cell>
          <cell r="IV480">
            <v>192</v>
          </cell>
          <cell r="JU480">
            <v>1023</v>
          </cell>
          <cell r="KH480">
            <v>0</v>
          </cell>
          <cell r="PD480">
            <v>293556</v>
          </cell>
          <cell r="PE480">
            <v>371743</v>
          </cell>
        </row>
        <row r="481">
          <cell r="X481" t="str">
            <v>raná péče</v>
          </cell>
          <cell r="Y481">
            <v>0</v>
          </cell>
          <cell r="IU481">
            <v>0</v>
          </cell>
          <cell r="IV481">
            <v>1465</v>
          </cell>
          <cell r="JU481">
            <v>80</v>
          </cell>
          <cell r="KH481">
            <v>0</v>
          </cell>
          <cell r="PD481">
            <v>1731942</v>
          </cell>
          <cell r="PE481">
            <v>1731942</v>
          </cell>
        </row>
        <row r="482">
          <cell r="X482" t="str">
            <v>sociálně aktivizační služby pro rodiny s
dětmi</v>
          </cell>
          <cell r="Y482">
            <v>0</v>
          </cell>
          <cell r="IU482">
            <v>0</v>
          </cell>
          <cell r="IV482">
            <v>477</v>
          </cell>
          <cell r="JU482">
            <v>12</v>
          </cell>
          <cell r="KH482">
            <v>0</v>
          </cell>
          <cell r="PD482">
            <v>499446</v>
          </cell>
          <cell r="PE482">
            <v>499446</v>
          </cell>
        </row>
        <row r="483">
          <cell r="X483" t="str">
            <v>odborné sociální poradenství</v>
          </cell>
          <cell r="Y483">
            <v>0</v>
          </cell>
          <cell r="IU483">
            <v>0</v>
          </cell>
          <cell r="IV483">
            <v>360</v>
          </cell>
          <cell r="JU483">
            <v>42</v>
          </cell>
          <cell r="KH483">
            <v>0</v>
          </cell>
          <cell r="PD483">
            <v>115706</v>
          </cell>
          <cell r="PE483">
            <v>115706</v>
          </cell>
        </row>
        <row r="484">
          <cell r="X484" t="str">
            <v>služby následné péče</v>
          </cell>
          <cell r="Y484">
            <v>0</v>
          </cell>
          <cell r="IU484">
            <v>0</v>
          </cell>
          <cell r="IV484">
            <v>222</v>
          </cell>
          <cell r="JU484">
            <v>37</v>
          </cell>
          <cell r="KH484">
            <v>0</v>
          </cell>
          <cell r="PD484">
            <v>40140</v>
          </cell>
          <cell r="PE484">
            <v>40140</v>
          </cell>
        </row>
        <row r="485">
          <cell r="X485" t="str">
            <v>odborné sociální poradenství</v>
          </cell>
          <cell r="Y485">
            <v>0</v>
          </cell>
          <cell r="IU485">
            <v>0</v>
          </cell>
          <cell r="IV485">
            <v>100</v>
          </cell>
          <cell r="JU485">
            <v>29</v>
          </cell>
          <cell r="KH485">
            <v>0</v>
          </cell>
          <cell r="PD485">
            <v>75400</v>
          </cell>
          <cell r="PE485">
            <v>75400</v>
          </cell>
        </row>
        <row r="486">
          <cell r="X486" t="str">
            <v>nízkoprahová zařízení pro děti a mládež</v>
          </cell>
          <cell r="Y486">
            <v>0</v>
          </cell>
          <cell r="IU486">
            <v>0</v>
          </cell>
          <cell r="IV486">
            <v>3700</v>
          </cell>
          <cell r="JU486">
            <v>135</v>
          </cell>
          <cell r="KH486">
            <v>0</v>
          </cell>
          <cell r="PD486">
            <v>3141997.25</v>
          </cell>
          <cell r="PE486">
            <v>3141997.25</v>
          </cell>
        </row>
        <row r="487">
          <cell r="X487" t="str">
            <v>pečovatelská služba</v>
          </cell>
          <cell r="Y487">
            <v>0</v>
          </cell>
          <cell r="IU487">
            <v>1566</v>
          </cell>
          <cell r="IV487">
            <v>0</v>
          </cell>
          <cell r="JU487">
            <v>9</v>
          </cell>
          <cell r="KH487">
            <v>0</v>
          </cell>
          <cell r="PD487">
            <v>0</v>
          </cell>
          <cell r="PE487">
            <v>501350</v>
          </cell>
        </row>
        <row r="488">
          <cell r="X488" t="str">
            <v>odborné sociální poradenství</v>
          </cell>
          <cell r="Y488">
            <v>0</v>
          </cell>
          <cell r="IU488">
            <v>0</v>
          </cell>
          <cell r="IV488">
            <v>57</v>
          </cell>
          <cell r="JU488">
            <v>57</v>
          </cell>
          <cell r="KH488">
            <v>0</v>
          </cell>
          <cell r="PD488">
            <v>195534</v>
          </cell>
          <cell r="PE488">
            <v>195534</v>
          </cell>
        </row>
        <row r="489">
          <cell r="X489" t="str">
            <v>sociálně aktivizační služby pro seniory a
osoby se zdravotním postižením</v>
          </cell>
          <cell r="Y489">
            <v>0</v>
          </cell>
          <cell r="IU489">
            <v>0</v>
          </cell>
          <cell r="IV489">
            <v>19200</v>
          </cell>
          <cell r="JU489">
            <v>15</v>
          </cell>
          <cell r="KH489">
            <v>0</v>
          </cell>
          <cell r="PD489">
            <v>165600</v>
          </cell>
          <cell r="PE489">
            <v>220000</v>
          </cell>
        </row>
        <row r="490">
          <cell r="X490" t="str">
            <v>sociálně aktivizační služby pro seniory a
osoby se zdravotním postižením</v>
          </cell>
          <cell r="Y490">
            <v>0</v>
          </cell>
          <cell r="IU490">
            <v>0</v>
          </cell>
          <cell r="IV490">
            <v>710</v>
          </cell>
          <cell r="JU490">
            <v>33</v>
          </cell>
          <cell r="KH490">
            <v>0</v>
          </cell>
          <cell r="PD490">
            <v>494086</v>
          </cell>
          <cell r="PE490">
            <v>494087</v>
          </cell>
        </row>
        <row r="491">
          <cell r="X491" t="str">
            <v>sociálně aktivizační služby pro seniory a
osoby se zdravotním postižením</v>
          </cell>
          <cell r="Y491">
            <v>0</v>
          </cell>
          <cell r="IU491">
            <v>0</v>
          </cell>
          <cell r="IV491">
            <v>5618</v>
          </cell>
          <cell r="JU491">
            <v>72</v>
          </cell>
          <cell r="KH491">
            <v>0</v>
          </cell>
          <cell r="PD491">
            <v>776539</v>
          </cell>
          <cell r="PE491">
            <v>776539</v>
          </cell>
        </row>
        <row r="492">
          <cell r="X492" t="str">
            <v>telefonická krizová pomoc</v>
          </cell>
          <cell r="Y492">
            <v>0</v>
          </cell>
          <cell r="IU492">
            <v>0</v>
          </cell>
          <cell r="IV492">
            <v>6080</v>
          </cell>
          <cell r="JU492">
            <v>2725</v>
          </cell>
          <cell r="KH492">
            <v>0</v>
          </cell>
          <cell r="PD492">
            <v>1236777</v>
          </cell>
          <cell r="PE492">
            <v>1236777</v>
          </cell>
        </row>
        <row r="493">
          <cell r="X493" t="str">
            <v>tlumočnické služby</v>
          </cell>
          <cell r="Y493">
            <v>0</v>
          </cell>
          <cell r="IU493">
            <v>0</v>
          </cell>
          <cell r="IV493">
            <v>7635</v>
          </cell>
          <cell r="JU493">
            <v>52</v>
          </cell>
          <cell r="KH493">
            <v>0</v>
          </cell>
          <cell r="PD493">
            <v>54121.25</v>
          </cell>
          <cell r="PE493">
            <v>54121.25</v>
          </cell>
        </row>
        <row r="494">
          <cell r="X494" t="str">
            <v>denní stacionáře</v>
          </cell>
          <cell r="Y494">
            <v>0</v>
          </cell>
          <cell r="IU494">
            <v>20643</v>
          </cell>
          <cell r="IV494">
            <v>0</v>
          </cell>
          <cell r="JU494">
            <v>37</v>
          </cell>
          <cell r="KH494">
            <v>2</v>
          </cell>
          <cell r="PD494">
            <v>2425647</v>
          </cell>
          <cell r="PE494">
            <v>2425647</v>
          </cell>
        </row>
        <row r="495">
          <cell r="X495" t="str">
            <v>noclehárny</v>
          </cell>
          <cell r="Y495">
            <v>0</v>
          </cell>
          <cell r="IU495">
            <v>0</v>
          </cell>
          <cell r="IV495">
            <v>1049</v>
          </cell>
          <cell r="JU495">
            <v>63</v>
          </cell>
          <cell r="KH495">
            <v>0</v>
          </cell>
          <cell r="PD495">
            <v>771491</v>
          </cell>
          <cell r="PE495">
            <v>771491</v>
          </cell>
        </row>
        <row r="496">
          <cell r="X496" t="str">
            <v>sociálně aktivizační služby pro rodiny s
dětmi</v>
          </cell>
          <cell r="Y496">
            <v>0</v>
          </cell>
          <cell r="IU496">
            <v>0</v>
          </cell>
          <cell r="IV496">
            <v>356</v>
          </cell>
          <cell r="JU496">
            <v>45</v>
          </cell>
          <cell r="KH496">
            <v>0</v>
          </cell>
          <cell r="PD496">
            <v>118543.84</v>
          </cell>
          <cell r="PE496">
            <v>118543.84</v>
          </cell>
        </row>
        <row r="497">
          <cell r="X497" t="str">
            <v>chráněné bydlení</v>
          </cell>
          <cell r="Y497" t="str">
            <v>pobytová</v>
          </cell>
          <cell r="IU497">
            <v>0</v>
          </cell>
          <cell r="IV497">
            <v>0</v>
          </cell>
          <cell r="JU497">
            <v>11</v>
          </cell>
          <cell r="KH497">
            <v>0</v>
          </cell>
          <cell r="PD497">
            <v>2393151</v>
          </cell>
          <cell r="PE497">
            <v>2393151</v>
          </cell>
        </row>
        <row r="498">
          <cell r="X498" t="str">
            <v>azylové domy</v>
          </cell>
          <cell r="Y498" t="str">
            <v>pobytová</v>
          </cell>
          <cell r="IU498">
            <v>0</v>
          </cell>
          <cell r="IV498">
            <v>0</v>
          </cell>
          <cell r="JU498">
            <v>122</v>
          </cell>
          <cell r="KH498">
            <v>0</v>
          </cell>
          <cell r="PD498">
            <v>4720192.78</v>
          </cell>
          <cell r="PE498">
            <v>4720187.3900000006</v>
          </cell>
        </row>
        <row r="499">
          <cell r="X499" t="str">
            <v>azylové domy</v>
          </cell>
          <cell r="Y499" t="str">
            <v>pobytová</v>
          </cell>
          <cell r="IU499">
            <v>1480</v>
          </cell>
          <cell r="IV499">
            <v>0</v>
          </cell>
          <cell r="JU499">
            <v>137</v>
          </cell>
          <cell r="KH499">
            <v>0</v>
          </cell>
          <cell r="PD499">
            <v>2187600</v>
          </cell>
          <cell r="PE499">
            <v>2187600</v>
          </cell>
        </row>
        <row r="500">
          <cell r="X500" t="str">
            <v>sociálně terapeutické dílny</v>
          </cell>
          <cell r="Y500">
            <v>0</v>
          </cell>
          <cell r="IU500">
            <v>0</v>
          </cell>
          <cell r="IV500">
            <v>5564</v>
          </cell>
          <cell r="JU500">
            <v>43</v>
          </cell>
          <cell r="KH500">
            <v>0</v>
          </cell>
          <cell r="PD500">
            <v>3971496</v>
          </cell>
          <cell r="PE500">
            <v>3971488</v>
          </cell>
        </row>
        <row r="501">
          <cell r="X501" t="str">
            <v>domovy pro osoby se zdravotním postižením</v>
          </cell>
          <cell r="Y501" t="str">
            <v>pobytová</v>
          </cell>
          <cell r="IU501">
            <v>0</v>
          </cell>
          <cell r="IV501">
            <v>0</v>
          </cell>
          <cell r="JU501">
            <v>46</v>
          </cell>
          <cell r="KH501">
            <v>15</v>
          </cell>
          <cell r="PD501">
            <v>19359053</v>
          </cell>
          <cell r="PE501">
            <v>19359054</v>
          </cell>
        </row>
        <row r="502">
          <cell r="X502" t="str">
            <v>sociální rehabilitace</v>
          </cell>
          <cell r="Y502">
            <v>0</v>
          </cell>
          <cell r="IU502">
            <v>0</v>
          </cell>
          <cell r="IV502">
            <v>2999</v>
          </cell>
          <cell r="JU502">
            <v>33</v>
          </cell>
          <cell r="KH502">
            <v>0</v>
          </cell>
          <cell r="PD502">
            <v>1106560</v>
          </cell>
          <cell r="PE502">
            <v>1106558</v>
          </cell>
        </row>
        <row r="503">
          <cell r="X503" t="str">
            <v>nízkoprahová denní centra</v>
          </cell>
          <cell r="Y503">
            <v>0</v>
          </cell>
          <cell r="IU503">
            <v>0</v>
          </cell>
          <cell r="IV503">
            <v>10209</v>
          </cell>
          <cell r="JU503">
            <v>290</v>
          </cell>
          <cell r="KH503">
            <v>0</v>
          </cell>
          <cell r="PD503">
            <v>3124397</v>
          </cell>
          <cell r="PE503">
            <v>3124397</v>
          </cell>
        </row>
        <row r="504">
          <cell r="X504" t="str">
            <v>osobní asistence</v>
          </cell>
          <cell r="Y504">
            <v>0</v>
          </cell>
          <cell r="IU504">
            <v>19584</v>
          </cell>
          <cell r="IV504">
            <v>0</v>
          </cell>
          <cell r="JU504">
            <v>102</v>
          </cell>
          <cell r="KH504">
            <v>8</v>
          </cell>
          <cell r="PD504">
            <v>4088704</v>
          </cell>
          <cell r="PE504">
            <v>4088704</v>
          </cell>
        </row>
        <row r="505">
          <cell r="X505" t="str">
            <v>odborné sociální poradenství</v>
          </cell>
          <cell r="Y505">
            <v>0</v>
          </cell>
          <cell r="IU505">
            <v>0</v>
          </cell>
          <cell r="IV505">
            <v>912</v>
          </cell>
          <cell r="JU505">
            <v>310</v>
          </cell>
          <cell r="KH505">
            <v>0</v>
          </cell>
          <cell r="PD505">
            <v>515302</v>
          </cell>
          <cell r="PE505">
            <v>515299</v>
          </cell>
        </row>
        <row r="506">
          <cell r="X506" t="str">
            <v>denní stacionáře</v>
          </cell>
          <cell r="Y506">
            <v>0</v>
          </cell>
          <cell r="IU506">
            <v>4920</v>
          </cell>
          <cell r="IV506">
            <v>1606</v>
          </cell>
          <cell r="JU506">
            <v>26</v>
          </cell>
          <cell r="KH506">
            <v>2</v>
          </cell>
          <cell r="PD506">
            <v>2330241</v>
          </cell>
          <cell r="PE506">
            <v>2330241</v>
          </cell>
        </row>
        <row r="507">
          <cell r="X507" t="str">
            <v>odlehčovací služby</v>
          </cell>
          <cell r="Y507">
            <v>0</v>
          </cell>
          <cell r="IU507">
            <v>250</v>
          </cell>
          <cell r="IV507">
            <v>0</v>
          </cell>
          <cell r="JU507">
            <v>0</v>
          </cell>
          <cell r="KH507">
            <v>0</v>
          </cell>
          <cell r="PD507">
            <v>38184.35</v>
          </cell>
          <cell r="PE507">
            <v>38184.35</v>
          </cell>
        </row>
        <row r="508">
          <cell r="X508" t="str">
            <v>týdenní stacionáře</v>
          </cell>
          <cell r="Y508" t="str">
            <v>pobytová</v>
          </cell>
          <cell r="IU508">
            <v>0</v>
          </cell>
          <cell r="IV508">
            <v>0</v>
          </cell>
          <cell r="JU508">
            <v>8</v>
          </cell>
          <cell r="KH508">
            <v>5</v>
          </cell>
          <cell r="PD508">
            <v>1660418</v>
          </cell>
          <cell r="PE508">
            <v>1660419</v>
          </cell>
        </row>
        <row r="509">
          <cell r="X509" t="str">
            <v>sociální rehabilitace</v>
          </cell>
          <cell r="Y509" t="str">
            <v>pobytová</v>
          </cell>
          <cell r="IU509">
            <v>0</v>
          </cell>
          <cell r="IV509">
            <v>100</v>
          </cell>
          <cell r="JU509">
            <v>21</v>
          </cell>
          <cell r="KH509">
            <v>0</v>
          </cell>
          <cell r="PD509">
            <v>1409857</v>
          </cell>
          <cell r="PE509">
            <v>1409857</v>
          </cell>
        </row>
        <row r="510">
          <cell r="X510" t="str">
            <v>domovy se zvláštním režimem</v>
          </cell>
          <cell r="Y510" t="str">
            <v>pobytová</v>
          </cell>
          <cell r="IU510">
            <v>0</v>
          </cell>
          <cell r="IV510">
            <v>0</v>
          </cell>
          <cell r="JU510">
            <v>7</v>
          </cell>
          <cell r="KH510">
            <v>5</v>
          </cell>
          <cell r="PD510">
            <v>2770787</v>
          </cell>
          <cell r="PE510">
            <v>2728686</v>
          </cell>
        </row>
        <row r="511">
          <cell r="X511" t="str">
            <v>pečovatelská služba</v>
          </cell>
          <cell r="Y511">
            <v>0</v>
          </cell>
          <cell r="IU511">
            <v>10200</v>
          </cell>
          <cell r="IV511">
            <v>0</v>
          </cell>
          <cell r="JU511">
            <v>105</v>
          </cell>
          <cell r="KH511">
            <v>0</v>
          </cell>
          <cell r="PD511">
            <v>2981068.77</v>
          </cell>
          <cell r="PE511">
            <v>2981068.7699999996</v>
          </cell>
        </row>
        <row r="512">
          <cell r="X512" t="str">
            <v>domovy se zvláštním režimem</v>
          </cell>
          <cell r="Y512" t="str">
            <v>pobytová</v>
          </cell>
          <cell r="IU512">
            <v>0</v>
          </cell>
          <cell r="IV512">
            <v>0</v>
          </cell>
          <cell r="JU512">
            <v>23</v>
          </cell>
          <cell r="KH512">
            <v>4</v>
          </cell>
          <cell r="PD512">
            <v>7121087</v>
          </cell>
          <cell r="PE512">
            <v>7121181</v>
          </cell>
        </row>
        <row r="513">
          <cell r="X513" t="str">
            <v>domovy pro seniory</v>
          </cell>
          <cell r="Y513" t="str">
            <v>pobytová</v>
          </cell>
          <cell r="IU513">
            <v>0</v>
          </cell>
          <cell r="IV513">
            <v>0</v>
          </cell>
          <cell r="JU513">
            <v>39</v>
          </cell>
          <cell r="KH513">
            <v>6</v>
          </cell>
          <cell r="PD513">
            <v>7997377</v>
          </cell>
          <cell r="PE513">
            <v>7997377</v>
          </cell>
        </row>
        <row r="514">
          <cell r="X514" t="str">
            <v>denní stacionáře</v>
          </cell>
          <cell r="Y514">
            <v>0</v>
          </cell>
          <cell r="IU514">
            <v>6396</v>
          </cell>
          <cell r="IV514">
            <v>0</v>
          </cell>
          <cell r="JU514">
            <v>16</v>
          </cell>
          <cell r="KH514">
            <v>6</v>
          </cell>
          <cell r="PD514">
            <v>2785142</v>
          </cell>
          <cell r="PE514">
            <v>2765313</v>
          </cell>
        </row>
        <row r="515">
          <cell r="X515" t="str">
            <v>odlehčovací služby</v>
          </cell>
          <cell r="Y515" t="str">
            <v>pobytová</v>
          </cell>
          <cell r="IU515">
            <v>0</v>
          </cell>
          <cell r="IV515">
            <v>0</v>
          </cell>
          <cell r="JU515">
            <v>8</v>
          </cell>
          <cell r="KH515">
            <v>7</v>
          </cell>
          <cell r="PD515">
            <v>165541</v>
          </cell>
          <cell r="PE515">
            <v>165542</v>
          </cell>
        </row>
        <row r="516">
          <cell r="X516" t="str">
            <v>domovy se zvláštním režimem</v>
          </cell>
          <cell r="Y516" t="str">
            <v>pobytová</v>
          </cell>
          <cell r="IU516">
            <v>0</v>
          </cell>
          <cell r="IV516">
            <v>0</v>
          </cell>
          <cell r="JU516">
            <v>58</v>
          </cell>
          <cell r="KH516">
            <v>22</v>
          </cell>
          <cell r="PD516">
            <v>22753574</v>
          </cell>
          <cell r="PE516">
            <v>22753574</v>
          </cell>
        </row>
        <row r="517">
          <cell r="X517" t="str">
            <v>pečovatelská služba</v>
          </cell>
          <cell r="Y517">
            <v>0</v>
          </cell>
          <cell r="IU517">
            <v>2089</v>
          </cell>
          <cell r="IV517">
            <v>0</v>
          </cell>
          <cell r="JU517">
            <v>149</v>
          </cell>
          <cell r="KH517">
            <v>0</v>
          </cell>
          <cell r="PD517">
            <v>784737</v>
          </cell>
          <cell r="PE517">
            <v>784737</v>
          </cell>
        </row>
        <row r="518">
          <cell r="X518" t="str">
            <v>osobní asistence</v>
          </cell>
          <cell r="Y518">
            <v>0</v>
          </cell>
          <cell r="IU518">
            <v>2400</v>
          </cell>
          <cell r="IV518">
            <v>0</v>
          </cell>
          <cell r="JU518">
            <v>4</v>
          </cell>
          <cell r="KH518">
            <v>0</v>
          </cell>
          <cell r="PD518">
            <v>399220.88</v>
          </cell>
          <cell r="PE518">
            <v>399220.88</v>
          </cell>
        </row>
        <row r="519">
          <cell r="X519" t="str">
            <v>nízkoprahová zařízení pro děti a mládež</v>
          </cell>
          <cell r="Y519">
            <v>0</v>
          </cell>
          <cell r="IU519">
            <v>0</v>
          </cell>
          <cell r="IV519">
            <v>3783</v>
          </cell>
          <cell r="JU519">
            <v>122</v>
          </cell>
          <cell r="KH519">
            <v>0</v>
          </cell>
          <cell r="PD519">
            <v>1767280</v>
          </cell>
          <cell r="PE519">
            <v>1767280</v>
          </cell>
        </row>
        <row r="520">
          <cell r="X520" t="str">
            <v>domovy pro osoby se zdravotním postižením</v>
          </cell>
          <cell r="Y520" t="str">
            <v>pobytová</v>
          </cell>
          <cell r="IU520">
            <v>0</v>
          </cell>
          <cell r="IV520">
            <v>0</v>
          </cell>
          <cell r="JU520">
            <v>33</v>
          </cell>
          <cell r="KH520">
            <v>16</v>
          </cell>
          <cell r="PD520">
            <v>14856358</v>
          </cell>
          <cell r="PE520">
            <v>14856357</v>
          </cell>
        </row>
        <row r="521">
          <cell r="X521" t="str">
            <v>odborné sociální poradenství</v>
          </cell>
          <cell r="Y521">
            <v>0</v>
          </cell>
          <cell r="IU521">
            <v>0</v>
          </cell>
          <cell r="IV521">
            <v>690</v>
          </cell>
          <cell r="JU521">
            <v>778</v>
          </cell>
          <cell r="KH521">
            <v>0</v>
          </cell>
          <cell r="PD521">
            <v>938743</v>
          </cell>
          <cell r="PE521">
            <v>938743</v>
          </cell>
        </row>
        <row r="522">
          <cell r="X522" t="str">
            <v>pečovatelská služba</v>
          </cell>
          <cell r="Y522">
            <v>0</v>
          </cell>
          <cell r="IU522">
            <v>608</v>
          </cell>
          <cell r="IV522">
            <v>340</v>
          </cell>
          <cell r="JU522">
            <v>39</v>
          </cell>
          <cell r="KH522">
            <v>0</v>
          </cell>
          <cell r="PD522">
            <v>809254</v>
          </cell>
          <cell r="PE522">
            <v>809254</v>
          </cell>
        </row>
        <row r="523">
          <cell r="X523" t="str">
            <v>domovy se zvláštním režimem</v>
          </cell>
          <cell r="Y523" t="str">
            <v>pobytová</v>
          </cell>
          <cell r="IU523">
            <v>0</v>
          </cell>
          <cell r="IV523">
            <v>0</v>
          </cell>
          <cell r="JU523">
            <v>60</v>
          </cell>
          <cell r="KH523">
            <v>40</v>
          </cell>
          <cell r="PD523">
            <v>17633828</v>
          </cell>
          <cell r="PE523">
            <v>17633828</v>
          </cell>
        </row>
        <row r="524">
          <cell r="X524" t="str">
            <v>azylové domy</v>
          </cell>
          <cell r="Y524" t="str">
            <v>pobytová</v>
          </cell>
          <cell r="IU524">
            <v>0</v>
          </cell>
          <cell r="IV524">
            <v>3286</v>
          </cell>
          <cell r="JU524">
            <v>128</v>
          </cell>
          <cell r="KH524">
            <v>0</v>
          </cell>
          <cell r="PD524">
            <v>5796198</v>
          </cell>
          <cell r="PE524">
            <v>5796198</v>
          </cell>
        </row>
        <row r="525">
          <cell r="X525" t="str">
            <v>domovy pro seniory</v>
          </cell>
          <cell r="Y525" t="str">
            <v>pobytová</v>
          </cell>
          <cell r="IU525">
            <v>0</v>
          </cell>
          <cell r="IV525">
            <v>0</v>
          </cell>
          <cell r="JU525">
            <v>86</v>
          </cell>
          <cell r="KH525">
            <v>21</v>
          </cell>
          <cell r="PD525">
            <v>18654996</v>
          </cell>
          <cell r="PE525">
            <v>18654996</v>
          </cell>
        </row>
        <row r="526">
          <cell r="X526" t="str">
            <v>intervenční centra</v>
          </cell>
          <cell r="Y526">
            <v>0</v>
          </cell>
          <cell r="IU526">
            <v>0</v>
          </cell>
          <cell r="IV526">
            <v>680</v>
          </cell>
          <cell r="JU526">
            <v>172</v>
          </cell>
          <cell r="KH526">
            <v>0</v>
          </cell>
          <cell r="PD526">
            <v>2107005</v>
          </cell>
          <cell r="PE526">
            <v>2107005</v>
          </cell>
        </row>
        <row r="527">
          <cell r="X527" t="str">
            <v>domovy pro seniory</v>
          </cell>
          <cell r="Y527" t="str">
            <v>pobytová</v>
          </cell>
          <cell r="IU527">
            <v>0</v>
          </cell>
          <cell r="IV527">
            <v>0</v>
          </cell>
          <cell r="JU527">
            <v>64</v>
          </cell>
          <cell r="KH527">
            <v>13</v>
          </cell>
          <cell r="PD527">
            <v>24799318</v>
          </cell>
          <cell r="PE527">
            <v>24799318</v>
          </cell>
        </row>
        <row r="528">
          <cell r="X528" t="str">
            <v>pečovatelská služba</v>
          </cell>
          <cell r="Y528">
            <v>0</v>
          </cell>
          <cell r="IU528">
            <v>2456</v>
          </cell>
          <cell r="IV528">
            <v>0</v>
          </cell>
          <cell r="JU528">
            <v>83</v>
          </cell>
          <cell r="KH528">
            <v>0</v>
          </cell>
          <cell r="PD528">
            <v>0</v>
          </cell>
          <cell r="PE528">
            <v>3806689</v>
          </cell>
        </row>
        <row r="529">
          <cell r="X529" t="str">
            <v>domovy pro seniory</v>
          </cell>
          <cell r="Y529" t="str">
            <v>pobytová</v>
          </cell>
          <cell r="IU529">
            <v>0</v>
          </cell>
          <cell r="IV529">
            <v>0</v>
          </cell>
          <cell r="JU529">
            <v>108</v>
          </cell>
          <cell r="KH529">
            <v>0</v>
          </cell>
          <cell r="PD529">
            <v>16109314</v>
          </cell>
          <cell r="PE529">
            <v>16109314</v>
          </cell>
        </row>
        <row r="530">
          <cell r="X530" t="str">
            <v>odborné sociální poradenství</v>
          </cell>
          <cell r="Y530">
            <v>0</v>
          </cell>
          <cell r="IU530">
            <v>0</v>
          </cell>
          <cell r="IV530">
            <v>115</v>
          </cell>
          <cell r="JU530">
            <v>74</v>
          </cell>
          <cell r="KH530">
            <v>0</v>
          </cell>
          <cell r="PD530">
            <v>508840</v>
          </cell>
          <cell r="PE530">
            <v>508840</v>
          </cell>
        </row>
        <row r="531">
          <cell r="X531" t="str">
            <v>domovy se zvláštním režimem</v>
          </cell>
          <cell r="Y531" t="str">
            <v>pobytová</v>
          </cell>
          <cell r="IU531">
            <v>0</v>
          </cell>
          <cell r="IV531">
            <v>0</v>
          </cell>
          <cell r="JU531">
            <v>22</v>
          </cell>
          <cell r="KH531">
            <v>10</v>
          </cell>
          <cell r="PD531">
            <v>4971038</v>
          </cell>
          <cell r="PE531">
            <v>4971038</v>
          </cell>
        </row>
        <row r="532">
          <cell r="X532" t="str">
            <v>odlehčovací služby</v>
          </cell>
          <cell r="Y532" t="str">
            <v>pobytová</v>
          </cell>
          <cell r="IU532">
            <v>0</v>
          </cell>
          <cell r="IV532">
            <v>0</v>
          </cell>
          <cell r="JU532">
            <v>15</v>
          </cell>
          <cell r="KH532">
            <v>1</v>
          </cell>
          <cell r="PD532">
            <v>0</v>
          </cell>
          <cell r="PE532">
            <v>0</v>
          </cell>
        </row>
        <row r="533">
          <cell r="X533" t="str">
            <v>sociální rehabilitace</v>
          </cell>
          <cell r="Y533">
            <v>0</v>
          </cell>
          <cell r="IU533">
            <v>0</v>
          </cell>
          <cell r="IV533">
            <v>180</v>
          </cell>
          <cell r="JU533">
            <v>4</v>
          </cell>
          <cell r="KH533">
            <v>0</v>
          </cell>
          <cell r="PD533">
            <v>399603.42</v>
          </cell>
          <cell r="PE533">
            <v>399603.4200000001</v>
          </cell>
        </row>
        <row r="534">
          <cell r="X534" t="str">
            <v>terénní programy</v>
          </cell>
          <cell r="Y534">
            <v>0</v>
          </cell>
          <cell r="IU534">
            <v>0</v>
          </cell>
          <cell r="IV534">
            <v>737</v>
          </cell>
          <cell r="JU534">
            <v>152</v>
          </cell>
          <cell r="KH534">
            <v>0</v>
          </cell>
          <cell r="PD534">
            <v>1462400</v>
          </cell>
          <cell r="PE534">
            <v>1462400</v>
          </cell>
        </row>
        <row r="535">
          <cell r="X535" t="str">
            <v>domovy pro seniory</v>
          </cell>
          <cell r="Y535" t="str">
            <v>pobytová</v>
          </cell>
          <cell r="IU535">
            <v>0</v>
          </cell>
          <cell r="IV535">
            <v>0</v>
          </cell>
          <cell r="JU535">
            <v>53</v>
          </cell>
          <cell r="KH535">
            <v>11</v>
          </cell>
          <cell r="PD535">
            <v>8299624</v>
          </cell>
          <cell r="PE535">
            <v>8354972</v>
          </cell>
        </row>
        <row r="536">
          <cell r="X536" t="str">
            <v>sociálně aktivizační služby pro seniory a
osoby se zdravotním postižením</v>
          </cell>
          <cell r="Y536">
            <v>0</v>
          </cell>
          <cell r="IU536">
            <v>0</v>
          </cell>
          <cell r="IV536">
            <v>92</v>
          </cell>
          <cell r="JU536">
            <v>35</v>
          </cell>
          <cell r="KH536">
            <v>0</v>
          </cell>
          <cell r="PD536">
            <v>0</v>
          </cell>
          <cell r="PE536">
            <v>116300</v>
          </cell>
        </row>
        <row r="537">
          <cell r="X537" t="str">
            <v>sociálně aktivizační služby pro rodiny s
dětmi</v>
          </cell>
          <cell r="Y537">
            <v>0</v>
          </cell>
          <cell r="IU537">
            <v>0</v>
          </cell>
          <cell r="IV537">
            <v>900</v>
          </cell>
          <cell r="JU537">
            <v>140</v>
          </cell>
          <cell r="KH537">
            <v>0</v>
          </cell>
          <cell r="PD537">
            <v>896500</v>
          </cell>
          <cell r="PE537">
            <v>916500</v>
          </cell>
        </row>
        <row r="538">
          <cell r="X538" t="str">
            <v>krizová pomoc</v>
          </cell>
          <cell r="Y538">
            <v>0</v>
          </cell>
          <cell r="IU538">
            <v>0</v>
          </cell>
          <cell r="IV538">
            <v>1480</v>
          </cell>
          <cell r="JU538">
            <v>338</v>
          </cell>
          <cell r="KH538">
            <v>0</v>
          </cell>
          <cell r="PD538">
            <v>1616000</v>
          </cell>
          <cell r="PE538">
            <v>1616000</v>
          </cell>
        </row>
        <row r="539">
          <cell r="X539" t="str">
            <v>pečovatelská služba</v>
          </cell>
          <cell r="Y539">
            <v>0</v>
          </cell>
          <cell r="IU539">
            <v>19710</v>
          </cell>
          <cell r="IV539">
            <v>6570</v>
          </cell>
          <cell r="JU539">
            <v>276</v>
          </cell>
          <cell r="KH539">
            <v>0</v>
          </cell>
          <cell r="PD539">
            <v>4986968</v>
          </cell>
          <cell r="PE539">
            <v>4986968</v>
          </cell>
        </row>
        <row r="540">
          <cell r="X540" t="str">
            <v>domovy pro seniory</v>
          </cell>
          <cell r="Y540" t="str">
            <v>pobytová</v>
          </cell>
          <cell r="IU540">
            <v>0</v>
          </cell>
          <cell r="IV540">
            <v>0</v>
          </cell>
          <cell r="JU540">
            <v>87</v>
          </cell>
          <cell r="KH540">
            <v>18</v>
          </cell>
          <cell r="PD540">
            <v>18084963</v>
          </cell>
          <cell r="PE540">
            <v>18084963</v>
          </cell>
        </row>
        <row r="541">
          <cell r="X541" t="str">
            <v>týdenní stacionáře</v>
          </cell>
          <cell r="Y541" t="str">
            <v>pobytová</v>
          </cell>
          <cell r="IU541">
            <v>0</v>
          </cell>
          <cell r="IV541">
            <v>0</v>
          </cell>
          <cell r="JU541">
            <v>2</v>
          </cell>
          <cell r="KH541">
            <v>1</v>
          </cell>
          <cell r="PD541">
            <v>1029227</v>
          </cell>
          <cell r="PE541">
            <v>1029227</v>
          </cell>
        </row>
        <row r="542">
          <cell r="X542" t="str">
            <v>odlehčovací služby</v>
          </cell>
          <cell r="Y542">
            <v>0</v>
          </cell>
          <cell r="IU542">
            <v>347</v>
          </cell>
          <cell r="IV542">
            <v>0</v>
          </cell>
          <cell r="JU542">
            <v>8</v>
          </cell>
          <cell r="KH542">
            <v>1</v>
          </cell>
          <cell r="PD542">
            <v>733308</v>
          </cell>
          <cell r="PE542">
            <v>733308</v>
          </cell>
        </row>
        <row r="543">
          <cell r="X543" t="str">
            <v>odborné sociální poradenství</v>
          </cell>
          <cell r="Y543">
            <v>0</v>
          </cell>
          <cell r="IU543">
            <v>0</v>
          </cell>
          <cell r="IV543">
            <v>3267</v>
          </cell>
          <cell r="JU543">
            <v>2349</v>
          </cell>
          <cell r="KH543">
            <v>0</v>
          </cell>
          <cell r="PD543">
            <v>729734</v>
          </cell>
          <cell r="PE543">
            <v>729733.99999999988</v>
          </cell>
        </row>
        <row r="544">
          <cell r="X544" t="str">
            <v>nízkoprahová zařízení pro děti a mládež</v>
          </cell>
          <cell r="Y544">
            <v>0</v>
          </cell>
          <cell r="IU544">
            <v>0</v>
          </cell>
          <cell r="IV544">
            <v>849</v>
          </cell>
          <cell r="JU544">
            <v>72</v>
          </cell>
          <cell r="KH544">
            <v>0</v>
          </cell>
          <cell r="PD544">
            <v>642389</v>
          </cell>
          <cell r="PE544">
            <v>642389</v>
          </cell>
        </row>
        <row r="545">
          <cell r="X545" t="str">
            <v>denní stacionáře</v>
          </cell>
          <cell r="Y545">
            <v>0</v>
          </cell>
          <cell r="IU545">
            <v>0</v>
          </cell>
          <cell r="IV545">
            <v>0</v>
          </cell>
          <cell r="JU545">
            <v>5</v>
          </cell>
          <cell r="KH545">
            <v>0</v>
          </cell>
          <cell r="PD545">
            <v>0</v>
          </cell>
          <cell r="PE545">
            <v>125863</v>
          </cell>
        </row>
        <row r="546">
          <cell r="X546" t="str">
            <v>terénní programy</v>
          </cell>
          <cell r="Y546">
            <v>0</v>
          </cell>
          <cell r="IU546">
            <v>0</v>
          </cell>
          <cell r="IV546">
            <v>800</v>
          </cell>
          <cell r="JU546">
            <v>90</v>
          </cell>
          <cell r="KH546">
            <v>0</v>
          </cell>
          <cell r="PD546">
            <v>662100</v>
          </cell>
          <cell r="PE546">
            <v>662100</v>
          </cell>
        </row>
        <row r="547">
          <cell r="X547" t="str">
            <v>nízkoprahová zařízení pro děti a mládež</v>
          </cell>
          <cell r="Y547" t="str">
            <v>pobytová</v>
          </cell>
          <cell r="IU547">
            <v>0</v>
          </cell>
          <cell r="IV547">
            <v>2902</v>
          </cell>
          <cell r="JU547">
            <v>137</v>
          </cell>
          <cell r="KH547">
            <v>0</v>
          </cell>
          <cell r="PD547">
            <v>1329900</v>
          </cell>
          <cell r="PE547">
            <v>1329900</v>
          </cell>
        </row>
        <row r="548">
          <cell r="X548" t="str">
            <v>centra denních služeb</v>
          </cell>
          <cell r="Y548">
            <v>0</v>
          </cell>
          <cell r="IU548">
            <v>313</v>
          </cell>
          <cell r="IV548">
            <v>0</v>
          </cell>
          <cell r="JU548">
            <v>8</v>
          </cell>
          <cell r="KH548">
            <v>0</v>
          </cell>
          <cell r="PD548">
            <v>910414</v>
          </cell>
          <cell r="PE548">
            <v>910414</v>
          </cell>
        </row>
        <row r="549">
          <cell r="X549" t="str">
            <v>sociálně aktivizační služby pro rodiny s
dětmi</v>
          </cell>
          <cell r="Y549">
            <v>0</v>
          </cell>
          <cell r="IU549">
            <v>0</v>
          </cell>
          <cell r="IV549">
            <v>2022</v>
          </cell>
          <cell r="JU549">
            <v>133</v>
          </cell>
          <cell r="KH549">
            <v>0</v>
          </cell>
          <cell r="PD549">
            <v>1467469</v>
          </cell>
          <cell r="PE549">
            <v>1467469</v>
          </cell>
        </row>
        <row r="550">
          <cell r="X550" t="str">
            <v>odborné sociální poradenství</v>
          </cell>
          <cell r="Y550">
            <v>0</v>
          </cell>
          <cell r="IU550">
            <v>0</v>
          </cell>
          <cell r="IV550">
            <v>576</v>
          </cell>
          <cell r="JU550">
            <v>6</v>
          </cell>
          <cell r="KH550">
            <v>0</v>
          </cell>
          <cell r="PD550">
            <v>33400</v>
          </cell>
          <cell r="PE550">
            <v>33400</v>
          </cell>
        </row>
        <row r="551">
          <cell r="X551" t="str">
            <v>odborné sociální poradenství</v>
          </cell>
          <cell r="Y551">
            <v>0</v>
          </cell>
          <cell r="IU551">
            <v>0</v>
          </cell>
          <cell r="IV551">
            <v>2332</v>
          </cell>
          <cell r="JU551">
            <v>270</v>
          </cell>
          <cell r="KH551">
            <v>0</v>
          </cell>
          <cell r="PD551">
            <v>992800</v>
          </cell>
          <cell r="PE551">
            <v>992800</v>
          </cell>
        </row>
        <row r="552">
          <cell r="X552" t="str">
            <v>sociální rehabilitace</v>
          </cell>
          <cell r="Y552">
            <v>0</v>
          </cell>
          <cell r="IU552">
            <v>0</v>
          </cell>
          <cell r="IV552">
            <v>4490</v>
          </cell>
          <cell r="JU552">
            <v>48</v>
          </cell>
          <cell r="KH552">
            <v>14</v>
          </cell>
          <cell r="PD552">
            <v>21373726</v>
          </cell>
          <cell r="PE552">
            <v>1295241</v>
          </cell>
        </row>
        <row r="553">
          <cell r="X553" t="str">
            <v>sociální rehabilitace</v>
          </cell>
          <cell r="Y553">
            <v>0</v>
          </cell>
          <cell r="IU553">
            <v>0</v>
          </cell>
          <cell r="IV553">
            <v>1384</v>
          </cell>
          <cell r="JU553">
            <v>34</v>
          </cell>
          <cell r="KH553">
            <v>0</v>
          </cell>
          <cell r="PD553">
            <v>972045</v>
          </cell>
          <cell r="PE553">
            <v>972046</v>
          </cell>
        </row>
        <row r="554">
          <cell r="X554" t="str">
            <v>sociálně aktivizační služby pro rodiny s
dětmi</v>
          </cell>
          <cell r="Y554">
            <v>0</v>
          </cell>
          <cell r="IU554">
            <v>0</v>
          </cell>
          <cell r="IV554">
            <v>1090</v>
          </cell>
          <cell r="JU554">
            <v>36</v>
          </cell>
          <cell r="KH554">
            <v>0</v>
          </cell>
          <cell r="PD554">
            <v>888511</v>
          </cell>
          <cell r="PE554">
            <v>888511</v>
          </cell>
        </row>
        <row r="555">
          <cell r="X555" t="str">
            <v>odborné sociální poradenství</v>
          </cell>
          <cell r="Y555">
            <v>0</v>
          </cell>
          <cell r="IU555">
            <v>0</v>
          </cell>
          <cell r="IV555">
            <v>85</v>
          </cell>
          <cell r="JU555">
            <v>8</v>
          </cell>
          <cell r="KH555">
            <v>0</v>
          </cell>
          <cell r="PD555">
            <v>0</v>
          </cell>
          <cell r="PE555">
            <v>26068</v>
          </cell>
        </row>
        <row r="556">
          <cell r="X556" t="str">
            <v>odborné sociální poradenství</v>
          </cell>
          <cell r="Y556">
            <v>0</v>
          </cell>
          <cell r="IU556">
            <v>0</v>
          </cell>
          <cell r="IV556">
            <v>10000</v>
          </cell>
          <cell r="JU556">
            <v>989</v>
          </cell>
          <cell r="KH556">
            <v>0</v>
          </cell>
          <cell r="PD556">
            <v>2124891</v>
          </cell>
          <cell r="PE556">
            <v>2124891</v>
          </cell>
        </row>
        <row r="557">
          <cell r="X557" t="str">
            <v>pečovatelská služba</v>
          </cell>
          <cell r="Y557">
            <v>0</v>
          </cell>
          <cell r="IU557">
            <v>60220</v>
          </cell>
          <cell r="IV557">
            <v>2054</v>
          </cell>
          <cell r="JU557">
            <v>1307</v>
          </cell>
          <cell r="KH557">
            <v>0</v>
          </cell>
          <cell r="PD557">
            <v>0</v>
          </cell>
          <cell r="PE557">
            <v>28732539</v>
          </cell>
        </row>
        <row r="558">
          <cell r="X558" t="str">
            <v>domovy se zvláštním režimem</v>
          </cell>
          <cell r="Y558" t="str">
            <v>pobytová</v>
          </cell>
          <cell r="IU558">
            <v>12014</v>
          </cell>
          <cell r="IV558">
            <v>4640</v>
          </cell>
          <cell r="JU558">
            <v>21</v>
          </cell>
          <cell r="KH558">
            <v>11</v>
          </cell>
          <cell r="PD558">
            <v>4043683</v>
          </cell>
          <cell r="PE558">
            <v>4043683</v>
          </cell>
        </row>
        <row r="559">
          <cell r="X559" t="str">
            <v>osobní asistence</v>
          </cell>
          <cell r="Y559">
            <v>0</v>
          </cell>
          <cell r="IU559">
            <v>236</v>
          </cell>
          <cell r="IV559">
            <v>0</v>
          </cell>
          <cell r="JU559">
            <v>2</v>
          </cell>
          <cell r="KH559">
            <v>0</v>
          </cell>
          <cell r="PD559">
            <v>191000</v>
          </cell>
          <cell r="PE559">
            <v>191000</v>
          </cell>
        </row>
        <row r="560">
          <cell r="X560" t="str">
            <v>domovy pro seniory</v>
          </cell>
          <cell r="Y560" t="str">
            <v>pobytová</v>
          </cell>
          <cell r="IU560">
            <v>28894</v>
          </cell>
          <cell r="IV560">
            <v>0</v>
          </cell>
          <cell r="JU560">
            <v>136</v>
          </cell>
          <cell r="KH560">
            <v>23</v>
          </cell>
          <cell r="PD560">
            <v>27956759.359999999</v>
          </cell>
          <cell r="PE560">
            <v>27956759.360000003</v>
          </cell>
        </row>
        <row r="561">
          <cell r="X561" t="str">
            <v>odlehčovací služby</v>
          </cell>
          <cell r="Y561" t="str">
            <v>pobytová</v>
          </cell>
          <cell r="IU561">
            <v>0</v>
          </cell>
          <cell r="IV561">
            <v>0</v>
          </cell>
          <cell r="JU561">
            <v>41</v>
          </cell>
          <cell r="KH561">
            <v>0</v>
          </cell>
          <cell r="PD561">
            <v>1441026</v>
          </cell>
          <cell r="PE561">
            <v>1441026</v>
          </cell>
        </row>
        <row r="562">
          <cell r="X562" t="str">
            <v>odlehčovací služby</v>
          </cell>
          <cell r="Y562" t="str">
            <v>pobytová</v>
          </cell>
          <cell r="IU562">
            <v>0</v>
          </cell>
          <cell r="IV562">
            <v>0</v>
          </cell>
          <cell r="JU562">
            <v>13</v>
          </cell>
          <cell r="KH562">
            <v>2</v>
          </cell>
          <cell r="PD562">
            <v>280553.26</v>
          </cell>
          <cell r="PE562">
            <v>280553.25999999995</v>
          </cell>
        </row>
        <row r="563">
          <cell r="X563" t="str">
            <v>sociálně aktivizační služby pro rodiny s
dětmi</v>
          </cell>
          <cell r="Y563">
            <v>0</v>
          </cell>
          <cell r="IU563">
            <v>0</v>
          </cell>
          <cell r="IV563">
            <v>1260</v>
          </cell>
          <cell r="JU563">
            <v>65</v>
          </cell>
          <cell r="KH563">
            <v>0</v>
          </cell>
          <cell r="PD563">
            <v>205816</v>
          </cell>
          <cell r="PE563">
            <v>205816</v>
          </cell>
        </row>
        <row r="564">
          <cell r="X564" t="str">
            <v>odborné sociální poradenství</v>
          </cell>
          <cell r="Y564">
            <v>0</v>
          </cell>
          <cell r="IU564">
            <v>0</v>
          </cell>
          <cell r="IV564">
            <v>997</v>
          </cell>
          <cell r="JU564">
            <v>675</v>
          </cell>
          <cell r="KH564">
            <v>0</v>
          </cell>
          <cell r="PD564">
            <v>2143503</v>
          </cell>
          <cell r="PE564">
            <v>2142908</v>
          </cell>
        </row>
        <row r="565">
          <cell r="X565" t="str">
            <v>chráněné bydlení</v>
          </cell>
          <cell r="Y565" t="str">
            <v>pobytová</v>
          </cell>
          <cell r="IU565">
            <v>0</v>
          </cell>
          <cell r="IV565">
            <v>0</v>
          </cell>
          <cell r="JU565">
            <v>4</v>
          </cell>
          <cell r="KH565">
            <v>0</v>
          </cell>
          <cell r="PD565">
            <v>964498.44</v>
          </cell>
          <cell r="PE565">
            <v>964498.44</v>
          </cell>
        </row>
        <row r="566">
          <cell r="X566" t="str">
            <v>domovy pro osoby se zdravotním postižením</v>
          </cell>
          <cell r="Y566" t="str">
            <v>pobytová</v>
          </cell>
          <cell r="IU566">
            <v>0</v>
          </cell>
          <cell r="IV566">
            <v>0</v>
          </cell>
          <cell r="JU566">
            <v>100</v>
          </cell>
          <cell r="KH566">
            <v>36</v>
          </cell>
          <cell r="PD566">
            <v>39842122</v>
          </cell>
          <cell r="PE566">
            <v>39851122</v>
          </cell>
        </row>
        <row r="567">
          <cell r="X567" t="str">
            <v>odborné sociální poradenství</v>
          </cell>
          <cell r="Y567">
            <v>0</v>
          </cell>
          <cell r="IU567">
            <v>0</v>
          </cell>
          <cell r="IV567">
            <v>1456</v>
          </cell>
          <cell r="JU567">
            <v>285</v>
          </cell>
          <cell r="KH567">
            <v>0</v>
          </cell>
          <cell r="PD567">
            <v>457582</v>
          </cell>
          <cell r="PE567">
            <v>457582</v>
          </cell>
        </row>
        <row r="568">
          <cell r="X568" t="str">
            <v>chráněné bydlení</v>
          </cell>
          <cell r="Y568" t="str">
            <v>pobytová</v>
          </cell>
          <cell r="IU568">
            <v>0</v>
          </cell>
          <cell r="IV568">
            <v>0</v>
          </cell>
          <cell r="JU568">
            <v>2</v>
          </cell>
          <cell r="KH568">
            <v>0</v>
          </cell>
          <cell r="PD568">
            <v>141315</v>
          </cell>
          <cell r="PE568">
            <v>141315</v>
          </cell>
        </row>
        <row r="569">
          <cell r="X569" t="str">
            <v>sociální rehabilitace</v>
          </cell>
          <cell r="Y569">
            <v>0</v>
          </cell>
          <cell r="IU569">
            <v>0</v>
          </cell>
          <cell r="IV569">
            <v>1038</v>
          </cell>
          <cell r="JU569">
            <v>15</v>
          </cell>
          <cell r="KH569">
            <v>0</v>
          </cell>
          <cell r="PD569">
            <v>339672</v>
          </cell>
          <cell r="PE569">
            <v>336972</v>
          </cell>
        </row>
        <row r="570">
          <cell r="X570" t="str">
            <v>domovy pro seniory</v>
          </cell>
          <cell r="Y570" t="str">
            <v>pobytová</v>
          </cell>
          <cell r="IU570">
            <v>0</v>
          </cell>
          <cell r="IV570">
            <v>0</v>
          </cell>
          <cell r="JU570">
            <v>49</v>
          </cell>
          <cell r="KH570">
            <v>1</v>
          </cell>
          <cell r="PD570">
            <v>6070175</v>
          </cell>
          <cell r="PE570">
            <v>6070175</v>
          </cell>
        </row>
        <row r="571">
          <cell r="X571" t="str">
            <v>azylové domy</v>
          </cell>
          <cell r="Y571" t="str">
            <v>pobytová</v>
          </cell>
          <cell r="IU571">
            <v>0</v>
          </cell>
          <cell r="IV571">
            <v>0</v>
          </cell>
          <cell r="JU571">
            <v>89</v>
          </cell>
          <cell r="KH571">
            <v>0</v>
          </cell>
          <cell r="PD571">
            <v>3189388</v>
          </cell>
          <cell r="PE571">
            <v>3189388</v>
          </cell>
        </row>
        <row r="572">
          <cell r="X572" t="str">
            <v>domovy se zvláštním režimem</v>
          </cell>
          <cell r="Y572" t="str">
            <v>pobytová</v>
          </cell>
          <cell r="IU572">
            <v>0</v>
          </cell>
          <cell r="IV572">
            <v>0</v>
          </cell>
          <cell r="JU572">
            <v>39</v>
          </cell>
          <cell r="KH572">
            <v>15</v>
          </cell>
          <cell r="PD572">
            <v>67909</v>
          </cell>
          <cell r="PE572">
            <v>7021173</v>
          </cell>
        </row>
        <row r="573">
          <cell r="X573" t="str">
            <v>denní stacionáře</v>
          </cell>
          <cell r="Y573">
            <v>0</v>
          </cell>
          <cell r="IU573">
            <v>2283</v>
          </cell>
          <cell r="IV573">
            <v>0</v>
          </cell>
          <cell r="JU573">
            <v>8</v>
          </cell>
          <cell r="KH573">
            <v>2</v>
          </cell>
          <cell r="PD573">
            <v>803349.17999999993</v>
          </cell>
          <cell r="PE573">
            <v>803349.17999999993</v>
          </cell>
        </row>
        <row r="574">
          <cell r="X574" t="str">
            <v>osobní asistence</v>
          </cell>
          <cell r="Y574">
            <v>0</v>
          </cell>
          <cell r="IU574">
            <v>14557</v>
          </cell>
          <cell r="IV574">
            <v>0</v>
          </cell>
          <cell r="JU574">
            <v>89</v>
          </cell>
          <cell r="KH574">
            <v>0</v>
          </cell>
          <cell r="PD574">
            <v>4344522</v>
          </cell>
          <cell r="PE574">
            <v>4344522</v>
          </cell>
        </row>
        <row r="575">
          <cell r="X575" t="str">
            <v>raná péče</v>
          </cell>
          <cell r="Y575">
            <v>0</v>
          </cell>
          <cell r="IU575">
            <v>0</v>
          </cell>
          <cell r="IV575">
            <v>820</v>
          </cell>
          <cell r="JU575">
            <v>40</v>
          </cell>
          <cell r="KH575">
            <v>0</v>
          </cell>
          <cell r="PD575">
            <v>1197021</v>
          </cell>
          <cell r="PE575">
            <v>1197021</v>
          </cell>
        </row>
        <row r="576">
          <cell r="X576" t="str">
            <v>domovy pro seniory</v>
          </cell>
          <cell r="Y576" t="str">
            <v>pobytová</v>
          </cell>
          <cell r="IU576">
            <v>0</v>
          </cell>
          <cell r="IV576">
            <v>0</v>
          </cell>
          <cell r="JU576">
            <v>53</v>
          </cell>
          <cell r="KH576">
            <v>23</v>
          </cell>
          <cell r="PD576">
            <v>13004765</v>
          </cell>
          <cell r="PE576">
            <v>13004765</v>
          </cell>
        </row>
        <row r="577">
          <cell r="X577" t="str">
            <v>raná péče</v>
          </cell>
          <cell r="Y577">
            <v>0</v>
          </cell>
          <cell r="IU577">
            <v>0</v>
          </cell>
          <cell r="IV577">
            <v>3923</v>
          </cell>
          <cell r="JU577">
            <v>194</v>
          </cell>
          <cell r="KH577">
            <v>0</v>
          </cell>
          <cell r="PD577">
            <v>1304258</v>
          </cell>
          <cell r="PE577">
            <v>1304258</v>
          </cell>
        </row>
        <row r="578">
          <cell r="X578" t="str">
            <v>osobní asistence</v>
          </cell>
          <cell r="Y578">
            <v>0</v>
          </cell>
          <cell r="IU578">
            <v>161</v>
          </cell>
          <cell r="IV578">
            <v>0</v>
          </cell>
          <cell r="JU578">
            <v>3</v>
          </cell>
          <cell r="KH578">
            <v>0</v>
          </cell>
          <cell r="PD578">
            <v>0</v>
          </cell>
          <cell r="PE578">
            <v>45189</v>
          </cell>
        </row>
        <row r="579">
          <cell r="X579" t="str">
            <v>odborné sociální poradenství</v>
          </cell>
          <cell r="Y579">
            <v>0</v>
          </cell>
          <cell r="IU579">
            <v>0</v>
          </cell>
          <cell r="IV579">
            <v>221</v>
          </cell>
          <cell r="JU579">
            <v>47</v>
          </cell>
          <cell r="KH579">
            <v>0</v>
          </cell>
          <cell r="PD579">
            <v>123200</v>
          </cell>
          <cell r="PE579">
            <v>123200</v>
          </cell>
        </row>
        <row r="580">
          <cell r="X580" t="str">
            <v>osobní asistence</v>
          </cell>
          <cell r="Y580">
            <v>0</v>
          </cell>
          <cell r="IU580">
            <v>17483</v>
          </cell>
          <cell r="IV580">
            <v>0</v>
          </cell>
          <cell r="JU580">
            <v>94</v>
          </cell>
          <cell r="KH580">
            <v>0</v>
          </cell>
          <cell r="PD580">
            <v>3473066.87</v>
          </cell>
          <cell r="PE580">
            <v>3473066.39</v>
          </cell>
        </row>
        <row r="581">
          <cell r="X581" t="str">
            <v>sociální rehabilitace</v>
          </cell>
          <cell r="Y581">
            <v>0</v>
          </cell>
          <cell r="IU581">
            <v>0</v>
          </cell>
          <cell r="IV581">
            <v>535</v>
          </cell>
          <cell r="JU581">
            <v>28</v>
          </cell>
          <cell r="KH581">
            <v>0</v>
          </cell>
          <cell r="PD581">
            <v>0</v>
          </cell>
          <cell r="PE581">
            <v>1588292</v>
          </cell>
        </row>
        <row r="582">
          <cell r="X582" t="str">
            <v>odborné sociální poradenství</v>
          </cell>
          <cell r="Y582">
            <v>0</v>
          </cell>
          <cell r="IU582">
            <v>0</v>
          </cell>
          <cell r="IV582">
            <v>0</v>
          </cell>
          <cell r="JU582">
            <v>0</v>
          </cell>
          <cell r="KH582">
            <v>0</v>
          </cell>
          <cell r="PD582">
            <v>0</v>
          </cell>
          <cell r="PE582">
            <v>0</v>
          </cell>
        </row>
        <row r="583">
          <cell r="X583" t="str">
            <v>sociální rehabilitace</v>
          </cell>
          <cell r="Y583">
            <v>0</v>
          </cell>
          <cell r="IU583">
            <v>0</v>
          </cell>
          <cell r="IV583">
            <v>3795</v>
          </cell>
          <cell r="JU583">
            <v>21</v>
          </cell>
          <cell r="KH583">
            <v>0</v>
          </cell>
          <cell r="PD583">
            <v>1243000</v>
          </cell>
          <cell r="PE583">
            <v>1243000</v>
          </cell>
        </row>
        <row r="584">
          <cell r="X584" t="str">
            <v>sociálně aktivizační služby pro rodiny s
dětmi</v>
          </cell>
          <cell r="Y584">
            <v>0</v>
          </cell>
          <cell r="IU584">
            <v>0</v>
          </cell>
          <cell r="IV584">
            <v>635</v>
          </cell>
          <cell r="JU584">
            <v>35</v>
          </cell>
          <cell r="KH584">
            <v>0</v>
          </cell>
          <cell r="PD584">
            <v>872030</v>
          </cell>
          <cell r="PE584">
            <v>872030</v>
          </cell>
        </row>
        <row r="585">
          <cell r="X585" t="str">
            <v>pečovatelská služba</v>
          </cell>
          <cell r="Y585">
            <v>0</v>
          </cell>
          <cell r="IU585">
            <v>5678</v>
          </cell>
          <cell r="IV585">
            <v>52</v>
          </cell>
          <cell r="JU585">
            <v>182</v>
          </cell>
          <cell r="KH585">
            <v>0</v>
          </cell>
          <cell r="PD585">
            <v>3464125</v>
          </cell>
          <cell r="PE585">
            <v>3464125</v>
          </cell>
        </row>
        <row r="586">
          <cell r="X586" t="str">
            <v>denní stacionáře</v>
          </cell>
          <cell r="Y586">
            <v>0</v>
          </cell>
          <cell r="IU586">
            <v>10640</v>
          </cell>
          <cell r="IV586">
            <v>0</v>
          </cell>
          <cell r="JU586">
            <v>56</v>
          </cell>
          <cell r="KH586">
            <v>0</v>
          </cell>
          <cell r="PD586">
            <v>3947310</v>
          </cell>
          <cell r="PE586">
            <v>3803678</v>
          </cell>
        </row>
        <row r="587">
          <cell r="X587" t="str">
            <v>sociálně aktivizační služby pro rodiny s
dětmi</v>
          </cell>
          <cell r="Y587">
            <v>0</v>
          </cell>
          <cell r="IU587">
            <v>0</v>
          </cell>
          <cell r="IV587">
            <v>3990</v>
          </cell>
          <cell r="JU587">
            <v>257</v>
          </cell>
          <cell r="KH587">
            <v>0</v>
          </cell>
          <cell r="PD587">
            <v>1390357</v>
          </cell>
          <cell r="PE587">
            <v>1390357</v>
          </cell>
        </row>
        <row r="588">
          <cell r="X588" t="str">
            <v>sociálně terapeutické dílny</v>
          </cell>
          <cell r="Y588">
            <v>0</v>
          </cell>
          <cell r="IU588">
            <v>0</v>
          </cell>
          <cell r="IV588">
            <v>4498</v>
          </cell>
          <cell r="JU588">
            <v>15</v>
          </cell>
          <cell r="KH588">
            <v>0</v>
          </cell>
          <cell r="PD588">
            <v>1803358</v>
          </cell>
          <cell r="PE588">
            <v>1803358</v>
          </cell>
        </row>
        <row r="589">
          <cell r="X589" t="str">
            <v>odlehčovací služby</v>
          </cell>
          <cell r="Y589" t="str">
            <v>pobytová</v>
          </cell>
          <cell r="IU589">
            <v>0</v>
          </cell>
          <cell r="IV589">
            <v>0</v>
          </cell>
          <cell r="JU589">
            <v>31</v>
          </cell>
          <cell r="KH589">
            <v>13</v>
          </cell>
          <cell r="PD589">
            <v>1047632</v>
          </cell>
          <cell r="PE589">
            <v>1047632</v>
          </cell>
        </row>
        <row r="590">
          <cell r="X590" t="str">
            <v>odborné sociální poradenství</v>
          </cell>
          <cell r="Y590">
            <v>0</v>
          </cell>
          <cell r="IU590">
            <v>0</v>
          </cell>
          <cell r="IV590">
            <v>293</v>
          </cell>
          <cell r="JU590">
            <v>108</v>
          </cell>
          <cell r="KH590">
            <v>0</v>
          </cell>
          <cell r="PD590">
            <v>168200</v>
          </cell>
          <cell r="PE590">
            <v>168200</v>
          </cell>
        </row>
        <row r="591">
          <cell r="X591" t="str">
            <v>odlehčovací služby</v>
          </cell>
          <cell r="Y591" t="str">
            <v>pobytová</v>
          </cell>
          <cell r="IU591">
            <v>773</v>
          </cell>
          <cell r="IV591">
            <v>0</v>
          </cell>
          <cell r="JU591">
            <v>85</v>
          </cell>
          <cell r="KH591">
            <v>0</v>
          </cell>
          <cell r="PD591">
            <v>4856930</v>
          </cell>
          <cell r="PE591">
            <v>4856930</v>
          </cell>
        </row>
        <row r="592">
          <cell r="X592" t="str">
            <v>nízkoprahová zařízení pro děti a mládež</v>
          </cell>
          <cell r="Y592">
            <v>0</v>
          </cell>
          <cell r="IU592">
            <v>0</v>
          </cell>
          <cell r="IV592">
            <v>867</v>
          </cell>
          <cell r="JU592">
            <v>101</v>
          </cell>
          <cell r="KH592">
            <v>0</v>
          </cell>
          <cell r="PD592">
            <v>1419200</v>
          </cell>
          <cell r="PE592">
            <v>1419200</v>
          </cell>
        </row>
        <row r="593">
          <cell r="X593" t="str">
            <v>kontaktní centra</v>
          </cell>
          <cell r="Y593">
            <v>0</v>
          </cell>
          <cell r="IU593">
            <v>0</v>
          </cell>
          <cell r="IV593">
            <v>4638</v>
          </cell>
          <cell r="JU593">
            <v>241</v>
          </cell>
          <cell r="KH593">
            <v>0</v>
          </cell>
          <cell r="PD593">
            <v>1730000</v>
          </cell>
          <cell r="PE593">
            <v>1730000</v>
          </cell>
        </row>
        <row r="594">
          <cell r="X594" t="str">
            <v>domovy pro osoby se zdravotním postižením</v>
          </cell>
          <cell r="Y594" t="str">
            <v>pobytová</v>
          </cell>
          <cell r="IU594">
            <v>0</v>
          </cell>
          <cell r="IV594">
            <v>0</v>
          </cell>
          <cell r="JU594">
            <v>35</v>
          </cell>
          <cell r="KH594">
            <v>12</v>
          </cell>
          <cell r="PD594">
            <v>12643041</v>
          </cell>
          <cell r="PE594">
            <v>12643041</v>
          </cell>
        </row>
        <row r="595">
          <cell r="X595" t="str">
            <v>pečovatelská služba</v>
          </cell>
          <cell r="Y595">
            <v>0</v>
          </cell>
          <cell r="IU595">
            <v>1572</v>
          </cell>
          <cell r="IV595">
            <v>60</v>
          </cell>
          <cell r="JU595">
            <v>234</v>
          </cell>
          <cell r="KH595">
            <v>0</v>
          </cell>
          <cell r="PD595">
            <v>4719455</v>
          </cell>
          <cell r="PE595">
            <v>4719455</v>
          </cell>
        </row>
        <row r="596">
          <cell r="X596" t="str">
            <v>sociální rehabilitace</v>
          </cell>
          <cell r="Y596">
            <v>0</v>
          </cell>
          <cell r="IU596">
            <v>0</v>
          </cell>
          <cell r="IV596">
            <v>8948</v>
          </cell>
          <cell r="JU596">
            <v>26</v>
          </cell>
          <cell r="KH596">
            <v>0</v>
          </cell>
          <cell r="PD596">
            <v>1904145.9839999999</v>
          </cell>
          <cell r="PE596">
            <v>1904145.9840000002</v>
          </cell>
        </row>
        <row r="597">
          <cell r="X597" t="str">
            <v>odborné sociální poradenství</v>
          </cell>
          <cell r="Y597">
            <v>0</v>
          </cell>
          <cell r="IU597">
            <v>0</v>
          </cell>
          <cell r="IV597">
            <v>60</v>
          </cell>
          <cell r="JU597">
            <v>11</v>
          </cell>
          <cell r="KH597">
            <v>0</v>
          </cell>
          <cell r="PD597">
            <v>134269.08000000002</v>
          </cell>
          <cell r="PE597">
            <v>134269.08000000002</v>
          </cell>
        </row>
        <row r="598">
          <cell r="X598" t="str">
            <v>domy na půl cesty</v>
          </cell>
          <cell r="Y598" t="str">
            <v>pobytová</v>
          </cell>
          <cell r="IU598">
            <v>0</v>
          </cell>
          <cell r="IV598">
            <v>0</v>
          </cell>
          <cell r="JU598">
            <v>11</v>
          </cell>
          <cell r="KH598">
            <v>0</v>
          </cell>
          <cell r="PD598">
            <v>1521151</v>
          </cell>
          <cell r="PE598">
            <v>1521151</v>
          </cell>
        </row>
        <row r="599">
          <cell r="X599" t="str">
            <v>sociálně aktivizační služby pro rodiny s
dětmi</v>
          </cell>
          <cell r="Y599">
            <v>0</v>
          </cell>
          <cell r="IU599">
            <v>0</v>
          </cell>
          <cell r="IV599">
            <v>1754</v>
          </cell>
          <cell r="JU599">
            <v>120</v>
          </cell>
          <cell r="KH599">
            <v>0</v>
          </cell>
          <cell r="PD599">
            <v>1996382.2</v>
          </cell>
          <cell r="PE599">
            <v>1996382.2</v>
          </cell>
        </row>
        <row r="600">
          <cell r="X600" t="str">
            <v>terénní programy</v>
          </cell>
          <cell r="Y600">
            <v>0</v>
          </cell>
          <cell r="IU600">
            <v>0</v>
          </cell>
          <cell r="IV600">
            <v>2650</v>
          </cell>
          <cell r="JU600">
            <v>66</v>
          </cell>
          <cell r="KH600">
            <v>0</v>
          </cell>
          <cell r="PD600">
            <v>1382000</v>
          </cell>
          <cell r="PE600">
            <v>1382000</v>
          </cell>
        </row>
        <row r="601">
          <cell r="X601" t="str">
            <v>odborné sociální poradenství</v>
          </cell>
          <cell r="Y601">
            <v>0</v>
          </cell>
          <cell r="IU601">
            <v>0</v>
          </cell>
          <cell r="IV601">
            <v>1240</v>
          </cell>
          <cell r="JU601">
            <v>184</v>
          </cell>
          <cell r="KH601">
            <v>6</v>
          </cell>
          <cell r="PD601">
            <v>428758</v>
          </cell>
          <cell r="PE601">
            <v>428848</v>
          </cell>
        </row>
        <row r="602">
          <cell r="X602" t="str">
            <v>odborné sociální poradenství</v>
          </cell>
          <cell r="Y602">
            <v>0</v>
          </cell>
          <cell r="IU602">
            <v>0</v>
          </cell>
          <cell r="IV602">
            <v>210</v>
          </cell>
          <cell r="JU602">
            <v>147</v>
          </cell>
          <cell r="KH602">
            <v>0</v>
          </cell>
          <cell r="PD602">
            <v>132600</v>
          </cell>
          <cell r="PE602">
            <v>144100</v>
          </cell>
        </row>
        <row r="603">
          <cell r="X603" t="str">
            <v>terénní programy</v>
          </cell>
          <cell r="Y603">
            <v>0</v>
          </cell>
          <cell r="IU603">
            <v>0</v>
          </cell>
          <cell r="IV603">
            <v>233</v>
          </cell>
          <cell r="JU603">
            <v>46</v>
          </cell>
          <cell r="KH603">
            <v>0</v>
          </cell>
          <cell r="PD603">
            <v>630011.02</v>
          </cell>
          <cell r="PE603">
            <v>630011.02</v>
          </cell>
        </row>
        <row r="604">
          <cell r="X604" t="str">
            <v>odlehčovací služby</v>
          </cell>
          <cell r="Y604" t="str">
            <v>pobytová</v>
          </cell>
          <cell r="IU604">
            <v>0</v>
          </cell>
          <cell r="IV604">
            <v>0</v>
          </cell>
          <cell r="JU604">
            <v>17</v>
          </cell>
          <cell r="KH604">
            <v>0</v>
          </cell>
          <cell r="PD604">
            <v>922181</v>
          </cell>
          <cell r="PE604">
            <v>928330</v>
          </cell>
        </row>
        <row r="605">
          <cell r="X605" t="str">
            <v>odlehčovací služby</v>
          </cell>
          <cell r="Y605" t="str">
            <v>pobytová</v>
          </cell>
          <cell r="IU605">
            <v>0</v>
          </cell>
          <cell r="IV605">
            <v>496</v>
          </cell>
          <cell r="JU605">
            <v>54</v>
          </cell>
          <cell r="KH605">
            <v>6</v>
          </cell>
          <cell r="PD605">
            <v>895058</v>
          </cell>
          <cell r="PE605">
            <v>895058</v>
          </cell>
        </row>
        <row r="606">
          <cell r="X606" t="str">
            <v>osobní asistence</v>
          </cell>
          <cell r="Y606">
            <v>0</v>
          </cell>
          <cell r="IU606">
            <v>202</v>
          </cell>
          <cell r="IV606">
            <v>0</v>
          </cell>
          <cell r="JU606">
            <v>10</v>
          </cell>
          <cell r="KH606">
            <v>0</v>
          </cell>
          <cell r="PD606">
            <v>108627</v>
          </cell>
          <cell r="PE606">
            <v>108627</v>
          </cell>
        </row>
        <row r="607">
          <cell r="X607" t="str">
            <v>kontaktní centra</v>
          </cell>
          <cell r="Y607">
            <v>0</v>
          </cell>
          <cell r="IU607">
            <v>0</v>
          </cell>
          <cell r="IV607">
            <v>3935</v>
          </cell>
          <cell r="JU607">
            <v>292</v>
          </cell>
          <cell r="KH607">
            <v>0</v>
          </cell>
          <cell r="PD607">
            <v>2194900</v>
          </cell>
          <cell r="PE607">
            <v>2195400</v>
          </cell>
        </row>
        <row r="608">
          <cell r="X608" t="str">
            <v>domovy se zvláštním režimem</v>
          </cell>
          <cell r="Y608" t="str">
            <v>pobytová</v>
          </cell>
          <cell r="IU608">
            <v>0</v>
          </cell>
          <cell r="IV608">
            <v>0</v>
          </cell>
          <cell r="JU608">
            <v>98</v>
          </cell>
          <cell r="KH608">
            <v>33</v>
          </cell>
          <cell r="PD608">
            <v>24567543</v>
          </cell>
          <cell r="PE608">
            <v>24567543</v>
          </cell>
        </row>
        <row r="609">
          <cell r="X609" t="str">
            <v>sociálně aktivizační služby pro rodiny s
dětmi</v>
          </cell>
          <cell r="Y609">
            <v>0</v>
          </cell>
          <cell r="IU609">
            <v>0</v>
          </cell>
          <cell r="IV609">
            <v>2768</v>
          </cell>
          <cell r="JU609">
            <v>161</v>
          </cell>
          <cell r="KH609">
            <v>0</v>
          </cell>
          <cell r="PD609">
            <v>1143279</v>
          </cell>
          <cell r="PE609">
            <v>1143288</v>
          </cell>
        </row>
        <row r="610">
          <cell r="X610" t="str">
            <v>osobní asistence</v>
          </cell>
          <cell r="Y610">
            <v>0</v>
          </cell>
          <cell r="IU610">
            <v>3816</v>
          </cell>
          <cell r="IV610">
            <v>0</v>
          </cell>
          <cell r="JU610">
            <v>18</v>
          </cell>
          <cell r="KH610">
            <v>4</v>
          </cell>
          <cell r="PD610">
            <v>483520</v>
          </cell>
          <cell r="PE610">
            <v>483410</v>
          </cell>
        </row>
        <row r="611">
          <cell r="X611" t="str">
            <v>terénní programy</v>
          </cell>
          <cell r="Y611">
            <v>0</v>
          </cell>
          <cell r="IU611">
            <v>0</v>
          </cell>
          <cell r="IV611">
            <v>2530</v>
          </cell>
          <cell r="JU611">
            <v>118</v>
          </cell>
          <cell r="KH611">
            <v>0</v>
          </cell>
          <cell r="PD611">
            <v>1683180</v>
          </cell>
          <cell r="PE611">
            <v>1683180</v>
          </cell>
        </row>
        <row r="612">
          <cell r="X612" t="str">
            <v>odlehčovací služby</v>
          </cell>
          <cell r="Y612" t="str">
            <v>pobytová</v>
          </cell>
          <cell r="IU612">
            <v>977</v>
          </cell>
          <cell r="IV612">
            <v>651</v>
          </cell>
          <cell r="JU612">
            <v>28</v>
          </cell>
          <cell r="KH612">
            <v>8</v>
          </cell>
          <cell r="PD612">
            <v>876279.82000000007</v>
          </cell>
          <cell r="PE612">
            <v>876279.82000000007</v>
          </cell>
        </row>
        <row r="613">
          <cell r="X613" t="str">
            <v>terénní programy</v>
          </cell>
          <cell r="Y613">
            <v>0</v>
          </cell>
          <cell r="IU613">
            <v>0</v>
          </cell>
          <cell r="IV613">
            <v>2530</v>
          </cell>
          <cell r="JU613">
            <v>142</v>
          </cell>
          <cell r="KH613">
            <v>0</v>
          </cell>
          <cell r="PD613">
            <v>1710800</v>
          </cell>
          <cell r="PE613">
            <v>1710800</v>
          </cell>
        </row>
        <row r="614">
          <cell r="X614" t="str">
            <v>odborné sociální poradenství</v>
          </cell>
          <cell r="Y614">
            <v>0</v>
          </cell>
          <cell r="IU614">
            <v>0</v>
          </cell>
          <cell r="IV614">
            <v>170</v>
          </cell>
          <cell r="JU614">
            <v>26</v>
          </cell>
          <cell r="KH614">
            <v>0</v>
          </cell>
          <cell r="PD614">
            <v>162102.31</v>
          </cell>
          <cell r="PE614">
            <v>162102.31</v>
          </cell>
        </row>
        <row r="615">
          <cell r="X615" t="str">
            <v>odborné sociální poradenství</v>
          </cell>
          <cell r="Y615">
            <v>0</v>
          </cell>
          <cell r="IU615">
            <v>0</v>
          </cell>
          <cell r="IV615">
            <v>960</v>
          </cell>
          <cell r="JU615">
            <v>125</v>
          </cell>
          <cell r="KH615">
            <v>0</v>
          </cell>
          <cell r="PD615">
            <v>101452</v>
          </cell>
          <cell r="PE615">
            <v>101452</v>
          </cell>
        </row>
        <row r="616">
          <cell r="X616" t="str">
            <v>osobní asistence</v>
          </cell>
          <cell r="Y616">
            <v>0</v>
          </cell>
          <cell r="IU616">
            <v>1800</v>
          </cell>
          <cell r="IV616">
            <v>200</v>
          </cell>
          <cell r="JU616">
            <v>34</v>
          </cell>
          <cell r="KH616">
            <v>18</v>
          </cell>
          <cell r="PD616">
            <v>2335413</v>
          </cell>
          <cell r="PE616">
            <v>2348407</v>
          </cell>
        </row>
        <row r="617">
          <cell r="X617" t="str">
            <v>odborné sociální poradenství</v>
          </cell>
          <cell r="Y617">
            <v>0</v>
          </cell>
          <cell r="IU617">
            <v>0</v>
          </cell>
          <cell r="IV617">
            <v>3516</v>
          </cell>
          <cell r="JU617">
            <v>2783</v>
          </cell>
          <cell r="KH617">
            <v>0</v>
          </cell>
          <cell r="PD617">
            <v>1793206</v>
          </cell>
          <cell r="PE617">
            <v>1793206</v>
          </cell>
        </row>
        <row r="618">
          <cell r="X618" t="str">
            <v>sociálně aktivizační služby pro seniory a
osoby se zdravotním postižením</v>
          </cell>
          <cell r="Y618">
            <v>0</v>
          </cell>
          <cell r="IU618">
            <v>0</v>
          </cell>
          <cell r="IV618">
            <v>4555</v>
          </cell>
          <cell r="JU618">
            <v>54</v>
          </cell>
          <cell r="KH618">
            <v>21</v>
          </cell>
          <cell r="PD618">
            <v>1234864</v>
          </cell>
          <cell r="PE618">
            <v>1234864</v>
          </cell>
        </row>
        <row r="619">
          <cell r="X619" t="str">
            <v>domovy pro seniory</v>
          </cell>
          <cell r="Y619" t="str">
            <v>pobytová</v>
          </cell>
          <cell r="IU619">
            <v>0</v>
          </cell>
          <cell r="IV619">
            <v>0</v>
          </cell>
          <cell r="JU619">
            <v>35</v>
          </cell>
          <cell r="KH619">
            <v>2</v>
          </cell>
          <cell r="PD619">
            <v>10528947</v>
          </cell>
          <cell r="PE619">
            <v>10528947</v>
          </cell>
        </row>
        <row r="620">
          <cell r="X620" t="str">
            <v>terénní programy</v>
          </cell>
          <cell r="Y620">
            <v>0</v>
          </cell>
          <cell r="IU620">
            <v>0</v>
          </cell>
          <cell r="IV620">
            <v>2168</v>
          </cell>
          <cell r="JU620">
            <v>27</v>
          </cell>
          <cell r="KH620">
            <v>0</v>
          </cell>
          <cell r="PD620">
            <v>915690</v>
          </cell>
          <cell r="PE620">
            <v>915700</v>
          </cell>
        </row>
        <row r="621">
          <cell r="X621" t="str">
            <v>terénní programy</v>
          </cell>
          <cell r="Y621">
            <v>0</v>
          </cell>
          <cell r="IU621">
            <v>0</v>
          </cell>
          <cell r="IV621">
            <v>1566</v>
          </cell>
          <cell r="JU621">
            <v>54</v>
          </cell>
          <cell r="KH621">
            <v>0</v>
          </cell>
          <cell r="PD621">
            <v>567300</v>
          </cell>
          <cell r="PE621">
            <v>567300</v>
          </cell>
        </row>
        <row r="622">
          <cell r="X622" t="str">
            <v>nízkoprahová zařízení pro děti a mládež</v>
          </cell>
          <cell r="Y622">
            <v>0</v>
          </cell>
          <cell r="IU622">
            <v>0</v>
          </cell>
          <cell r="IV622">
            <v>2176</v>
          </cell>
          <cell r="JU622">
            <v>28</v>
          </cell>
          <cell r="KH622">
            <v>0</v>
          </cell>
          <cell r="PD622">
            <v>0</v>
          </cell>
          <cell r="PE622">
            <v>1461392</v>
          </cell>
        </row>
        <row r="623">
          <cell r="X623" t="str">
            <v>sociálně aktivizační služby pro rodiny s
dětmi</v>
          </cell>
          <cell r="Y623">
            <v>0</v>
          </cell>
          <cell r="IU623">
            <v>0</v>
          </cell>
          <cell r="IV623">
            <v>4084</v>
          </cell>
          <cell r="JU623">
            <v>142</v>
          </cell>
          <cell r="KH623">
            <v>16</v>
          </cell>
          <cell r="PD623">
            <v>1334297</v>
          </cell>
          <cell r="PE623">
            <v>1334297</v>
          </cell>
        </row>
        <row r="624">
          <cell r="X624" t="str">
            <v>odlehčovací služby</v>
          </cell>
          <cell r="Y624" t="str">
            <v>pobytová</v>
          </cell>
          <cell r="IU624">
            <v>1700</v>
          </cell>
          <cell r="IV624">
            <v>300</v>
          </cell>
          <cell r="JU624">
            <v>58</v>
          </cell>
          <cell r="KH624">
            <v>19</v>
          </cell>
          <cell r="PD624">
            <v>980493</v>
          </cell>
          <cell r="PE624">
            <v>981020</v>
          </cell>
        </row>
        <row r="625">
          <cell r="X625" t="str">
            <v>pečovatelská služba</v>
          </cell>
          <cell r="Y625">
            <v>0</v>
          </cell>
          <cell r="IU625">
            <v>3165</v>
          </cell>
          <cell r="IV625">
            <v>0</v>
          </cell>
          <cell r="JU625">
            <v>0</v>
          </cell>
          <cell r="KH625">
            <v>2</v>
          </cell>
          <cell r="PD625">
            <v>1839276</v>
          </cell>
          <cell r="PE625">
            <v>1839276</v>
          </cell>
        </row>
        <row r="626">
          <cell r="X626" t="str">
            <v>odborné sociální poradenství</v>
          </cell>
          <cell r="Y626">
            <v>0</v>
          </cell>
          <cell r="IU626">
            <v>0</v>
          </cell>
          <cell r="IV626">
            <v>1194</v>
          </cell>
          <cell r="JU626">
            <v>63</v>
          </cell>
          <cell r="KH626">
            <v>0</v>
          </cell>
          <cell r="PD626">
            <v>149800</v>
          </cell>
          <cell r="PE626">
            <v>149800</v>
          </cell>
        </row>
        <row r="627">
          <cell r="X627" t="str">
            <v>nízkoprahová zařízení pro děti a mládež</v>
          </cell>
          <cell r="Y627">
            <v>0</v>
          </cell>
          <cell r="IU627">
            <v>0</v>
          </cell>
          <cell r="IV627">
            <v>962</v>
          </cell>
          <cell r="JU627">
            <v>109</v>
          </cell>
          <cell r="KH627">
            <v>0</v>
          </cell>
          <cell r="PD627">
            <v>892635</v>
          </cell>
          <cell r="PE627">
            <v>892635</v>
          </cell>
        </row>
        <row r="628">
          <cell r="X628" t="str">
            <v>nízkoprahová zařízení pro děti a mládež</v>
          </cell>
          <cell r="Y628">
            <v>0</v>
          </cell>
          <cell r="IU628">
            <v>0</v>
          </cell>
          <cell r="IV628">
            <v>3092</v>
          </cell>
          <cell r="JU628">
            <v>178</v>
          </cell>
          <cell r="KH628">
            <v>0</v>
          </cell>
          <cell r="PD628">
            <v>1448000</v>
          </cell>
          <cell r="PE628">
            <v>1448000</v>
          </cell>
        </row>
        <row r="629">
          <cell r="X629" t="str">
            <v>denní stacionáře</v>
          </cell>
          <cell r="Y629">
            <v>0</v>
          </cell>
          <cell r="IU629">
            <v>4837</v>
          </cell>
          <cell r="IV629">
            <v>2492</v>
          </cell>
          <cell r="JU629">
            <v>20</v>
          </cell>
          <cell r="KH629">
            <v>3</v>
          </cell>
          <cell r="PD629">
            <v>2374993.25</v>
          </cell>
          <cell r="PE629">
            <v>2374193.2499999995</v>
          </cell>
        </row>
        <row r="630">
          <cell r="X630" t="str">
            <v>domovy pro seniory</v>
          </cell>
          <cell r="Y630" t="str">
            <v>pobytová</v>
          </cell>
          <cell r="IU630">
            <v>0</v>
          </cell>
          <cell r="IV630">
            <v>0</v>
          </cell>
          <cell r="JU630">
            <v>80</v>
          </cell>
          <cell r="KH630">
            <v>18</v>
          </cell>
          <cell r="PD630">
            <v>12529376</v>
          </cell>
          <cell r="PE630">
            <v>20201067</v>
          </cell>
        </row>
        <row r="631">
          <cell r="X631" t="str">
            <v>domovy pro seniory</v>
          </cell>
          <cell r="Y631" t="str">
            <v>pobytová</v>
          </cell>
          <cell r="IU631">
            <v>0</v>
          </cell>
          <cell r="IV631">
            <v>0</v>
          </cell>
          <cell r="JU631">
            <v>90</v>
          </cell>
          <cell r="KH631">
            <v>19</v>
          </cell>
          <cell r="PD631">
            <v>13046619</v>
          </cell>
          <cell r="PE631">
            <v>20341074</v>
          </cell>
        </row>
        <row r="632">
          <cell r="X632" t="str">
            <v>denní stacionáře</v>
          </cell>
          <cell r="Y632">
            <v>0</v>
          </cell>
          <cell r="IU632">
            <v>1700</v>
          </cell>
          <cell r="IV632">
            <v>300</v>
          </cell>
          <cell r="JU632">
            <v>40</v>
          </cell>
          <cell r="KH632">
            <v>12</v>
          </cell>
          <cell r="PD632">
            <v>1636714</v>
          </cell>
          <cell r="PE632">
            <v>1636834</v>
          </cell>
        </row>
        <row r="633">
          <cell r="X633" t="str">
            <v>sociální rehabilitace</v>
          </cell>
          <cell r="Y633">
            <v>0</v>
          </cell>
          <cell r="IU633">
            <v>0</v>
          </cell>
          <cell r="IV633">
            <v>1260</v>
          </cell>
          <cell r="JU633">
            <v>21</v>
          </cell>
          <cell r="KH633">
            <v>0</v>
          </cell>
          <cell r="PD633">
            <v>339375</v>
          </cell>
          <cell r="PE633">
            <v>339375</v>
          </cell>
        </row>
        <row r="634">
          <cell r="X634" t="str">
            <v>sociálně terapeutické dílny</v>
          </cell>
          <cell r="Y634">
            <v>0</v>
          </cell>
          <cell r="IU634">
            <v>0</v>
          </cell>
          <cell r="IV634">
            <v>1405</v>
          </cell>
          <cell r="JU634">
            <v>20</v>
          </cell>
          <cell r="KH634">
            <v>0</v>
          </cell>
          <cell r="PD634">
            <v>1705622</v>
          </cell>
          <cell r="PE634">
            <v>1705597</v>
          </cell>
        </row>
        <row r="635">
          <cell r="X635" t="str">
            <v>odlehčovací služby</v>
          </cell>
          <cell r="Y635" t="str">
            <v>pobytová</v>
          </cell>
          <cell r="IU635">
            <v>3116</v>
          </cell>
          <cell r="IV635">
            <v>1911</v>
          </cell>
          <cell r="JU635">
            <v>59</v>
          </cell>
          <cell r="KH635">
            <v>18</v>
          </cell>
          <cell r="PD635">
            <v>1744089</v>
          </cell>
          <cell r="PE635">
            <v>1744089</v>
          </cell>
        </row>
        <row r="636">
          <cell r="X636" t="str">
            <v>sociálně terapeutické dílny</v>
          </cell>
          <cell r="Y636">
            <v>0</v>
          </cell>
          <cell r="IU636">
            <v>0</v>
          </cell>
          <cell r="IV636">
            <v>4758</v>
          </cell>
          <cell r="JU636">
            <v>17</v>
          </cell>
          <cell r="KH636">
            <v>1</v>
          </cell>
          <cell r="PD636">
            <v>1751689.96</v>
          </cell>
          <cell r="PE636">
            <v>1751689.96</v>
          </cell>
        </row>
        <row r="637">
          <cell r="X637" t="str">
            <v>odborné sociální poradenství</v>
          </cell>
          <cell r="Y637">
            <v>0</v>
          </cell>
          <cell r="IU637">
            <v>0</v>
          </cell>
          <cell r="IV637">
            <v>372</v>
          </cell>
          <cell r="JU637">
            <v>26</v>
          </cell>
          <cell r="KH637">
            <v>0</v>
          </cell>
          <cell r="PD637">
            <v>550415</v>
          </cell>
          <cell r="PE637">
            <v>550415</v>
          </cell>
        </row>
        <row r="638">
          <cell r="X638" t="str">
            <v>osobní asistence</v>
          </cell>
          <cell r="Y638">
            <v>0</v>
          </cell>
          <cell r="IU638">
            <v>3191</v>
          </cell>
          <cell r="IV638">
            <v>2127</v>
          </cell>
          <cell r="JU638">
            <v>14</v>
          </cell>
          <cell r="KH638">
            <v>5</v>
          </cell>
          <cell r="PD638">
            <v>1338293</v>
          </cell>
          <cell r="PE638">
            <v>1344197</v>
          </cell>
        </row>
        <row r="639">
          <cell r="X639" t="str">
            <v>osobní asistence</v>
          </cell>
          <cell r="Y639">
            <v>0</v>
          </cell>
          <cell r="IU639">
            <v>3443</v>
          </cell>
          <cell r="IV639">
            <v>0</v>
          </cell>
          <cell r="JU639">
            <v>41</v>
          </cell>
          <cell r="KH639">
            <v>6</v>
          </cell>
          <cell r="PD639">
            <v>1341950</v>
          </cell>
          <cell r="PE639">
            <v>1656834</v>
          </cell>
        </row>
        <row r="640">
          <cell r="X640" t="str">
            <v>pečovatelská služba</v>
          </cell>
          <cell r="Y640">
            <v>0</v>
          </cell>
          <cell r="IU640">
            <v>5208</v>
          </cell>
          <cell r="IV640">
            <v>3472</v>
          </cell>
          <cell r="JU640">
            <v>66</v>
          </cell>
          <cell r="KH640">
            <v>6</v>
          </cell>
          <cell r="PD640">
            <v>4067763</v>
          </cell>
          <cell r="PE640">
            <v>4078028</v>
          </cell>
        </row>
        <row r="641">
          <cell r="X641" t="str">
            <v>odlehčovací služby</v>
          </cell>
          <cell r="Y641">
            <v>0</v>
          </cell>
          <cell r="IU641">
            <v>4120</v>
          </cell>
          <cell r="IV641">
            <v>0</v>
          </cell>
          <cell r="JU641">
            <v>33</v>
          </cell>
          <cell r="KH641">
            <v>0</v>
          </cell>
          <cell r="PD641">
            <v>307239</v>
          </cell>
          <cell r="PE641">
            <v>307239</v>
          </cell>
        </row>
        <row r="642">
          <cell r="X642" t="str">
            <v>pečovatelská služba</v>
          </cell>
          <cell r="Y642">
            <v>0</v>
          </cell>
          <cell r="IU642">
            <v>1575</v>
          </cell>
          <cell r="IV642">
            <v>0</v>
          </cell>
          <cell r="JU642">
            <v>343</v>
          </cell>
          <cell r="KH642">
            <v>0</v>
          </cell>
          <cell r="PD642">
            <v>1537397</v>
          </cell>
          <cell r="PE642">
            <v>1537397</v>
          </cell>
        </row>
        <row r="643">
          <cell r="X643" t="str">
            <v>raná péče</v>
          </cell>
          <cell r="Y643">
            <v>0</v>
          </cell>
          <cell r="IU643">
            <v>0</v>
          </cell>
          <cell r="IV643">
            <v>0</v>
          </cell>
          <cell r="JU643">
            <v>86</v>
          </cell>
          <cell r="KH643">
            <v>0</v>
          </cell>
          <cell r="PD643">
            <v>2787280</v>
          </cell>
          <cell r="PE643">
            <v>2787280</v>
          </cell>
        </row>
        <row r="644">
          <cell r="X644" t="str">
            <v>odlehčovací služby</v>
          </cell>
          <cell r="Y644">
            <v>0</v>
          </cell>
          <cell r="IU644">
            <v>549</v>
          </cell>
          <cell r="IV644">
            <v>366</v>
          </cell>
          <cell r="JU644">
            <v>9</v>
          </cell>
          <cell r="KH644">
            <v>0</v>
          </cell>
          <cell r="PD644">
            <v>260569</v>
          </cell>
          <cell r="PE644">
            <v>260569</v>
          </cell>
        </row>
        <row r="645">
          <cell r="X645" t="str">
            <v>sociálně aktivizační služby pro rodiny s
dětmi</v>
          </cell>
          <cell r="Y645">
            <v>0</v>
          </cell>
          <cell r="IU645">
            <v>0</v>
          </cell>
          <cell r="IV645">
            <v>751</v>
          </cell>
          <cell r="JU645">
            <v>74</v>
          </cell>
          <cell r="KH645">
            <v>0</v>
          </cell>
          <cell r="PD645">
            <v>719567</v>
          </cell>
          <cell r="PE645">
            <v>909347</v>
          </cell>
        </row>
        <row r="646">
          <cell r="X646" t="str">
            <v>sociálně aktivizační služby pro rodiny s
dětmi</v>
          </cell>
          <cell r="Y646">
            <v>0</v>
          </cell>
          <cell r="IU646">
            <v>0</v>
          </cell>
          <cell r="IV646">
            <v>86</v>
          </cell>
          <cell r="JU646">
            <v>8</v>
          </cell>
          <cell r="KH646">
            <v>0</v>
          </cell>
          <cell r="PD646">
            <v>118768</v>
          </cell>
          <cell r="PE646">
            <v>118768</v>
          </cell>
        </row>
        <row r="647">
          <cell r="X647" t="str">
            <v>odborné sociální poradenství</v>
          </cell>
          <cell r="Y647">
            <v>0</v>
          </cell>
          <cell r="IU647">
            <v>0</v>
          </cell>
          <cell r="IV647">
            <v>35</v>
          </cell>
          <cell r="JU647">
            <v>41</v>
          </cell>
          <cell r="KH647">
            <v>0</v>
          </cell>
          <cell r="PD647">
            <v>125507</v>
          </cell>
          <cell r="PE647">
            <v>125507</v>
          </cell>
        </row>
        <row r="648">
          <cell r="X648" t="str">
            <v>sociálně aktivizační služby pro seniory a
osoby se zdravotním postižením</v>
          </cell>
          <cell r="Y648">
            <v>0</v>
          </cell>
          <cell r="IU648">
            <v>0</v>
          </cell>
          <cell r="IV648">
            <v>50</v>
          </cell>
          <cell r="JU648">
            <v>3</v>
          </cell>
          <cell r="KH648">
            <v>0</v>
          </cell>
          <cell r="PD648">
            <v>94352</v>
          </cell>
          <cell r="PE648">
            <v>122616</v>
          </cell>
        </row>
        <row r="649">
          <cell r="X649" t="str">
            <v>osobní asistence</v>
          </cell>
          <cell r="Y649">
            <v>0</v>
          </cell>
          <cell r="IU649">
            <v>639</v>
          </cell>
          <cell r="IV649">
            <v>0</v>
          </cell>
          <cell r="JU649">
            <v>42</v>
          </cell>
          <cell r="KH649">
            <v>0</v>
          </cell>
          <cell r="PD649">
            <v>290030</v>
          </cell>
          <cell r="PE649">
            <v>290030</v>
          </cell>
        </row>
        <row r="650">
          <cell r="X650" t="str">
            <v>odlehčovací služby</v>
          </cell>
          <cell r="Y650">
            <v>0</v>
          </cell>
          <cell r="IU650">
            <v>453</v>
          </cell>
          <cell r="IV650">
            <v>0</v>
          </cell>
          <cell r="JU650">
            <v>12</v>
          </cell>
          <cell r="KH650">
            <v>0</v>
          </cell>
          <cell r="PD650">
            <v>217945</v>
          </cell>
          <cell r="PE650">
            <v>217945</v>
          </cell>
        </row>
        <row r="651">
          <cell r="X651" t="str">
            <v>osobní asistence</v>
          </cell>
          <cell r="Y651">
            <v>0</v>
          </cell>
          <cell r="IU651">
            <v>26076</v>
          </cell>
          <cell r="IV651">
            <v>26076</v>
          </cell>
          <cell r="JU651">
            <v>27</v>
          </cell>
          <cell r="KH651">
            <v>19</v>
          </cell>
          <cell r="PD651">
            <v>0</v>
          </cell>
          <cell r="PE651">
            <v>1759964</v>
          </cell>
        </row>
        <row r="652">
          <cell r="X652" t="str">
            <v>odborné sociální poradenství</v>
          </cell>
          <cell r="Y652">
            <v>0</v>
          </cell>
          <cell r="IU652">
            <v>0</v>
          </cell>
          <cell r="IV652">
            <v>187</v>
          </cell>
          <cell r="JU652">
            <v>0</v>
          </cell>
          <cell r="KH652">
            <v>0</v>
          </cell>
          <cell r="PD652">
            <v>78750</v>
          </cell>
          <cell r="PE652">
            <v>78750</v>
          </cell>
        </row>
        <row r="653">
          <cell r="X653" t="str">
            <v>sociálně aktivizační služby pro seniory a
osoby se zdravotním postižením</v>
          </cell>
          <cell r="Y653">
            <v>0</v>
          </cell>
          <cell r="IU653">
            <v>7428</v>
          </cell>
          <cell r="IV653">
            <v>7428</v>
          </cell>
          <cell r="JU653">
            <v>40</v>
          </cell>
          <cell r="KH653">
            <v>27</v>
          </cell>
          <cell r="PD653">
            <v>0</v>
          </cell>
          <cell r="PE653">
            <v>1709195</v>
          </cell>
        </row>
        <row r="654">
          <cell r="X654" t="str">
            <v>odlehčovací služby</v>
          </cell>
          <cell r="Y654" t="str">
            <v>pobytová</v>
          </cell>
          <cell r="IU654">
            <v>4707</v>
          </cell>
          <cell r="IV654">
            <v>0</v>
          </cell>
          <cell r="JU654">
            <v>35</v>
          </cell>
          <cell r="KH654">
            <v>22</v>
          </cell>
          <cell r="PD654">
            <v>0</v>
          </cell>
          <cell r="PE654">
            <v>824482</v>
          </cell>
        </row>
        <row r="655">
          <cell r="X655" t="str">
            <v>pečovatelská služba</v>
          </cell>
          <cell r="Y655">
            <v>0</v>
          </cell>
          <cell r="IU655">
            <v>12528</v>
          </cell>
          <cell r="IV655">
            <v>8352</v>
          </cell>
          <cell r="JU655">
            <v>182</v>
          </cell>
          <cell r="KH655">
            <v>0</v>
          </cell>
          <cell r="PD655">
            <v>2596116</v>
          </cell>
          <cell r="PE655">
            <v>2596116</v>
          </cell>
        </row>
        <row r="656">
          <cell r="X656" t="str">
            <v>denní stacionáře</v>
          </cell>
          <cell r="Y656">
            <v>0</v>
          </cell>
          <cell r="IU656">
            <v>2410</v>
          </cell>
          <cell r="IV656">
            <v>1606</v>
          </cell>
          <cell r="JU656">
            <v>68</v>
          </cell>
          <cell r="KH656">
            <v>0</v>
          </cell>
          <cell r="PD656">
            <v>1609559</v>
          </cell>
          <cell r="PE656">
            <v>1642461</v>
          </cell>
        </row>
        <row r="657">
          <cell r="X657" t="str">
            <v>odborné sociální poradenství</v>
          </cell>
          <cell r="Y657">
            <v>0</v>
          </cell>
          <cell r="IU657">
            <v>0</v>
          </cell>
          <cell r="IV657">
            <v>1049</v>
          </cell>
          <cell r="JU657">
            <v>164</v>
          </cell>
          <cell r="KH657">
            <v>0</v>
          </cell>
          <cell r="PD657">
            <v>1263406</v>
          </cell>
          <cell r="PE657">
            <v>1263443</v>
          </cell>
        </row>
        <row r="658">
          <cell r="X658" t="str">
            <v>chráněné bydlení</v>
          </cell>
          <cell r="Y658" t="str">
            <v>pobytová</v>
          </cell>
          <cell r="IU658">
            <v>0</v>
          </cell>
          <cell r="IV658">
            <v>0</v>
          </cell>
          <cell r="JU658">
            <v>8</v>
          </cell>
          <cell r="KH658">
            <v>2</v>
          </cell>
          <cell r="PD658">
            <v>2768783</v>
          </cell>
          <cell r="PE658">
            <v>2768783</v>
          </cell>
        </row>
        <row r="659">
          <cell r="X659" t="str">
            <v>sociálně aktivizační služby pro rodiny s
dětmi</v>
          </cell>
          <cell r="Y659">
            <v>0</v>
          </cell>
          <cell r="IU659">
            <v>0</v>
          </cell>
          <cell r="IV659">
            <v>5676</v>
          </cell>
          <cell r="JU659">
            <v>35</v>
          </cell>
          <cell r="KH659">
            <v>0</v>
          </cell>
          <cell r="PD659">
            <v>1025034</v>
          </cell>
          <cell r="PE659">
            <v>1064803</v>
          </cell>
        </row>
        <row r="660">
          <cell r="X660" t="str">
            <v>odlehčovací služby</v>
          </cell>
          <cell r="Y660">
            <v>0</v>
          </cell>
          <cell r="IU660">
            <v>3521</v>
          </cell>
          <cell r="IV660">
            <v>2784</v>
          </cell>
          <cell r="JU660">
            <v>21</v>
          </cell>
          <cell r="KH660">
            <v>0</v>
          </cell>
          <cell r="PD660">
            <v>933802</v>
          </cell>
          <cell r="PE660">
            <v>947066</v>
          </cell>
        </row>
        <row r="661">
          <cell r="X661" t="str">
            <v>terénní programy</v>
          </cell>
          <cell r="Y661">
            <v>0</v>
          </cell>
          <cell r="IU661">
            <v>0</v>
          </cell>
          <cell r="IV661">
            <v>0</v>
          </cell>
          <cell r="JU661">
            <v>98</v>
          </cell>
          <cell r="KH661">
            <v>0</v>
          </cell>
          <cell r="PD661">
            <v>375563</v>
          </cell>
          <cell r="PE661">
            <v>375563</v>
          </cell>
        </row>
        <row r="662">
          <cell r="X662" t="str">
            <v>sociální rehabilitace</v>
          </cell>
          <cell r="Y662">
            <v>0</v>
          </cell>
          <cell r="IU662">
            <v>0</v>
          </cell>
          <cell r="IV662">
            <v>470</v>
          </cell>
          <cell r="JU662">
            <v>0</v>
          </cell>
          <cell r="KH662">
            <v>0</v>
          </cell>
          <cell r="PD662">
            <v>781000</v>
          </cell>
          <cell r="PE662">
            <v>781000</v>
          </cell>
        </row>
        <row r="663">
          <cell r="X663" t="str">
            <v>sociální rehabilitace</v>
          </cell>
          <cell r="Y663">
            <v>0</v>
          </cell>
          <cell r="IU663">
            <v>0</v>
          </cell>
          <cell r="IV663">
            <v>7625</v>
          </cell>
          <cell r="JU663">
            <v>152</v>
          </cell>
          <cell r="KH663">
            <v>0</v>
          </cell>
          <cell r="PD663">
            <v>1099000</v>
          </cell>
          <cell r="PE663">
            <v>1099000</v>
          </cell>
        </row>
        <row r="664">
          <cell r="X664" t="str">
            <v>chráněné bydlení</v>
          </cell>
          <cell r="Y664" t="str">
            <v>pobytová</v>
          </cell>
          <cell r="IU664">
            <v>0</v>
          </cell>
          <cell r="IV664">
            <v>0</v>
          </cell>
          <cell r="JU664">
            <v>20</v>
          </cell>
          <cell r="KH664">
            <v>0</v>
          </cell>
          <cell r="PD664">
            <v>2305100</v>
          </cell>
          <cell r="PE664">
            <v>2305100</v>
          </cell>
        </row>
        <row r="665">
          <cell r="X665" t="str">
            <v>sociálně terapeutické dílny</v>
          </cell>
          <cell r="Y665">
            <v>0</v>
          </cell>
          <cell r="IU665">
            <v>0</v>
          </cell>
          <cell r="IV665">
            <v>3741</v>
          </cell>
          <cell r="JU665">
            <v>20</v>
          </cell>
          <cell r="KH665">
            <v>0</v>
          </cell>
          <cell r="PD665">
            <v>2030900</v>
          </cell>
          <cell r="PE665">
            <v>2030900</v>
          </cell>
        </row>
        <row r="666">
          <cell r="X666" t="str">
            <v>sociálně terapeutické dílny</v>
          </cell>
          <cell r="Y666">
            <v>0</v>
          </cell>
          <cell r="IU666">
            <v>0</v>
          </cell>
          <cell r="IV666">
            <v>8276</v>
          </cell>
          <cell r="JU666">
            <v>12</v>
          </cell>
          <cell r="KH666">
            <v>0</v>
          </cell>
          <cell r="PD666">
            <v>1638100</v>
          </cell>
          <cell r="PE666">
            <v>1638100</v>
          </cell>
        </row>
        <row r="667">
          <cell r="X667" t="str">
            <v>sociálně terapeutické dílny</v>
          </cell>
          <cell r="Y667">
            <v>0</v>
          </cell>
          <cell r="IU667">
            <v>0</v>
          </cell>
          <cell r="IV667">
            <v>7079</v>
          </cell>
          <cell r="JU667">
            <v>24</v>
          </cell>
          <cell r="KH667">
            <v>0</v>
          </cell>
          <cell r="PD667">
            <v>2045977</v>
          </cell>
          <cell r="PE667">
            <v>2045977</v>
          </cell>
        </row>
        <row r="668">
          <cell r="X668" t="str">
            <v>sociální rehabilitace</v>
          </cell>
          <cell r="Y668">
            <v>0</v>
          </cell>
          <cell r="IU668">
            <v>0</v>
          </cell>
          <cell r="IV668">
            <v>16954</v>
          </cell>
          <cell r="JU668">
            <v>310</v>
          </cell>
          <cell r="KH668">
            <v>0</v>
          </cell>
          <cell r="PD668">
            <v>6265800</v>
          </cell>
          <cell r="PE668">
            <v>6265800</v>
          </cell>
        </row>
        <row r="669">
          <cell r="X669" t="str">
            <v>podpora samostatného bydlení</v>
          </cell>
          <cell r="Y669">
            <v>0</v>
          </cell>
          <cell r="IU669">
            <v>295</v>
          </cell>
          <cell r="IV669">
            <v>408</v>
          </cell>
          <cell r="JU669">
            <v>22</v>
          </cell>
          <cell r="KH669">
            <v>0</v>
          </cell>
          <cell r="PD669">
            <v>484500</v>
          </cell>
          <cell r="PE669">
            <v>484500</v>
          </cell>
        </row>
        <row r="670">
          <cell r="X670" t="str">
            <v>sociálně terapeutické dílny</v>
          </cell>
          <cell r="Y670">
            <v>0</v>
          </cell>
          <cell r="IU670">
            <v>0</v>
          </cell>
          <cell r="IV670">
            <v>8592</v>
          </cell>
          <cell r="JU670">
            <v>23</v>
          </cell>
          <cell r="KH670">
            <v>0</v>
          </cell>
          <cell r="PD670">
            <v>1639300</v>
          </cell>
          <cell r="PE670">
            <v>1639300</v>
          </cell>
        </row>
        <row r="671">
          <cell r="X671" t="str">
            <v>sociální rehabilitace</v>
          </cell>
          <cell r="Y671">
            <v>0</v>
          </cell>
          <cell r="IU671">
            <v>0</v>
          </cell>
          <cell r="IV671">
            <v>5268</v>
          </cell>
          <cell r="JU671">
            <v>243</v>
          </cell>
          <cell r="KH671">
            <v>0</v>
          </cell>
          <cell r="PD671">
            <v>2043600</v>
          </cell>
          <cell r="PE671">
            <v>2045910</v>
          </cell>
        </row>
        <row r="672">
          <cell r="X672" t="str">
            <v>sociálně terapeutické dílny</v>
          </cell>
          <cell r="Y672">
            <v>0</v>
          </cell>
          <cell r="IU672">
            <v>0</v>
          </cell>
          <cell r="IV672">
            <v>9780</v>
          </cell>
          <cell r="JU672">
            <v>22</v>
          </cell>
          <cell r="KH672">
            <v>0</v>
          </cell>
          <cell r="PD672">
            <v>2067800</v>
          </cell>
          <cell r="PE672">
            <v>2067800</v>
          </cell>
        </row>
        <row r="673">
          <cell r="X673" t="str">
            <v>sociálně aktivizační služby pro seniory a
osoby se zdravotním postižením</v>
          </cell>
          <cell r="Y673">
            <v>0</v>
          </cell>
          <cell r="IU673">
            <v>0</v>
          </cell>
          <cell r="IV673">
            <v>0</v>
          </cell>
          <cell r="JU673">
            <v>300</v>
          </cell>
          <cell r="KH673">
            <v>0</v>
          </cell>
          <cell r="PD673">
            <v>195800</v>
          </cell>
          <cell r="PE673">
            <v>195800</v>
          </cell>
        </row>
        <row r="674">
          <cell r="X674" t="str">
            <v>osobní asistence</v>
          </cell>
          <cell r="Y674">
            <v>0</v>
          </cell>
          <cell r="IU674">
            <v>1439</v>
          </cell>
          <cell r="IV674">
            <v>0</v>
          </cell>
          <cell r="JU674">
            <v>8</v>
          </cell>
          <cell r="KH674">
            <v>2</v>
          </cell>
          <cell r="PD674">
            <v>765381.67</v>
          </cell>
          <cell r="PE674">
            <v>765381.66999999993</v>
          </cell>
        </row>
        <row r="675">
          <cell r="X675" t="str">
            <v>pečovatelská služba</v>
          </cell>
          <cell r="Y675">
            <v>0</v>
          </cell>
          <cell r="IU675">
            <v>5250</v>
          </cell>
          <cell r="IV675">
            <v>0</v>
          </cell>
          <cell r="JU675">
            <v>139</v>
          </cell>
          <cell r="KH675">
            <v>7</v>
          </cell>
          <cell r="PD675">
            <v>2930162.85</v>
          </cell>
          <cell r="PE675">
            <v>2930162.8499999996</v>
          </cell>
        </row>
        <row r="676">
          <cell r="X676" t="str">
            <v>pečovatelská služba</v>
          </cell>
          <cell r="Y676">
            <v>0</v>
          </cell>
          <cell r="IU676">
            <v>2091</v>
          </cell>
          <cell r="IV676">
            <v>0</v>
          </cell>
          <cell r="JU676">
            <v>48</v>
          </cell>
          <cell r="KH676">
            <v>4</v>
          </cell>
          <cell r="PD676">
            <v>745596.1399999999</v>
          </cell>
          <cell r="PE676">
            <v>745596.1399999999</v>
          </cell>
        </row>
        <row r="677">
          <cell r="X677" t="str">
            <v>pečovatelská služba</v>
          </cell>
          <cell r="Y677">
            <v>0</v>
          </cell>
          <cell r="IU677">
            <v>4649</v>
          </cell>
          <cell r="IV677">
            <v>14</v>
          </cell>
          <cell r="JU677">
            <v>177</v>
          </cell>
          <cell r="KH677">
            <v>0</v>
          </cell>
          <cell r="PD677">
            <v>3300578</v>
          </cell>
          <cell r="PE677">
            <v>3300578</v>
          </cell>
        </row>
        <row r="678">
          <cell r="X678" t="str">
            <v>domovy pro osoby se zdravotním postižením</v>
          </cell>
          <cell r="Y678" t="str">
            <v>pobytová</v>
          </cell>
          <cell r="IU678">
            <v>0</v>
          </cell>
          <cell r="IV678">
            <v>0</v>
          </cell>
          <cell r="JU678">
            <v>67</v>
          </cell>
          <cell r="KH678">
            <v>41</v>
          </cell>
          <cell r="PD678">
            <v>24725095</v>
          </cell>
          <cell r="PE678">
            <v>24725095</v>
          </cell>
        </row>
        <row r="679">
          <cell r="X679" t="str">
            <v>pečovatelská služba</v>
          </cell>
          <cell r="Y679">
            <v>0</v>
          </cell>
          <cell r="IU679">
            <v>28753</v>
          </cell>
          <cell r="IV679">
            <v>1033</v>
          </cell>
          <cell r="JU679">
            <v>954</v>
          </cell>
          <cell r="KH679">
            <v>0</v>
          </cell>
          <cell r="PD679">
            <v>39380175</v>
          </cell>
          <cell r="PE679">
            <v>197621482.92999998</v>
          </cell>
        </row>
        <row r="680">
          <cell r="X680" t="str">
            <v>pečovatelská služba</v>
          </cell>
          <cell r="Y680">
            <v>0</v>
          </cell>
          <cell r="IU680">
            <v>8065</v>
          </cell>
          <cell r="IV680">
            <v>0</v>
          </cell>
          <cell r="JU680">
            <v>63</v>
          </cell>
          <cell r="KH680">
            <v>0</v>
          </cell>
          <cell r="PD680">
            <v>1166119</v>
          </cell>
          <cell r="PE680">
            <v>1884055</v>
          </cell>
        </row>
        <row r="681">
          <cell r="X681" t="str">
            <v>domovy pro seniory</v>
          </cell>
          <cell r="Y681" t="str">
            <v>pobytová</v>
          </cell>
          <cell r="IU681">
            <v>0</v>
          </cell>
          <cell r="IV681">
            <v>0</v>
          </cell>
          <cell r="JU681">
            <v>83</v>
          </cell>
          <cell r="KH681">
            <v>13</v>
          </cell>
          <cell r="PD681">
            <v>0</v>
          </cell>
          <cell r="PE681">
            <v>157451331.28000003</v>
          </cell>
        </row>
        <row r="682">
          <cell r="X682" t="str">
            <v>azylové domy</v>
          </cell>
          <cell r="Y682" t="str">
            <v>pobytová</v>
          </cell>
          <cell r="IU682">
            <v>0</v>
          </cell>
          <cell r="IV682">
            <v>0</v>
          </cell>
          <cell r="JU682">
            <v>102</v>
          </cell>
          <cell r="KH682">
            <v>0</v>
          </cell>
          <cell r="PD682">
            <v>0</v>
          </cell>
          <cell r="PE682">
            <v>43315842</v>
          </cell>
        </row>
        <row r="683">
          <cell r="X683" t="str">
            <v>odborné sociální poradenství</v>
          </cell>
          <cell r="Y683">
            <v>0</v>
          </cell>
          <cell r="IU683">
            <v>0</v>
          </cell>
          <cell r="IV683">
            <v>0</v>
          </cell>
          <cell r="JU683">
            <v>1481</v>
          </cell>
          <cell r="KH683">
            <v>0</v>
          </cell>
          <cell r="PD683">
            <v>0</v>
          </cell>
          <cell r="PE683">
            <v>5192577</v>
          </cell>
        </row>
        <row r="684">
          <cell r="X684" t="str">
            <v>nízkoprahová denní centra</v>
          </cell>
          <cell r="Y684">
            <v>0</v>
          </cell>
          <cell r="IU684">
            <v>0</v>
          </cell>
          <cell r="IV684">
            <v>0</v>
          </cell>
          <cell r="JU684">
            <v>0</v>
          </cell>
          <cell r="KH684">
            <v>0</v>
          </cell>
          <cell r="PD684">
            <v>0</v>
          </cell>
          <cell r="PE684">
            <v>2994930</v>
          </cell>
        </row>
        <row r="685">
          <cell r="X685" t="str">
            <v>noclehárny</v>
          </cell>
          <cell r="Y685">
            <v>0</v>
          </cell>
          <cell r="IU685">
            <v>0</v>
          </cell>
          <cell r="IV685">
            <v>0</v>
          </cell>
          <cell r="JU685">
            <v>8</v>
          </cell>
          <cell r="KH685">
            <v>0</v>
          </cell>
          <cell r="PD685">
            <v>0</v>
          </cell>
          <cell r="PE685">
            <v>3159883</v>
          </cell>
        </row>
        <row r="686">
          <cell r="X686" t="str">
            <v>odlehčovací služby</v>
          </cell>
          <cell r="Y686" t="str">
            <v>pobytová</v>
          </cell>
          <cell r="IU686">
            <v>0</v>
          </cell>
          <cell r="IV686">
            <v>0</v>
          </cell>
          <cell r="JU686">
            <v>0</v>
          </cell>
          <cell r="KH686">
            <v>0</v>
          </cell>
          <cell r="PD686">
            <v>0</v>
          </cell>
          <cell r="PE686">
            <v>11500</v>
          </cell>
        </row>
        <row r="687">
          <cell r="X687" t="str">
            <v>pečovatelská služba</v>
          </cell>
          <cell r="Y687">
            <v>0</v>
          </cell>
          <cell r="IU687">
            <v>5296</v>
          </cell>
          <cell r="IV687">
            <v>0</v>
          </cell>
          <cell r="JU687">
            <v>150</v>
          </cell>
          <cell r="KH687">
            <v>0</v>
          </cell>
          <cell r="PD687">
            <v>3036254</v>
          </cell>
          <cell r="PE687">
            <v>3036254</v>
          </cell>
        </row>
        <row r="688">
          <cell r="X688" t="str">
            <v>osobní asistence</v>
          </cell>
          <cell r="Y688">
            <v>0</v>
          </cell>
          <cell r="IU688">
            <v>3060</v>
          </cell>
          <cell r="IV688">
            <v>0</v>
          </cell>
          <cell r="JU688">
            <v>23</v>
          </cell>
          <cell r="KH688">
            <v>0</v>
          </cell>
          <cell r="PD688">
            <v>1166385</v>
          </cell>
          <cell r="PE688">
            <v>1166385</v>
          </cell>
        </row>
        <row r="689">
          <cell r="X689" t="str">
            <v>terénní programy</v>
          </cell>
          <cell r="Y689">
            <v>0</v>
          </cell>
          <cell r="IU689">
            <v>0</v>
          </cell>
          <cell r="IV689">
            <v>0</v>
          </cell>
          <cell r="JU689">
            <v>98</v>
          </cell>
          <cell r="KH689">
            <v>0</v>
          </cell>
          <cell r="PD689">
            <v>265312</v>
          </cell>
          <cell r="PE689">
            <v>265312</v>
          </cell>
        </row>
        <row r="690">
          <cell r="X690" t="str">
            <v>nízkoprahová zařízení pro děti a mládež</v>
          </cell>
          <cell r="Y690">
            <v>0</v>
          </cell>
          <cell r="IU690">
            <v>0</v>
          </cell>
          <cell r="IV690">
            <v>0</v>
          </cell>
          <cell r="JU690">
            <v>68</v>
          </cell>
          <cell r="KH690">
            <v>0</v>
          </cell>
          <cell r="PD690">
            <v>531622</v>
          </cell>
          <cell r="PE690">
            <v>531622</v>
          </cell>
        </row>
        <row r="691">
          <cell r="X691" t="str">
            <v>nízkoprahová zařízení pro děti a mládež</v>
          </cell>
          <cell r="Y691">
            <v>0</v>
          </cell>
          <cell r="IU691">
            <v>0</v>
          </cell>
          <cell r="IV691">
            <v>490</v>
          </cell>
          <cell r="JU691">
            <v>135</v>
          </cell>
          <cell r="KH691">
            <v>0</v>
          </cell>
          <cell r="PD691">
            <v>957262</v>
          </cell>
          <cell r="PE691">
            <v>957262</v>
          </cell>
        </row>
        <row r="692">
          <cell r="X692" t="str">
            <v>odborné sociální poradenství</v>
          </cell>
          <cell r="Y692">
            <v>0</v>
          </cell>
          <cell r="IU692">
            <v>0</v>
          </cell>
          <cell r="IV692">
            <v>68</v>
          </cell>
          <cell r="JU692">
            <v>50</v>
          </cell>
          <cell r="KH692">
            <v>0</v>
          </cell>
          <cell r="PD692">
            <v>120880</v>
          </cell>
          <cell r="PE692">
            <v>120880</v>
          </cell>
        </row>
        <row r="693">
          <cell r="X693" t="str">
            <v>intervenční centra</v>
          </cell>
          <cell r="Y693">
            <v>0</v>
          </cell>
          <cell r="IU693">
            <v>0</v>
          </cell>
          <cell r="IV693">
            <v>247</v>
          </cell>
          <cell r="JU693">
            <v>147</v>
          </cell>
          <cell r="KH693">
            <v>0</v>
          </cell>
          <cell r="PD693">
            <v>734462</v>
          </cell>
          <cell r="PE693">
            <v>734462</v>
          </cell>
        </row>
        <row r="694">
          <cell r="X694" t="str">
            <v>nízkoprahová zařízení pro děti a mládež</v>
          </cell>
          <cell r="Y694">
            <v>0</v>
          </cell>
          <cell r="IU694">
            <v>0</v>
          </cell>
          <cell r="IV694">
            <v>703</v>
          </cell>
          <cell r="JU694">
            <v>61</v>
          </cell>
          <cell r="KH694">
            <v>0</v>
          </cell>
          <cell r="PD694">
            <v>686664</v>
          </cell>
          <cell r="PE694">
            <v>686664</v>
          </cell>
        </row>
        <row r="695">
          <cell r="X695" t="str">
            <v>domovy se zvláštním režimem</v>
          </cell>
          <cell r="Y695" t="str">
            <v>pobytová</v>
          </cell>
          <cell r="IU695">
            <v>0</v>
          </cell>
          <cell r="IV695">
            <v>0</v>
          </cell>
          <cell r="JU695">
            <v>14</v>
          </cell>
          <cell r="KH695">
            <v>6</v>
          </cell>
          <cell r="PD695">
            <v>3140584.9</v>
          </cell>
          <cell r="PE695">
            <v>3140585.399999999</v>
          </cell>
        </row>
        <row r="696">
          <cell r="X696" t="str">
            <v>domovy pro seniory</v>
          </cell>
          <cell r="Y696" t="str">
            <v>pobytová</v>
          </cell>
          <cell r="IU696">
            <v>0</v>
          </cell>
          <cell r="IV696">
            <v>54</v>
          </cell>
          <cell r="JU696">
            <v>54</v>
          </cell>
          <cell r="KH696">
            <v>1</v>
          </cell>
          <cell r="PD696">
            <v>12115340</v>
          </cell>
          <cell r="PE696">
            <v>12115340</v>
          </cell>
        </row>
        <row r="697">
          <cell r="X697" t="str">
            <v>domovy se zvláštním režimem</v>
          </cell>
          <cell r="Y697" t="str">
            <v>pobytová</v>
          </cell>
          <cell r="IU697">
            <v>0</v>
          </cell>
          <cell r="IV697">
            <v>0</v>
          </cell>
          <cell r="JU697">
            <v>20</v>
          </cell>
          <cell r="KH697">
            <v>2</v>
          </cell>
          <cell r="PD697">
            <v>5793025</v>
          </cell>
          <cell r="PE697">
            <v>5793025</v>
          </cell>
        </row>
        <row r="698">
          <cell r="X698" t="str">
            <v>týdenní stacionáře</v>
          </cell>
          <cell r="Y698" t="str">
            <v>pobytová</v>
          </cell>
          <cell r="IU698">
            <v>0</v>
          </cell>
          <cell r="IV698">
            <v>0</v>
          </cell>
          <cell r="JU698">
            <v>18</v>
          </cell>
          <cell r="KH698">
            <v>0</v>
          </cell>
          <cell r="PD698">
            <v>2628071</v>
          </cell>
          <cell r="PE698">
            <v>2686071</v>
          </cell>
        </row>
        <row r="699">
          <cell r="X699" t="str">
            <v>odborné sociální poradenství</v>
          </cell>
          <cell r="IU699">
            <v>0</v>
          </cell>
          <cell r="IV699">
            <v>2790</v>
          </cell>
          <cell r="JU699">
            <v>0</v>
          </cell>
          <cell r="PD699">
            <v>2063561</v>
          </cell>
          <cell r="PE699">
            <v>2063561</v>
          </cell>
        </row>
      </sheetData>
      <sheetData sheetId="1"/>
      <sheetData sheetId="2">
        <row r="52">
          <cell r="F52" t="str">
            <v>sociální rehabilitace</v>
          </cell>
          <cell r="VO52">
            <v>19068.540416885164</v>
          </cell>
        </row>
        <row r="53">
          <cell r="F53" t="str">
            <v>odborné sociální poradenství</v>
          </cell>
          <cell r="VO53">
            <v>36654.33661676327</v>
          </cell>
        </row>
        <row r="54">
          <cell r="F54" t="str">
            <v>odborné sociální poradenství</v>
          </cell>
          <cell r="VO54">
            <v>46950.290995298907</v>
          </cell>
        </row>
        <row r="55">
          <cell r="F55" t="str">
            <v>pečovatelská služba</v>
          </cell>
          <cell r="VO55">
            <v>36315.208333333336</v>
          </cell>
        </row>
        <row r="56">
          <cell r="F56" t="str">
            <v>odborné sociální poradenství</v>
          </cell>
          <cell r="VO56">
            <v>24254.987531172068</v>
          </cell>
        </row>
        <row r="57">
          <cell r="F57" t="str">
            <v>pečovatelská služba</v>
          </cell>
          <cell r="VO57">
            <v>25270.937673900946</v>
          </cell>
        </row>
        <row r="58">
          <cell r="F58" t="str">
            <v>domovy pro seniory</v>
          </cell>
          <cell r="VO58">
            <v>45768.028243934888</v>
          </cell>
        </row>
        <row r="59">
          <cell r="F59" t="str">
            <v>sociální rehabilitace</v>
          </cell>
          <cell r="VO59">
            <v>34446.339113680158</v>
          </cell>
        </row>
        <row r="60">
          <cell r="F60" t="str">
            <v>pečovatelská služba</v>
          </cell>
          <cell r="VO60">
            <v>37853.916666666664</v>
          </cell>
        </row>
        <row r="61">
          <cell r="F61" t="str">
            <v>domovy pro seniory</v>
          </cell>
          <cell r="VO61">
            <v>37910.534487188015</v>
          </cell>
        </row>
        <row r="62">
          <cell r="F62" t="str">
            <v>terénní programy</v>
          </cell>
          <cell r="VO62">
            <v>40995.75</v>
          </cell>
        </row>
        <row r="63">
          <cell r="F63" t="str">
            <v>pečovatelská služba</v>
          </cell>
          <cell r="VO63">
            <v>46454.227406153608</v>
          </cell>
        </row>
        <row r="64">
          <cell r="F64" t="str">
            <v>denní stacionáře</v>
          </cell>
          <cell r="VO64">
            <v>40959.532298116617</v>
          </cell>
        </row>
        <row r="65">
          <cell r="F65" t="str">
            <v>domovy pro seniory</v>
          </cell>
          <cell r="VO65">
            <v>45300.865740740737</v>
          </cell>
        </row>
        <row r="66">
          <cell r="F66" t="str">
            <v>odlehčovací služby</v>
          </cell>
          <cell r="VO66">
            <v>91334.745688800802</v>
          </cell>
        </row>
        <row r="67">
          <cell r="F67" t="str">
            <v>pečovatelská služba</v>
          </cell>
          <cell r="VO67">
            <v>27595.583333333332</v>
          </cell>
        </row>
        <row r="68">
          <cell r="F68" t="str">
            <v>pečovatelská služba</v>
          </cell>
          <cell r="VO68">
            <v>25694.333333333332</v>
          </cell>
        </row>
        <row r="69">
          <cell r="F69" t="str">
            <v>pečovatelská služba</v>
          </cell>
          <cell r="VO69">
            <v>27341.781210091325</v>
          </cell>
        </row>
        <row r="70">
          <cell r="F70" t="str">
            <v>domovy pro osoby se zdravotním postižením</v>
          </cell>
          <cell r="VO70">
            <v>57387.046449145717</v>
          </cell>
        </row>
        <row r="71">
          <cell r="F71" t="str">
            <v>domy na půl cesty</v>
          </cell>
          <cell r="VO71">
            <v>202891.66666666666</v>
          </cell>
        </row>
        <row r="72">
          <cell r="F72" t="str">
            <v>domovy pro seniory</v>
          </cell>
          <cell r="VO72">
            <v>40598.767181092553</v>
          </cell>
        </row>
        <row r="73">
          <cell r="F73" t="str">
            <v>průvodcovské a předčitatelské služby</v>
          </cell>
          <cell r="VO73">
            <v>60424.018190553659</v>
          </cell>
        </row>
        <row r="74">
          <cell r="F74" t="str">
            <v>pečovatelská služba</v>
          </cell>
          <cell r="VO74">
            <v>22516.666666666668</v>
          </cell>
        </row>
        <row r="75">
          <cell r="F75" t="str">
            <v>tlumočnické služby</v>
          </cell>
          <cell r="VO75">
            <v>7864.9989362456554</v>
          </cell>
        </row>
        <row r="76">
          <cell r="F76" t="str">
            <v>sociálně aktivizační služby pro seniory a
osoby se zdravotním postižením</v>
          </cell>
          <cell r="VO76">
            <v>81229.773462783167</v>
          </cell>
        </row>
        <row r="77">
          <cell r="F77" t="str">
            <v>denní stacionáře</v>
          </cell>
          <cell r="VO77">
            <v>22263.966049382714</v>
          </cell>
        </row>
        <row r="78">
          <cell r="F78" t="str">
            <v>sociální rehabilitace</v>
          </cell>
          <cell r="VO78">
            <v>38380.667672158925</v>
          </cell>
        </row>
        <row r="79">
          <cell r="F79" t="str">
            <v>domovy pro osoby se zdravotním postižením</v>
          </cell>
          <cell r="VO79">
            <v>57942.118291811181</v>
          </cell>
        </row>
        <row r="80">
          <cell r="F80" t="str">
            <v>pečovatelská služba</v>
          </cell>
          <cell r="VO80">
            <v>30698.640107198615</v>
          </cell>
        </row>
        <row r="81">
          <cell r="F81" t="str">
            <v>sociální rehabilitace</v>
          </cell>
          <cell r="VO81">
            <v>40753.911111111112</v>
          </cell>
        </row>
        <row r="82">
          <cell r="F82" t="str">
            <v>odborné sociální poradenství</v>
          </cell>
          <cell r="VO82">
            <v>39870.547222222223</v>
          </cell>
        </row>
        <row r="83">
          <cell r="F83" t="str">
            <v>domovy se zvláštním režimem</v>
          </cell>
          <cell r="VO83">
            <v>42966.901507245093</v>
          </cell>
        </row>
        <row r="84">
          <cell r="F84" t="str">
            <v>domovy pro seniory</v>
          </cell>
          <cell r="VO84">
            <v>40635.705322019181</v>
          </cell>
        </row>
        <row r="85">
          <cell r="F85" t="str">
            <v>pečovatelská služba</v>
          </cell>
          <cell r="VO85">
            <v>31727.612386417979</v>
          </cell>
        </row>
        <row r="86">
          <cell r="F86" t="str">
            <v>nízkoprahová denní centra</v>
          </cell>
          <cell r="VO86">
            <v>34945.679012345681</v>
          </cell>
        </row>
        <row r="87">
          <cell r="F87" t="str">
            <v>domovy se zvláštním režimem</v>
          </cell>
          <cell r="VO87">
            <v>44398.709960525914</v>
          </cell>
        </row>
        <row r="88">
          <cell r="F88" t="str">
            <v>domovy pro seniory</v>
          </cell>
          <cell r="VO88">
            <v>45949.467619425697</v>
          </cell>
        </row>
        <row r="89">
          <cell r="F89" t="str">
            <v>odlehčovací služby</v>
          </cell>
          <cell r="VO89">
            <v>46918.774366471742</v>
          </cell>
        </row>
        <row r="90">
          <cell r="F90" t="str">
            <v>domovy pro seniory</v>
          </cell>
          <cell r="VO90">
            <v>45929.460524096598</v>
          </cell>
        </row>
        <row r="91">
          <cell r="F91" t="str">
            <v>domovy se zvláštním režimem</v>
          </cell>
          <cell r="VO91">
            <v>65208.306665839773</v>
          </cell>
        </row>
        <row r="92">
          <cell r="F92" t="str">
            <v>sociálně terapeutické dílny</v>
          </cell>
          <cell r="VO92">
            <v>22758.307777320402</v>
          </cell>
        </row>
        <row r="93">
          <cell r="F93" t="str">
            <v>sociálně aktivizační služby pro seniory a
osoby se zdravotním postižením</v>
          </cell>
          <cell r="VO93">
            <v>124619.63645673323</v>
          </cell>
        </row>
        <row r="94">
          <cell r="F94" t="str">
            <v>pečovatelská služba</v>
          </cell>
          <cell r="VO94">
            <v>33392.722222222226</v>
          </cell>
        </row>
        <row r="95">
          <cell r="F95" t="str">
            <v>denní stacionáře</v>
          </cell>
          <cell r="VO95">
            <v>30527.65345698869</v>
          </cell>
        </row>
        <row r="96">
          <cell r="F96" t="str">
            <v>sociálně aktivizační služby pro seniory a
osoby se zdravotním postižením</v>
          </cell>
          <cell r="VO96">
            <v>52094.27183321544</v>
          </cell>
        </row>
        <row r="97">
          <cell r="F97" t="str">
            <v>sociální rehabilitace</v>
          </cell>
          <cell r="VO97">
            <v>46866.732954545441</v>
          </cell>
        </row>
        <row r="98">
          <cell r="F98" t="str">
            <v>pečovatelská služba</v>
          </cell>
          <cell r="VO98">
            <v>32136.372549019608</v>
          </cell>
        </row>
        <row r="99">
          <cell r="F99" t="str">
            <v>pečovatelská služba</v>
          </cell>
          <cell r="VO99">
            <v>25950.526315789477</v>
          </cell>
        </row>
        <row r="100">
          <cell r="F100" t="str">
            <v>osobní asistence</v>
          </cell>
          <cell r="VO100">
            <v>41064.85708746186</v>
          </cell>
        </row>
        <row r="101">
          <cell r="F101" t="str">
            <v>odlehčovací služby</v>
          </cell>
          <cell r="VO101">
            <v>30084.086654724586</v>
          </cell>
        </row>
        <row r="102">
          <cell r="F102" t="str">
            <v>pečovatelská služba</v>
          </cell>
          <cell r="VO102">
            <v>27036.041666666668</v>
          </cell>
        </row>
        <row r="103">
          <cell r="F103" t="str">
            <v>nízkoprahová denní centra</v>
          </cell>
          <cell r="VO103">
            <v>33758.672207049465</v>
          </cell>
        </row>
        <row r="104">
          <cell r="F104" t="str">
            <v>chráněné bydlení</v>
          </cell>
          <cell r="VO104">
            <v>47917.431903453085</v>
          </cell>
        </row>
        <row r="105">
          <cell r="F105" t="str">
            <v>pečovatelská služba</v>
          </cell>
          <cell r="VO105">
            <v>43145.161290322583</v>
          </cell>
        </row>
        <row r="106">
          <cell r="F106" t="str">
            <v>pečovatelská služba</v>
          </cell>
          <cell r="VO106">
            <v>31695.345512820513</v>
          </cell>
        </row>
        <row r="107">
          <cell r="F107" t="str">
            <v>osobní asistence</v>
          </cell>
          <cell r="VO107">
            <v>29520.132430403162</v>
          </cell>
        </row>
        <row r="108">
          <cell r="F108" t="str">
            <v>chráněné bydlení</v>
          </cell>
          <cell r="VO108">
            <v>22218.503546099291</v>
          </cell>
        </row>
        <row r="109">
          <cell r="F109" t="str">
            <v>terénní programy</v>
          </cell>
          <cell r="VO109">
            <v>35727.458033573137</v>
          </cell>
        </row>
        <row r="110">
          <cell r="F110" t="str">
            <v>domovy pro seniory</v>
          </cell>
          <cell r="VO110">
            <v>36312.783718561819</v>
          </cell>
        </row>
        <row r="111">
          <cell r="F111" t="str">
            <v>centra denních služeb</v>
          </cell>
          <cell r="VO111">
            <v>2025.5429526638254</v>
          </cell>
        </row>
        <row r="112">
          <cell r="F112" t="str">
            <v>osobní asistence</v>
          </cell>
          <cell r="VO112">
            <v>34946.041175106533</v>
          </cell>
        </row>
        <row r="113">
          <cell r="F113" t="str">
            <v>odlehčovací služby</v>
          </cell>
          <cell r="VO113">
            <v>944091.24633123691</v>
          </cell>
        </row>
        <row r="114">
          <cell r="F114" t="str">
            <v>noclehárny</v>
          </cell>
          <cell r="VO114">
            <v>73194.28172193261</v>
          </cell>
        </row>
        <row r="115">
          <cell r="F115" t="str">
            <v>pečovatelská služba</v>
          </cell>
          <cell r="VO115">
            <v>31950.238095238095</v>
          </cell>
        </row>
        <row r="116">
          <cell r="F116" t="str">
            <v>denní stacionáře</v>
          </cell>
          <cell r="VO116">
            <v>38699.866666666669</v>
          </cell>
        </row>
        <row r="117">
          <cell r="F117" t="str">
            <v>osobní asistence</v>
          </cell>
          <cell r="VO117">
            <v>212847.22222222222</v>
          </cell>
        </row>
        <row r="118">
          <cell r="F118" t="str">
            <v>sociálně terapeutické dílny</v>
          </cell>
          <cell r="VO118">
            <v>34160.351851851854</v>
          </cell>
        </row>
        <row r="119">
          <cell r="F119" t="str">
            <v>pečovatelská služba</v>
          </cell>
          <cell r="VO119">
            <v>34116.739549169659</v>
          </cell>
        </row>
        <row r="120">
          <cell r="F120" t="str">
            <v>telefonická krizová pomoc</v>
          </cell>
          <cell r="VO120">
            <v>31923.243439571412</v>
          </cell>
        </row>
        <row r="121">
          <cell r="F121" t="str">
            <v>denní stacionáře</v>
          </cell>
          <cell r="VO121">
            <v>12743.25</v>
          </cell>
        </row>
        <row r="122">
          <cell r="F122" t="str">
            <v>denní stacionáře</v>
          </cell>
          <cell r="VO122">
            <v>37683.607348591002</v>
          </cell>
        </row>
        <row r="123">
          <cell r="F123" t="str">
            <v>odborné sociální poradenství</v>
          </cell>
          <cell r="VO123">
            <v>30992.852774137176</v>
          </cell>
        </row>
        <row r="124">
          <cell r="F124" t="str">
            <v>osobní asistence</v>
          </cell>
          <cell r="VO124">
            <v>18658.463929193142</v>
          </cell>
        </row>
        <row r="125">
          <cell r="F125" t="str">
            <v>azylové domy</v>
          </cell>
          <cell r="VO125">
            <v>49975.925160337887</v>
          </cell>
        </row>
        <row r="126">
          <cell r="F126" t="str">
            <v>osobní asistence</v>
          </cell>
          <cell r="VO126">
            <v>32817.009076855276</v>
          </cell>
        </row>
        <row r="127">
          <cell r="F127" t="str">
            <v>pečovatelská služba</v>
          </cell>
          <cell r="VO127">
            <v>28535.75</v>
          </cell>
        </row>
        <row r="128">
          <cell r="F128" t="str">
            <v>sociální rehabilitace</v>
          </cell>
          <cell r="VO128">
            <v>10921.583333333334</v>
          </cell>
        </row>
        <row r="129">
          <cell r="F129" t="str">
            <v>noclehárny</v>
          </cell>
          <cell r="VO129">
            <v>287950.51777057454</v>
          </cell>
        </row>
        <row r="130">
          <cell r="F130" t="str">
            <v>denní stacionáře</v>
          </cell>
          <cell r="VO130">
            <v>39435</v>
          </cell>
        </row>
        <row r="131">
          <cell r="F131" t="str">
            <v>krizová pomoc</v>
          </cell>
          <cell r="VO131">
            <v>51907.043306139814</v>
          </cell>
        </row>
        <row r="132">
          <cell r="F132" t="str">
            <v>domovy pro seniory</v>
          </cell>
          <cell r="VO132">
            <v>41409.080643444941</v>
          </cell>
        </row>
        <row r="133">
          <cell r="F133" t="str">
            <v>sociální rehabilitace</v>
          </cell>
          <cell r="VO133">
            <v>22860.166666666668</v>
          </cell>
        </row>
        <row r="134">
          <cell r="F134" t="str">
            <v>nízkoprahová zařízení pro děti a mládež</v>
          </cell>
          <cell r="VO134">
            <v>29435.275496235452</v>
          </cell>
        </row>
        <row r="135">
          <cell r="F135" t="str">
            <v>odborné sociální poradenství</v>
          </cell>
          <cell r="VO135">
            <v>41811.791204961009</v>
          </cell>
        </row>
        <row r="136">
          <cell r="F136" t="str">
            <v>terénní programy</v>
          </cell>
          <cell r="VO136">
            <v>35115.130316928167</v>
          </cell>
        </row>
        <row r="137">
          <cell r="F137" t="str">
            <v>domovy pro seniory</v>
          </cell>
          <cell r="VO137">
            <v>52452.009552038558</v>
          </cell>
        </row>
        <row r="138">
          <cell r="F138" t="str">
            <v>domovy se zvláštním režimem</v>
          </cell>
          <cell r="VO138">
            <v>74866.095734769464</v>
          </cell>
        </row>
        <row r="139">
          <cell r="F139" t="str">
            <v>domovy pro seniory</v>
          </cell>
          <cell r="VO139">
            <v>48599.559418035969</v>
          </cell>
        </row>
        <row r="140">
          <cell r="F140" t="str">
            <v>sociálně aktivizační služby pro rodiny s
dětmi</v>
          </cell>
          <cell r="VO140">
            <v>36515.843835451073</v>
          </cell>
        </row>
        <row r="141">
          <cell r="F141" t="str">
            <v>pečovatelská služba</v>
          </cell>
          <cell r="VO141">
            <v>25621.760416666668</v>
          </cell>
        </row>
        <row r="142">
          <cell r="F142" t="str">
            <v>odborné sociální poradenství</v>
          </cell>
          <cell r="VO142">
            <v>34858.350533644109</v>
          </cell>
        </row>
        <row r="143">
          <cell r="F143" t="str">
            <v>odborné sociální poradenství</v>
          </cell>
          <cell r="VO143">
            <v>12320.25</v>
          </cell>
        </row>
        <row r="144">
          <cell r="F144" t="str">
            <v>domovy pro seniory</v>
          </cell>
          <cell r="VO144">
            <v>40128.129991406407</v>
          </cell>
        </row>
        <row r="145">
          <cell r="F145" t="str">
            <v>domovy se zvláštním režimem</v>
          </cell>
          <cell r="VO145">
            <v>33661.843188616585</v>
          </cell>
        </row>
        <row r="146">
          <cell r="F146" t="str">
            <v>domovy pro seniory</v>
          </cell>
          <cell r="VO146">
            <v>50498.429582038902</v>
          </cell>
        </row>
        <row r="147">
          <cell r="F147" t="str">
            <v>nízkoprahová zařízení pro děti a mládež</v>
          </cell>
          <cell r="VO147">
            <v>43494.887656427767</v>
          </cell>
        </row>
        <row r="148">
          <cell r="F148" t="str">
            <v>odlehčovací služby</v>
          </cell>
          <cell r="VO148">
            <v>26473.796697935541</v>
          </cell>
        </row>
        <row r="149">
          <cell r="F149" t="str">
            <v>odlehčovací služby</v>
          </cell>
          <cell r="VO149">
            <v>32792.965367965364</v>
          </cell>
        </row>
        <row r="150">
          <cell r="F150" t="str">
            <v>týdenní stacionáře</v>
          </cell>
          <cell r="VO150">
            <v>84915.54809843401</v>
          </cell>
        </row>
        <row r="151">
          <cell r="F151" t="str">
            <v>domovy pro seniory</v>
          </cell>
          <cell r="VO151">
            <v>52657.859484841778</v>
          </cell>
        </row>
        <row r="152">
          <cell r="F152" t="str">
            <v>nízkoprahová zařízení pro děti a mládež</v>
          </cell>
          <cell r="VO152">
            <v>31434.887484285675</v>
          </cell>
        </row>
        <row r="153">
          <cell r="F153" t="str">
            <v>odborné sociální poradenství</v>
          </cell>
          <cell r="VO153">
            <v>6806.7796610169489</v>
          </cell>
        </row>
        <row r="154">
          <cell r="F154" t="str">
            <v>terénní programy</v>
          </cell>
          <cell r="VO154">
            <v>12981.84643472127</v>
          </cell>
        </row>
        <row r="155">
          <cell r="F155" t="str">
            <v>sociálně aktivizační služby pro rodiny s
dětmi</v>
          </cell>
          <cell r="VO155">
            <v>54726.3808872113</v>
          </cell>
        </row>
        <row r="156">
          <cell r="F156" t="str">
            <v>pečovatelská služba</v>
          </cell>
          <cell r="VO156">
            <v>33836.443518518521</v>
          </cell>
        </row>
        <row r="157">
          <cell r="F157" t="str">
            <v>osobní asistence</v>
          </cell>
          <cell r="VO157">
            <v>19772.05627587545</v>
          </cell>
        </row>
        <row r="158">
          <cell r="F158" t="str">
            <v>domovy pro osoby se zdravotním postižením</v>
          </cell>
          <cell r="VO158">
            <v>40671.67455668559</v>
          </cell>
        </row>
        <row r="159">
          <cell r="F159" t="str">
            <v>azylové domy</v>
          </cell>
          <cell r="VO159">
            <v>39569.261102467179</v>
          </cell>
        </row>
        <row r="160">
          <cell r="F160" t="str">
            <v>odlehčovací služby</v>
          </cell>
          <cell r="VO160">
            <v>26452.578125</v>
          </cell>
        </row>
        <row r="161">
          <cell r="F161" t="str">
            <v>odborné sociální poradenství</v>
          </cell>
          <cell r="VO161">
            <v>42500.483266884134</v>
          </cell>
        </row>
        <row r="162">
          <cell r="F162" t="str">
            <v>sociální rehabilitace</v>
          </cell>
          <cell r="VO162">
            <v>45182.253507312642</v>
          </cell>
        </row>
        <row r="163">
          <cell r="F163" t="str">
            <v>odlehčovací služby</v>
          </cell>
          <cell r="VO163">
            <v>17406.895548811328</v>
          </cell>
        </row>
        <row r="164">
          <cell r="F164" t="str">
            <v>domovy pro seniory</v>
          </cell>
          <cell r="VO164">
            <v>41626.209317428023</v>
          </cell>
        </row>
        <row r="165">
          <cell r="F165" t="str">
            <v>domovy pro seniory</v>
          </cell>
          <cell r="VO165">
            <v>39511.790718847878</v>
          </cell>
        </row>
        <row r="166">
          <cell r="F166" t="str">
            <v>sociálně aktivizační služby pro seniory a
osoby se zdravotním postižením</v>
          </cell>
          <cell r="VO166">
            <v>37252.198364008182</v>
          </cell>
        </row>
        <row r="167">
          <cell r="F167" t="str">
            <v>odborné sociální poradenství</v>
          </cell>
          <cell r="VO167">
            <v>47848.661505750824</v>
          </cell>
        </row>
        <row r="168">
          <cell r="F168" t="str">
            <v>sociální rehabilitace</v>
          </cell>
          <cell r="VO168">
            <v>28186.766034327007</v>
          </cell>
        </row>
        <row r="169">
          <cell r="F169" t="str">
            <v>pečovatelská služba</v>
          </cell>
          <cell r="VO169">
            <v>43281.666666666664</v>
          </cell>
        </row>
        <row r="170">
          <cell r="F170" t="str">
            <v>pečovatelská služba</v>
          </cell>
          <cell r="VO170">
            <v>44974.061875152402</v>
          </cell>
        </row>
        <row r="171">
          <cell r="F171" t="str">
            <v>domovy pro seniory</v>
          </cell>
          <cell r="VO171">
            <v>45491.964813565719</v>
          </cell>
        </row>
        <row r="172">
          <cell r="F172" t="str">
            <v>terénní programy</v>
          </cell>
          <cell r="VO172">
            <v>63102.632052812907</v>
          </cell>
        </row>
        <row r="173">
          <cell r="F173" t="str">
            <v>domovy pro seniory</v>
          </cell>
          <cell r="VO173">
            <v>45221.053126433406</v>
          </cell>
        </row>
        <row r="174">
          <cell r="F174" t="str">
            <v>pečovatelská služba</v>
          </cell>
          <cell r="VO174">
            <v>37593.572284644186</v>
          </cell>
        </row>
        <row r="175">
          <cell r="F175" t="str">
            <v>terénní programy</v>
          </cell>
          <cell r="VO175">
            <v>33792.2123015873</v>
          </cell>
        </row>
        <row r="176">
          <cell r="F176" t="str">
            <v>domovy pro seniory</v>
          </cell>
          <cell r="VO176">
            <v>50697.834921854374</v>
          </cell>
        </row>
        <row r="177">
          <cell r="F177" t="str">
            <v>pečovatelská služba</v>
          </cell>
          <cell r="VO177">
            <v>44167.894056847545</v>
          </cell>
        </row>
        <row r="178">
          <cell r="F178" t="str">
            <v>sociálně terapeutické dílny</v>
          </cell>
          <cell r="VO178">
            <v>41411.982324495293</v>
          </cell>
        </row>
        <row r="179">
          <cell r="F179" t="str">
            <v>týdenní stacionáře</v>
          </cell>
          <cell r="VO179">
            <v>36890.668859649122</v>
          </cell>
        </row>
        <row r="180">
          <cell r="F180" t="str">
            <v>nízkoprahová denní centra</v>
          </cell>
          <cell r="VO180">
            <v>37230.757293606453</v>
          </cell>
        </row>
        <row r="181">
          <cell r="F181" t="str">
            <v>domovy pro seniory</v>
          </cell>
          <cell r="VO181">
            <v>50816.282678990887</v>
          </cell>
        </row>
        <row r="182">
          <cell r="F182" t="str">
            <v>domovy pro seniory</v>
          </cell>
          <cell r="VO182">
            <v>47426.133605936229</v>
          </cell>
        </row>
        <row r="183">
          <cell r="F183" t="str">
            <v>sociálně aktivizační služby pro seniory a
osoby se zdravotním postižením</v>
          </cell>
          <cell r="VO183">
            <v>62929.230779478581</v>
          </cell>
        </row>
        <row r="184">
          <cell r="F184" t="str">
            <v>domovy pro seniory</v>
          </cell>
          <cell r="VO184">
            <v>41974.494211389261</v>
          </cell>
        </row>
        <row r="185">
          <cell r="F185" t="str">
            <v>chráněné bydlení</v>
          </cell>
          <cell r="VO185">
            <v>33964.395590276239</v>
          </cell>
        </row>
        <row r="186">
          <cell r="F186" t="str">
            <v>krizová pomoc</v>
          </cell>
          <cell r="VO186">
            <v>6916.666666666667</v>
          </cell>
        </row>
        <row r="187">
          <cell r="F187" t="str">
            <v>raná péče</v>
          </cell>
          <cell r="VO187">
            <v>37756.346244311593</v>
          </cell>
        </row>
        <row r="188">
          <cell r="F188" t="str">
            <v>pečovatelská služba</v>
          </cell>
          <cell r="VO188">
            <v>27348.791666666668</v>
          </cell>
        </row>
        <row r="189">
          <cell r="F189" t="str">
            <v>raná péče</v>
          </cell>
          <cell r="VO189">
            <v>40851.29378118067</v>
          </cell>
        </row>
        <row r="190">
          <cell r="F190" t="str">
            <v>denní stacionáře</v>
          </cell>
          <cell r="VO190">
            <v>34165.970149253735</v>
          </cell>
        </row>
        <row r="191">
          <cell r="F191" t="str">
            <v>sociálně aktivizační služby pro rodiny s
dětmi</v>
          </cell>
          <cell r="VO191">
            <v>8556.0090702947855</v>
          </cell>
        </row>
        <row r="192">
          <cell r="F192" t="str">
            <v>telefonická krizová pomoc</v>
          </cell>
          <cell r="VO192">
            <v>26028.976784677885</v>
          </cell>
        </row>
        <row r="193">
          <cell r="F193" t="str">
            <v>domovy se zvláštním režimem</v>
          </cell>
          <cell r="VO193">
            <v>31641.553459119499</v>
          </cell>
        </row>
        <row r="194">
          <cell r="F194" t="str">
            <v>noclehárny</v>
          </cell>
          <cell r="VO194">
            <v>34851.783517835174</v>
          </cell>
        </row>
        <row r="195">
          <cell r="F195" t="str">
            <v>denní stacionáře</v>
          </cell>
          <cell r="VO195">
            <v>45399.891666544339</v>
          </cell>
        </row>
        <row r="196">
          <cell r="F196" t="str">
            <v>sociálně terapeutické dílny</v>
          </cell>
          <cell r="VO196">
            <v>38354.818181818184</v>
          </cell>
        </row>
        <row r="197">
          <cell r="F197" t="str">
            <v>chráněné bydlení</v>
          </cell>
          <cell r="VO197">
            <v>35478.75</v>
          </cell>
        </row>
        <row r="198">
          <cell r="F198" t="str">
            <v>odlehčovací služby</v>
          </cell>
          <cell r="VO198">
            <v>35430</v>
          </cell>
        </row>
        <row r="199">
          <cell r="F199" t="str">
            <v>intervenční centra</v>
          </cell>
          <cell r="VO199">
            <v>59357.525459160737</v>
          </cell>
        </row>
        <row r="200">
          <cell r="F200" t="str">
            <v>terapeutické komunity</v>
          </cell>
          <cell r="VO200">
            <v>51403.099016429238</v>
          </cell>
        </row>
        <row r="201">
          <cell r="F201" t="str">
            <v>odborné sociální poradenství</v>
          </cell>
          <cell r="VO201">
            <v>18010.488058151608</v>
          </cell>
        </row>
        <row r="202">
          <cell r="F202" t="str">
            <v>chráněné bydlení</v>
          </cell>
          <cell r="VO202">
            <v>51881.076592418911</v>
          </cell>
        </row>
        <row r="203">
          <cell r="F203" t="str">
            <v>pečovatelská služba</v>
          </cell>
          <cell r="VO203">
            <v>23375</v>
          </cell>
        </row>
        <row r="204">
          <cell r="F204" t="str">
            <v>služby následné péče</v>
          </cell>
          <cell r="VO204">
            <v>51205.45817004564</v>
          </cell>
        </row>
        <row r="205">
          <cell r="F205" t="str">
            <v>sociálně aktivizační služby pro rodiny s
dětmi</v>
          </cell>
          <cell r="VO205">
            <v>29156.305363606447</v>
          </cell>
        </row>
        <row r="206">
          <cell r="F206" t="str">
            <v>domovy pro osoby se zdravotním postižením</v>
          </cell>
          <cell r="VO206">
            <v>40520.551632757924</v>
          </cell>
        </row>
        <row r="207">
          <cell r="F207" t="str">
            <v>centra denních služeb</v>
          </cell>
          <cell r="VO207">
            <v>29743.910057471261</v>
          </cell>
        </row>
        <row r="208">
          <cell r="F208" t="str">
            <v>pečovatelská služba</v>
          </cell>
          <cell r="VO208">
            <v>21131.281523750371</v>
          </cell>
        </row>
        <row r="209">
          <cell r="F209" t="str">
            <v>pečovatelská služba</v>
          </cell>
          <cell r="VO209">
            <v>26417.397567017386</v>
          </cell>
        </row>
        <row r="210">
          <cell r="F210" t="str">
            <v>pečovatelská služba</v>
          </cell>
          <cell r="VO210">
            <v>27565.261805142432</v>
          </cell>
        </row>
        <row r="211">
          <cell r="F211" t="str">
            <v>sociální rehabilitace</v>
          </cell>
          <cell r="VO211">
            <v>34537.518214055446</v>
          </cell>
        </row>
        <row r="212">
          <cell r="F212" t="str">
            <v>pečovatelská služba</v>
          </cell>
          <cell r="VO212">
            <v>35800.024425145777</v>
          </cell>
        </row>
        <row r="213">
          <cell r="F213" t="str">
            <v>chráněné bydlení</v>
          </cell>
          <cell r="VO213">
            <v>52706.269670958522</v>
          </cell>
        </row>
        <row r="214">
          <cell r="F214" t="str">
            <v>pečovatelská služba</v>
          </cell>
          <cell r="VO214">
            <v>32663.656874323391</v>
          </cell>
        </row>
        <row r="215">
          <cell r="F215" t="str">
            <v>podpora samostatného bydlení</v>
          </cell>
          <cell r="VO215">
            <v>34396.140810621939</v>
          </cell>
        </row>
        <row r="216">
          <cell r="F216" t="str">
            <v>denní stacionáře</v>
          </cell>
          <cell r="VO216">
            <v>44569.044715447148</v>
          </cell>
        </row>
        <row r="217">
          <cell r="F217" t="str">
            <v>sociální rehabilitace</v>
          </cell>
          <cell r="VO217">
            <v>26472.594288633099</v>
          </cell>
        </row>
        <row r="218">
          <cell r="F218" t="str">
            <v>odlehčovací služby</v>
          </cell>
          <cell r="VO218">
            <v>25006.634238064089</v>
          </cell>
        </row>
        <row r="219">
          <cell r="F219" t="str">
            <v>domovy pro seniory</v>
          </cell>
          <cell r="VO219">
            <v>51076.06093857182</v>
          </cell>
        </row>
        <row r="220">
          <cell r="F220" t="str">
            <v>domovy pro osoby se zdravotním postižením</v>
          </cell>
          <cell r="VO220">
            <v>40343.653902561338</v>
          </cell>
        </row>
        <row r="221">
          <cell r="F221" t="str">
            <v>domovy se zvláštním režimem</v>
          </cell>
          <cell r="VO221">
            <v>43463.83299990555</v>
          </cell>
        </row>
        <row r="222">
          <cell r="F222" t="str">
            <v>sociálně terapeutické dílny</v>
          </cell>
          <cell r="VO222">
            <v>36825.457790192428</v>
          </cell>
        </row>
        <row r="223">
          <cell r="F223" t="str">
            <v>domovy pro osoby se zdravotním postižením</v>
          </cell>
          <cell r="VO223">
            <v>42407.228212588016</v>
          </cell>
        </row>
        <row r="224">
          <cell r="F224" t="str">
            <v>odborné sociální poradenství</v>
          </cell>
          <cell r="VO224">
            <v>9545.5555555555566</v>
          </cell>
        </row>
        <row r="225">
          <cell r="F225" t="str">
            <v>sociálně aktivizační služby pro seniory a
osoby se zdravotním postižením</v>
          </cell>
          <cell r="VO225">
            <v>22133.425669436747</v>
          </cell>
        </row>
        <row r="226">
          <cell r="F226" t="str">
            <v>nízkoprahová zařízení pro děti a mládež</v>
          </cell>
          <cell r="VO226">
            <v>28031.003358522252</v>
          </cell>
        </row>
        <row r="227">
          <cell r="F227" t="str">
            <v>odborné sociální poradenství</v>
          </cell>
          <cell r="VO227">
            <v>48917.111111111102</v>
          </cell>
        </row>
        <row r="228">
          <cell r="F228" t="str">
            <v>chráněné bydlení</v>
          </cell>
          <cell r="VO228">
            <v>50118.588917525783</v>
          </cell>
        </row>
        <row r="229">
          <cell r="F229" t="str">
            <v>domy na půl cesty</v>
          </cell>
          <cell r="VO229">
            <v>13057.10137914348</v>
          </cell>
        </row>
        <row r="230">
          <cell r="F230" t="str">
            <v>azylové domy</v>
          </cell>
          <cell r="VO230">
            <v>47426.391403111258</v>
          </cell>
        </row>
        <row r="231">
          <cell r="F231" t="str">
            <v>sociální rehabilitace</v>
          </cell>
          <cell r="VO231">
            <v>38119.220647075053</v>
          </cell>
        </row>
        <row r="232">
          <cell r="F232" t="str">
            <v>sociálně terapeutické dílny</v>
          </cell>
          <cell r="VO232">
            <v>39143.732057416266</v>
          </cell>
        </row>
        <row r="233">
          <cell r="F233" t="str">
            <v>sociálně aktivizační služby pro seniory a
osoby se zdravotním postižením</v>
          </cell>
          <cell r="VO233">
            <v>40766.770833333336</v>
          </cell>
        </row>
        <row r="234">
          <cell r="F234" t="str">
            <v>domovy pro seniory</v>
          </cell>
          <cell r="VO234">
            <v>43667.833308163878</v>
          </cell>
        </row>
        <row r="235">
          <cell r="F235" t="str">
            <v>sociálně terapeutické dílny</v>
          </cell>
          <cell r="VO235">
            <v>33229.545061408062</v>
          </cell>
        </row>
        <row r="236">
          <cell r="F236" t="str">
            <v>sociální rehabilitace</v>
          </cell>
          <cell r="VO236">
            <v>27756.196818349981</v>
          </cell>
        </row>
        <row r="237">
          <cell r="F237" t="str">
            <v>azylové domy</v>
          </cell>
          <cell r="VO237">
            <v>39937.233768537808</v>
          </cell>
        </row>
        <row r="238">
          <cell r="F238" t="str">
            <v>podpora samostatného bydlení</v>
          </cell>
          <cell r="VO238">
            <v>32218.840579710144</v>
          </cell>
        </row>
        <row r="239">
          <cell r="F239" t="str">
            <v>noclehárny</v>
          </cell>
          <cell r="VO239">
            <v>36062.738853503186</v>
          </cell>
        </row>
        <row r="240">
          <cell r="F240" t="str">
            <v>chráněné bydlení</v>
          </cell>
          <cell r="VO240">
            <v>49806.882447293021</v>
          </cell>
        </row>
        <row r="241">
          <cell r="F241" t="str">
            <v>týdenní stacionáře</v>
          </cell>
          <cell r="VO241">
            <v>66369.150270527462</v>
          </cell>
        </row>
        <row r="242">
          <cell r="F242" t="str">
            <v>odborné sociální poradenství</v>
          </cell>
          <cell r="VO242">
            <v>28694.319999999996</v>
          </cell>
        </row>
        <row r="243">
          <cell r="F243" t="str">
            <v>domovy pro seniory</v>
          </cell>
          <cell r="VO243">
            <v>38562.275418456586</v>
          </cell>
        </row>
        <row r="244">
          <cell r="F244" t="str">
            <v>podpora samostatného bydlení</v>
          </cell>
          <cell r="VO244">
            <v>27727.833333333332</v>
          </cell>
        </row>
        <row r="245">
          <cell r="F245" t="str">
            <v>domovy pro seniory</v>
          </cell>
          <cell r="VO245">
            <v>24303.373252728768</v>
          </cell>
        </row>
        <row r="246">
          <cell r="F246" t="str">
            <v>sociálně aktivizační služby pro seniory a
osoby se zdravotním postižením</v>
          </cell>
          <cell r="VO246">
            <v>33723.252974872892</v>
          </cell>
        </row>
        <row r="247">
          <cell r="F247" t="str">
            <v>odborné sociální poradenství</v>
          </cell>
          <cell r="VO247" t="str">
            <v>x</v>
          </cell>
        </row>
        <row r="248">
          <cell r="F248" t="str">
            <v>sociálně terapeutické dílny</v>
          </cell>
          <cell r="VO248">
            <v>60611.042309340184</v>
          </cell>
        </row>
        <row r="249">
          <cell r="F249" t="str">
            <v>sociální rehabilitace</v>
          </cell>
          <cell r="VO249">
            <v>41947.760161282051</v>
          </cell>
        </row>
        <row r="250">
          <cell r="F250" t="str">
            <v>pečovatelská služba</v>
          </cell>
          <cell r="VO250">
            <v>36578.72817903533</v>
          </cell>
        </row>
        <row r="251">
          <cell r="F251" t="str">
            <v>domovy se zvláštním režimem</v>
          </cell>
          <cell r="VO251">
            <v>36412.924059393481</v>
          </cell>
        </row>
        <row r="252">
          <cell r="F252" t="str">
            <v>odborné sociální poradenství</v>
          </cell>
          <cell r="VO252">
            <v>36058.558558558558</v>
          </cell>
        </row>
        <row r="253">
          <cell r="F253" t="str">
            <v>domovy pro seniory</v>
          </cell>
          <cell r="VO253">
            <v>44274.313725490203</v>
          </cell>
        </row>
        <row r="254">
          <cell r="F254" t="str">
            <v>odlehčovací služby</v>
          </cell>
          <cell r="VO254">
            <v>28080.900243309003</v>
          </cell>
        </row>
        <row r="255">
          <cell r="F255" t="str">
            <v>chráněné bydlení</v>
          </cell>
          <cell r="VO255">
            <v>46051.048565121419</v>
          </cell>
        </row>
        <row r="256">
          <cell r="F256" t="str">
            <v>pečovatelská služba</v>
          </cell>
          <cell r="VO256">
            <v>31181.297661329449</v>
          </cell>
        </row>
        <row r="257">
          <cell r="F257" t="str">
            <v>odborné sociální poradenství</v>
          </cell>
          <cell r="VO257">
            <v>26561.61904761905</v>
          </cell>
        </row>
        <row r="258">
          <cell r="F258" t="str">
            <v>podpora samostatného bydlení</v>
          </cell>
          <cell r="VO258">
            <v>41368.747434950339</v>
          </cell>
        </row>
        <row r="259">
          <cell r="F259" t="str">
            <v>osobní asistence</v>
          </cell>
          <cell r="VO259">
            <v>18820.416666666668</v>
          </cell>
        </row>
        <row r="260">
          <cell r="F260" t="str">
            <v>sociální rehabilitace</v>
          </cell>
          <cell r="VO260">
            <v>10015.104010733729</v>
          </cell>
        </row>
        <row r="261">
          <cell r="F261" t="str">
            <v>odlehčovací služby</v>
          </cell>
          <cell r="VO261">
            <v>39435.499826191277</v>
          </cell>
        </row>
        <row r="262">
          <cell r="F262" t="str">
            <v>pečovatelská služba</v>
          </cell>
          <cell r="VO262">
            <v>26128.144927536228</v>
          </cell>
        </row>
        <row r="263">
          <cell r="F263" t="str">
            <v>domovy se zvláštním režimem</v>
          </cell>
          <cell r="VO263">
            <v>39575.191238056977</v>
          </cell>
        </row>
        <row r="264">
          <cell r="F264" t="str">
            <v>pečovatelská služba</v>
          </cell>
          <cell r="VO264">
            <v>26124.050441609419</v>
          </cell>
        </row>
        <row r="265">
          <cell r="F265" t="str">
            <v>denní stacionáře</v>
          </cell>
          <cell r="VO265">
            <v>37828.509257188001</v>
          </cell>
        </row>
        <row r="266">
          <cell r="F266" t="str">
            <v>odlehčovací služby</v>
          </cell>
          <cell r="VO266">
            <v>30284.780909484893</v>
          </cell>
        </row>
        <row r="267">
          <cell r="F267" t="str">
            <v>denní stacionáře</v>
          </cell>
          <cell r="VO267">
            <v>29596.378696935673</v>
          </cell>
        </row>
        <row r="268">
          <cell r="F268" t="str">
            <v>chráněné bydlení</v>
          </cell>
          <cell r="VO268">
            <v>30519.403822747885</v>
          </cell>
        </row>
        <row r="269">
          <cell r="F269" t="str">
            <v>sociálně aktivizační služby pro rodiny s
dětmi</v>
          </cell>
          <cell r="VO269">
            <v>48022.194304857614</v>
          </cell>
        </row>
        <row r="270">
          <cell r="F270" t="str">
            <v>odborné sociální poradenství</v>
          </cell>
          <cell r="VO270">
            <v>42778.690476190473</v>
          </cell>
        </row>
        <row r="271">
          <cell r="F271" t="str">
            <v>domovy pro osoby se zdravotním postižením</v>
          </cell>
          <cell r="VO271">
            <v>32420.474038751559</v>
          </cell>
        </row>
        <row r="272">
          <cell r="F272" t="str">
            <v>denní stacionáře</v>
          </cell>
          <cell r="VO272">
            <v>36832.787753455057</v>
          </cell>
        </row>
        <row r="273">
          <cell r="F273" t="str">
            <v>osobní asistence</v>
          </cell>
          <cell r="VO273">
            <v>19753.973509933774</v>
          </cell>
        </row>
        <row r="274">
          <cell r="F274" t="str">
            <v>noclehárny</v>
          </cell>
          <cell r="VO274">
            <v>33672.928598366045</v>
          </cell>
        </row>
        <row r="275">
          <cell r="F275" t="str">
            <v>sociální rehabilitace</v>
          </cell>
          <cell r="VO275">
            <v>49004.989179547083</v>
          </cell>
        </row>
        <row r="276">
          <cell r="F276" t="str">
            <v>domovy se zvláštním režimem</v>
          </cell>
          <cell r="VO276">
            <v>36578.536468347251</v>
          </cell>
        </row>
        <row r="277">
          <cell r="F277" t="str">
            <v>podpora samostatného bydlení</v>
          </cell>
          <cell r="VO277">
            <v>23367.333333333332</v>
          </cell>
        </row>
        <row r="278">
          <cell r="F278" t="str">
            <v>domovy pro osoby se zdravotním postižením</v>
          </cell>
          <cell r="VO278">
            <v>54969.032563245353</v>
          </cell>
        </row>
        <row r="279">
          <cell r="F279" t="str">
            <v>sociálně aktivizační služby pro seniory a
osoby se zdravotním postižením</v>
          </cell>
          <cell r="VO279">
            <v>90771.574074074058</v>
          </cell>
        </row>
        <row r="280">
          <cell r="F280" t="str">
            <v>domovy pro seniory</v>
          </cell>
          <cell r="VO280">
            <v>38186.282459852649</v>
          </cell>
        </row>
        <row r="281">
          <cell r="F281" t="str">
            <v>odlehčovací služby</v>
          </cell>
          <cell r="VO281">
            <v>30546.095874105726</v>
          </cell>
        </row>
        <row r="282">
          <cell r="F282" t="str">
            <v>sociální rehabilitace</v>
          </cell>
          <cell r="VO282">
            <v>30097.623227316533</v>
          </cell>
        </row>
        <row r="283">
          <cell r="F283" t="str">
            <v>pečovatelská služba</v>
          </cell>
          <cell r="VO283">
            <v>41845.444597333917</v>
          </cell>
        </row>
        <row r="284">
          <cell r="F284" t="str">
            <v>pečovatelská služba</v>
          </cell>
          <cell r="VO284">
            <v>40543.095238095244</v>
          </cell>
        </row>
        <row r="285">
          <cell r="F285" t="str">
            <v>domovy pro seniory</v>
          </cell>
          <cell r="VO285">
            <v>41817.453830741761</v>
          </cell>
        </row>
        <row r="286">
          <cell r="F286" t="str">
            <v>sociálně aktivizační služby pro seniory a
osoby se zdravotním postižením</v>
          </cell>
          <cell r="VO286">
            <v>31503.001419814769</v>
          </cell>
        </row>
        <row r="287">
          <cell r="F287" t="str">
            <v>krizová pomoc</v>
          </cell>
          <cell r="VO287">
            <v>34976.531869849576</v>
          </cell>
        </row>
        <row r="288">
          <cell r="F288" t="str">
            <v>domovy pro osoby se zdravotním postižením</v>
          </cell>
          <cell r="VO288">
            <v>41503.215851788562</v>
          </cell>
        </row>
        <row r="289">
          <cell r="F289" t="str">
            <v>domovy se zvláštním režimem</v>
          </cell>
          <cell r="VO289">
            <v>25753.565562786363</v>
          </cell>
        </row>
        <row r="290">
          <cell r="F290" t="str">
            <v>odlehčovací služby</v>
          </cell>
          <cell r="VO290">
            <v>24526.843484451481</v>
          </cell>
        </row>
        <row r="291">
          <cell r="F291" t="str">
            <v>sociální rehabilitace</v>
          </cell>
          <cell r="VO291">
            <v>27955.987786731595</v>
          </cell>
        </row>
        <row r="292">
          <cell r="F292" t="str">
            <v>podpora samostatného bydlení</v>
          </cell>
          <cell r="VO292">
            <v>26930</v>
          </cell>
        </row>
        <row r="293">
          <cell r="F293" t="str">
            <v>osobní asistence</v>
          </cell>
          <cell r="VO293">
            <v>29864.002589573782</v>
          </cell>
        </row>
        <row r="294">
          <cell r="F294" t="str">
            <v>pečovatelská služba</v>
          </cell>
          <cell r="VO294">
            <v>37121.078580321162</v>
          </cell>
        </row>
        <row r="295">
          <cell r="F295" t="str">
            <v>odborné sociální poradenství</v>
          </cell>
          <cell r="VO295">
            <v>15550</v>
          </cell>
        </row>
        <row r="296">
          <cell r="F296" t="str">
            <v>odlehčovací služby</v>
          </cell>
          <cell r="VO296">
            <v>23390.410560728935</v>
          </cell>
        </row>
        <row r="297">
          <cell r="F297" t="str">
            <v>raná péče</v>
          </cell>
          <cell r="VO297">
            <v>28190.760697305857</v>
          </cell>
        </row>
        <row r="298">
          <cell r="F298" t="str">
            <v>terénní programy</v>
          </cell>
          <cell r="VO298">
            <v>37303.809820319235</v>
          </cell>
        </row>
        <row r="299">
          <cell r="F299" t="str">
            <v>denní stacionáře</v>
          </cell>
          <cell r="VO299">
            <v>25469.934221364525</v>
          </cell>
        </row>
        <row r="300">
          <cell r="F300" t="str">
            <v>odborné sociální poradenství</v>
          </cell>
          <cell r="VO300">
            <v>45165.555555555562</v>
          </cell>
        </row>
        <row r="301">
          <cell r="F301" t="str">
            <v>azylové domy</v>
          </cell>
          <cell r="VO301">
            <v>38832.387936455569</v>
          </cell>
        </row>
        <row r="302">
          <cell r="F302" t="str">
            <v>denní stacionáře</v>
          </cell>
          <cell r="VO302">
            <v>24025.199846482359</v>
          </cell>
        </row>
        <row r="303">
          <cell r="F303" t="str">
            <v>sociálně aktivizační služby pro seniory a
osoby se zdravotním postižením</v>
          </cell>
          <cell r="VO303">
            <v>39179.929348957383</v>
          </cell>
        </row>
        <row r="304">
          <cell r="F304" t="str">
            <v>sociálně aktivizační služby pro seniory a
osoby se zdravotním postižením</v>
          </cell>
          <cell r="VO304">
            <v>50810.519125683059</v>
          </cell>
        </row>
        <row r="305">
          <cell r="F305" t="str">
            <v>sociálně aktivizační služby pro rodiny s
dětmi</v>
          </cell>
          <cell r="VO305">
            <v>11369.444444444445</v>
          </cell>
        </row>
        <row r="306">
          <cell r="F306" t="str">
            <v>denní stacionáře</v>
          </cell>
          <cell r="VO306">
            <v>25522.993197278909</v>
          </cell>
        </row>
        <row r="307">
          <cell r="F307" t="str">
            <v>pečovatelská služba</v>
          </cell>
          <cell r="VO307">
            <v>33746.233424867649</v>
          </cell>
        </row>
        <row r="308">
          <cell r="F308" t="str">
            <v>domovy pro seniory</v>
          </cell>
          <cell r="VO308">
            <v>34580.207321084104</v>
          </cell>
        </row>
        <row r="309">
          <cell r="F309" t="str">
            <v>odlehčovací služby</v>
          </cell>
          <cell r="VO309">
            <v>42294.268605645848</v>
          </cell>
        </row>
        <row r="310">
          <cell r="F310" t="str">
            <v>pečovatelská služba</v>
          </cell>
          <cell r="VO310">
            <v>31786.537130198005</v>
          </cell>
        </row>
        <row r="311">
          <cell r="F311" t="str">
            <v>azylové domy</v>
          </cell>
          <cell r="VO311">
            <v>25402.008132105213</v>
          </cell>
        </row>
        <row r="312">
          <cell r="F312" t="str">
            <v>sociálně aktivizační služby pro rodiny s
dětmi</v>
          </cell>
          <cell r="VO312">
            <v>28859.195486334782</v>
          </cell>
        </row>
        <row r="313">
          <cell r="F313" t="str">
            <v>telefonická krizová pomoc</v>
          </cell>
          <cell r="VO313">
            <v>80320</v>
          </cell>
        </row>
        <row r="314">
          <cell r="F314" t="str">
            <v>pečovatelská služba</v>
          </cell>
          <cell r="VO314">
            <v>32607.66930912614</v>
          </cell>
        </row>
        <row r="315">
          <cell r="F315" t="str">
            <v>pečovatelská služba</v>
          </cell>
          <cell r="VO315">
            <v>56314.722222222212</v>
          </cell>
        </row>
        <row r="316">
          <cell r="F316" t="str">
            <v>pečovatelská služba</v>
          </cell>
          <cell r="VO316">
            <v>33649.034201665781</v>
          </cell>
        </row>
        <row r="317">
          <cell r="F317" t="str">
            <v>centra denních služeb</v>
          </cell>
          <cell r="VO317">
            <v>35196.918911588349</v>
          </cell>
        </row>
        <row r="318">
          <cell r="F318" t="str">
            <v>domovy pro seniory</v>
          </cell>
          <cell r="VO318">
            <v>83777.12121212123</v>
          </cell>
        </row>
        <row r="319">
          <cell r="F319" t="str">
            <v>chráněné bydlení</v>
          </cell>
          <cell r="VO319">
            <v>39146.724412584634</v>
          </cell>
        </row>
        <row r="320">
          <cell r="F320" t="str">
            <v>týdenní stacionáře</v>
          </cell>
          <cell r="VO320">
            <v>30390.503875968992</v>
          </cell>
        </row>
        <row r="321">
          <cell r="F321" t="str">
            <v>chráněné bydlení</v>
          </cell>
          <cell r="VO321">
            <v>43124.466666666667</v>
          </cell>
        </row>
        <row r="322">
          <cell r="F322" t="str">
            <v>denní stacionáře</v>
          </cell>
          <cell r="VO322">
            <v>31714.234762428241</v>
          </cell>
        </row>
        <row r="323">
          <cell r="F323" t="str">
            <v>denní stacionáře</v>
          </cell>
          <cell r="VO323">
            <v>17678.749999999996</v>
          </cell>
        </row>
        <row r="324">
          <cell r="F324" t="str">
            <v>chráněné bydlení</v>
          </cell>
          <cell r="VO324">
            <v>38909.345238095244</v>
          </cell>
        </row>
        <row r="325">
          <cell r="F325" t="str">
            <v>týdenní stacionáře</v>
          </cell>
          <cell r="VO325">
            <v>23164.710144927536</v>
          </cell>
        </row>
        <row r="326">
          <cell r="F326" t="str">
            <v>denní stacionáře</v>
          </cell>
          <cell r="VO326">
            <v>27829.857385122101</v>
          </cell>
        </row>
        <row r="327">
          <cell r="F327" t="str">
            <v>pečovatelská služba</v>
          </cell>
          <cell r="VO327">
            <v>39522.166666666664</v>
          </cell>
        </row>
        <row r="328">
          <cell r="F328" t="str">
            <v>denní stacionáře</v>
          </cell>
          <cell r="VO328">
            <v>39784.432282847047</v>
          </cell>
        </row>
        <row r="329">
          <cell r="F329" t="str">
            <v>azylové domy</v>
          </cell>
          <cell r="VO329">
            <v>39975.96443080646</v>
          </cell>
        </row>
        <row r="330">
          <cell r="F330" t="str">
            <v>chráněné bydlení</v>
          </cell>
          <cell r="VO330">
            <v>50763.508695907069</v>
          </cell>
        </row>
        <row r="331">
          <cell r="F331" t="str">
            <v>odlehčovací služby</v>
          </cell>
          <cell r="VO331">
            <v>7219.1421568627447</v>
          </cell>
        </row>
        <row r="332">
          <cell r="F332" t="str">
            <v>domovy pro seniory</v>
          </cell>
          <cell r="VO332">
            <v>61795.907653910137</v>
          </cell>
        </row>
        <row r="333">
          <cell r="F333" t="str">
            <v>týdenní stacionáře</v>
          </cell>
          <cell r="VO333">
            <v>45289.860805860801</v>
          </cell>
        </row>
        <row r="334">
          <cell r="F334" t="str">
            <v>týdenní stacionáře</v>
          </cell>
          <cell r="VO334">
            <v>37318.259264978442</v>
          </cell>
        </row>
        <row r="335">
          <cell r="F335" t="str">
            <v>odlehčovací služby</v>
          </cell>
          <cell r="VO335">
            <v>37736.343309253527</v>
          </cell>
        </row>
        <row r="336">
          <cell r="F336" t="str">
            <v>pečovatelská služba</v>
          </cell>
          <cell r="VO336">
            <v>32620.558330970845</v>
          </cell>
        </row>
        <row r="337">
          <cell r="F337" t="str">
            <v>odlehčovací služby</v>
          </cell>
          <cell r="VO337">
            <v>40148.748958333323</v>
          </cell>
        </row>
        <row r="338">
          <cell r="F338" t="str">
            <v>chráněné bydlení</v>
          </cell>
          <cell r="VO338">
            <v>40282.171116860518</v>
          </cell>
        </row>
        <row r="339">
          <cell r="F339" t="str">
            <v>sociálně aktivizační služby pro seniory a
osoby se zdravotním postižením</v>
          </cell>
          <cell r="VO339">
            <v>17108.96850308475</v>
          </cell>
        </row>
        <row r="340">
          <cell r="F340" t="str">
            <v>odlehčovací služby</v>
          </cell>
          <cell r="VO340">
            <v>97794.166666666642</v>
          </cell>
        </row>
        <row r="341">
          <cell r="F341" t="str">
            <v>krizová pomoc</v>
          </cell>
          <cell r="VO341">
            <v>52948.156666666669</v>
          </cell>
        </row>
        <row r="342">
          <cell r="F342" t="str">
            <v>odlehčovací služby</v>
          </cell>
          <cell r="VO342">
            <v>27921.843434343438</v>
          </cell>
        </row>
        <row r="343">
          <cell r="F343" t="str">
            <v>tísňová péče</v>
          </cell>
          <cell r="VO343">
            <v>51293.010645375914</v>
          </cell>
        </row>
        <row r="344">
          <cell r="F344" t="str">
            <v>podpora samostatného bydlení</v>
          </cell>
          <cell r="VO344">
            <v>45653.079710144928</v>
          </cell>
        </row>
        <row r="345">
          <cell r="F345" t="str">
            <v>odborné sociální poradenství</v>
          </cell>
          <cell r="VO345">
            <v>54247.787527180197</v>
          </cell>
        </row>
        <row r="346">
          <cell r="F346" t="str">
            <v>chráněné bydlení</v>
          </cell>
          <cell r="VO346">
            <v>49197.0752688172</v>
          </cell>
        </row>
        <row r="347">
          <cell r="F347" t="str">
            <v>pečovatelská služba</v>
          </cell>
          <cell r="VO347">
            <v>42047.523809523809</v>
          </cell>
        </row>
        <row r="348">
          <cell r="F348" t="str">
            <v>sociálně terapeutické dílny</v>
          </cell>
          <cell r="VO348">
            <v>35444.503297829011</v>
          </cell>
        </row>
        <row r="349">
          <cell r="F349" t="str">
            <v>domovy se zvláštním režimem</v>
          </cell>
          <cell r="VO349">
            <v>54869.856480981653</v>
          </cell>
        </row>
        <row r="350">
          <cell r="F350" t="str">
            <v>osobní asistence</v>
          </cell>
          <cell r="VO350">
            <v>21112.31887794565</v>
          </cell>
        </row>
        <row r="351">
          <cell r="F351" t="str">
            <v>azylové domy</v>
          </cell>
          <cell r="VO351">
            <v>56107.974593956053</v>
          </cell>
        </row>
        <row r="352">
          <cell r="F352" t="str">
            <v>domovy pro seniory</v>
          </cell>
          <cell r="VO352">
            <v>47158.60942760943</v>
          </cell>
        </row>
        <row r="353">
          <cell r="F353" t="str">
            <v>domovy pro seniory</v>
          </cell>
          <cell r="VO353">
            <v>48173.326205094956</v>
          </cell>
        </row>
        <row r="354">
          <cell r="F354" t="str">
            <v>nízkoprahová zařízení pro děti a mládež</v>
          </cell>
          <cell r="VO354">
            <v>44579.593980885249</v>
          </cell>
        </row>
        <row r="355">
          <cell r="F355" t="str">
            <v>domovy pro seniory</v>
          </cell>
          <cell r="VO355">
            <v>28839.815710655294</v>
          </cell>
        </row>
        <row r="356">
          <cell r="F356" t="str">
            <v>odborné sociální poradenství</v>
          </cell>
          <cell r="VO356">
            <v>58039.02643024423</v>
          </cell>
        </row>
        <row r="357">
          <cell r="F357" t="str">
            <v>domovy se zvláštním režimem</v>
          </cell>
          <cell r="VO357">
            <v>61795.903583371437</v>
          </cell>
        </row>
        <row r="358">
          <cell r="F358" t="str">
            <v>domovy se zvláštním režimem</v>
          </cell>
          <cell r="VO358">
            <v>44600.015166666672</v>
          </cell>
        </row>
        <row r="359">
          <cell r="F359" t="str">
            <v>sociálně aktivizační služby pro seniory a
osoby se zdravotním postižením</v>
          </cell>
          <cell r="VO359">
            <v>12731.958762886599</v>
          </cell>
        </row>
        <row r="360">
          <cell r="F360" t="str">
            <v>chráněné bydlení</v>
          </cell>
          <cell r="VO360">
            <v>20367.897976190477</v>
          </cell>
        </row>
        <row r="361">
          <cell r="F361" t="str">
            <v>kontaktní centra</v>
          </cell>
          <cell r="VO361">
            <v>50249.493909415156</v>
          </cell>
        </row>
        <row r="362">
          <cell r="F362" t="str">
            <v>nízkoprahová zařízení pro děti a mládež</v>
          </cell>
          <cell r="VO362">
            <v>36422.54526831046</v>
          </cell>
        </row>
        <row r="363">
          <cell r="F363" t="str">
            <v>domovy pro osoby se zdravotním postižením</v>
          </cell>
          <cell r="VO363">
            <v>32457.809411137936</v>
          </cell>
        </row>
        <row r="364">
          <cell r="F364" t="str">
            <v>domovy pro seniory</v>
          </cell>
          <cell r="VO364">
            <v>40072.219751104443</v>
          </cell>
        </row>
        <row r="365">
          <cell r="F365" t="str">
            <v>domovy pro seniory</v>
          </cell>
          <cell r="VO365">
            <v>44248.437670957319</v>
          </cell>
        </row>
        <row r="366">
          <cell r="F366" t="str">
            <v>odlehčovací služby</v>
          </cell>
          <cell r="VO366">
            <v>51179.031170483453</v>
          </cell>
        </row>
        <row r="367">
          <cell r="F367" t="str">
            <v>sociální rehabilitace</v>
          </cell>
          <cell r="VO367">
            <v>41975.726793429836</v>
          </cell>
        </row>
        <row r="368">
          <cell r="F368" t="str">
            <v>kontaktní centra</v>
          </cell>
          <cell r="VO368">
            <v>39563.758611552723</v>
          </cell>
        </row>
        <row r="369">
          <cell r="F369" t="str">
            <v>chráněné bydlení</v>
          </cell>
          <cell r="VO369">
            <v>36065.704225352114</v>
          </cell>
        </row>
        <row r="370">
          <cell r="F370" t="str">
            <v>pečovatelská služba</v>
          </cell>
          <cell r="VO370">
            <v>24036.163522012575</v>
          </cell>
        </row>
        <row r="371">
          <cell r="F371" t="str">
            <v>sociálně aktivizační služby pro seniory a
osoby se zdravotním postižením</v>
          </cell>
          <cell r="VO371">
            <v>19538.231344660679</v>
          </cell>
        </row>
        <row r="372">
          <cell r="F372" t="str">
            <v>domovy pro osoby se zdravotním postižením</v>
          </cell>
          <cell r="VO372">
            <v>45570.662141941379</v>
          </cell>
        </row>
        <row r="373">
          <cell r="F373" t="str">
            <v>terénní programy</v>
          </cell>
          <cell r="VO373">
            <v>34649.831649831649</v>
          </cell>
        </row>
        <row r="374">
          <cell r="F374" t="str">
            <v>sociálně terapeutické dílny</v>
          </cell>
          <cell r="VO374">
            <v>37048.904372412399</v>
          </cell>
        </row>
        <row r="375">
          <cell r="F375" t="str">
            <v>domovy se zvláštním režimem</v>
          </cell>
          <cell r="VO375">
            <v>33229.157944529936</v>
          </cell>
        </row>
        <row r="376">
          <cell r="F376" t="str">
            <v>týdenní stacionáře</v>
          </cell>
          <cell r="VO376">
            <v>31406.107950640391</v>
          </cell>
        </row>
        <row r="377">
          <cell r="F377" t="str">
            <v>osobní asistence</v>
          </cell>
          <cell r="VO377">
            <v>25910.775155619398</v>
          </cell>
        </row>
        <row r="378">
          <cell r="F378" t="str">
            <v>sociální rehabilitace</v>
          </cell>
          <cell r="VO378">
            <v>40917.835895496719</v>
          </cell>
        </row>
        <row r="379">
          <cell r="F379" t="str">
            <v>domovy pro seniory</v>
          </cell>
          <cell r="VO379">
            <v>43884.20221338694</v>
          </cell>
        </row>
        <row r="380">
          <cell r="F380" t="str">
            <v>odlehčovací služby</v>
          </cell>
          <cell r="VO380">
            <v>24672.84697030767</v>
          </cell>
        </row>
        <row r="381">
          <cell r="F381" t="str">
            <v>sociálně aktivizační služby pro rodiny s
dětmi</v>
          </cell>
          <cell r="VO381">
            <v>41222.804960858928</v>
          </cell>
        </row>
        <row r="382">
          <cell r="F382" t="str">
            <v>domovy se zvláštním režimem</v>
          </cell>
          <cell r="VO382">
            <v>38898.077722401147</v>
          </cell>
        </row>
        <row r="383">
          <cell r="F383" t="str">
            <v>pečovatelská služba</v>
          </cell>
          <cell r="VO383">
            <v>25302.56708616417</v>
          </cell>
        </row>
        <row r="384">
          <cell r="F384" t="str">
            <v>sociálně aktivizační služby pro seniory a
osoby se zdravotním postižením</v>
          </cell>
          <cell r="VO384">
            <v>32771.016718506995</v>
          </cell>
        </row>
        <row r="385">
          <cell r="F385" t="str">
            <v>sociální rehabilitace</v>
          </cell>
          <cell r="VO385">
            <v>48891.590605079829</v>
          </cell>
        </row>
        <row r="386">
          <cell r="F386" t="str">
            <v>chráněné bydlení</v>
          </cell>
          <cell r="VO386">
            <v>40625.275735294119</v>
          </cell>
        </row>
        <row r="387">
          <cell r="F387" t="str">
            <v>denní stacionáře</v>
          </cell>
          <cell r="VO387">
            <v>15523.335518604605</v>
          </cell>
        </row>
        <row r="388">
          <cell r="F388" t="str">
            <v>chráněné bydlení</v>
          </cell>
          <cell r="VO388">
            <v>42635.913978494624</v>
          </cell>
        </row>
        <row r="389">
          <cell r="F389" t="str">
            <v>chráněné bydlení</v>
          </cell>
          <cell r="VO389">
            <v>50222.558550722613</v>
          </cell>
        </row>
        <row r="390">
          <cell r="F390" t="str">
            <v>podpora samostatného bydlení</v>
          </cell>
          <cell r="VO390">
            <v>40135.841274977334</v>
          </cell>
        </row>
        <row r="391">
          <cell r="F391" t="str">
            <v>pečovatelská služba</v>
          </cell>
          <cell r="VO391">
            <v>17265.886165116932</v>
          </cell>
        </row>
        <row r="392">
          <cell r="F392" t="str">
            <v>osobní asistence</v>
          </cell>
          <cell r="VO392">
            <v>19515.277345044531</v>
          </cell>
        </row>
        <row r="393">
          <cell r="F393" t="str">
            <v>odborné sociální poradenství</v>
          </cell>
          <cell r="VO393">
            <v>39801.190476190481</v>
          </cell>
        </row>
        <row r="394">
          <cell r="F394" t="str">
            <v>nízkoprahová denní centra</v>
          </cell>
          <cell r="VO394">
            <v>43308.594031588764</v>
          </cell>
        </row>
        <row r="395">
          <cell r="F395" t="str">
            <v>odborné sociální poradenství</v>
          </cell>
          <cell r="VO395">
            <v>64984.299516908206</v>
          </cell>
        </row>
        <row r="396">
          <cell r="F396" t="str">
            <v>chráněné bydlení</v>
          </cell>
          <cell r="VO396">
            <v>34520.067387625859</v>
          </cell>
        </row>
        <row r="397">
          <cell r="F397" t="str">
            <v>domovy pro seniory</v>
          </cell>
          <cell r="VO397">
            <v>48557.570965655999</v>
          </cell>
        </row>
        <row r="398">
          <cell r="F398" t="str">
            <v>podpora samostatného bydlení</v>
          </cell>
          <cell r="VO398">
            <v>42245.201833616193</v>
          </cell>
        </row>
        <row r="399">
          <cell r="F399" t="str">
            <v>sociální rehabilitace</v>
          </cell>
          <cell r="VO399">
            <v>43717.982456140358</v>
          </cell>
        </row>
        <row r="400">
          <cell r="F400" t="str">
            <v>chráněné bydlení</v>
          </cell>
          <cell r="VO400">
            <v>32820.078914102538</v>
          </cell>
        </row>
        <row r="401">
          <cell r="F401" t="str">
            <v>denní stacionáře</v>
          </cell>
          <cell r="VO401">
            <v>39409.829118337628</v>
          </cell>
        </row>
        <row r="402">
          <cell r="F402" t="str">
            <v>domovy pro seniory</v>
          </cell>
          <cell r="VO402">
            <v>44260.239531851788</v>
          </cell>
        </row>
        <row r="403">
          <cell r="F403" t="str">
            <v>pečovatelská služba</v>
          </cell>
          <cell r="VO403">
            <v>27334.272757578696</v>
          </cell>
        </row>
        <row r="404">
          <cell r="F404" t="str">
            <v>nízkoprahová zařízení pro děti a mládež</v>
          </cell>
          <cell r="VO404">
            <v>35789.777939812768</v>
          </cell>
        </row>
        <row r="405">
          <cell r="F405" t="str">
            <v>pečovatelská služba</v>
          </cell>
          <cell r="VO405">
            <v>29693.033314246637</v>
          </cell>
        </row>
        <row r="406">
          <cell r="F406" t="str">
            <v>sociálně aktivizační služby pro rodiny s
dětmi</v>
          </cell>
          <cell r="VO406">
            <v>842.10103674456286</v>
          </cell>
        </row>
        <row r="407">
          <cell r="F407" t="str">
            <v>osobní asistence</v>
          </cell>
          <cell r="VO407">
            <v>27143.896645021639</v>
          </cell>
        </row>
        <row r="408">
          <cell r="F408" t="str">
            <v>denní stacionáře</v>
          </cell>
          <cell r="VO408">
            <v>36550.043859649115</v>
          </cell>
        </row>
        <row r="409">
          <cell r="F409" t="str">
            <v>podpora samostatného bydlení</v>
          </cell>
          <cell r="VO409">
            <v>39131.25</v>
          </cell>
        </row>
        <row r="410">
          <cell r="F410" t="str">
            <v>sociálně aktivizační služby pro rodiny s
dětmi</v>
          </cell>
          <cell r="VO410">
            <v>39785.857188565831</v>
          </cell>
        </row>
        <row r="411">
          <cell r="F411" t="str">
            <v>odborné sociální poradenství</v>
          </cell>
          <cell r="VO411">
            <v>31193.333333333332</v>
          </cell>
        </row>
        <row r="412">
          <cell r="F412" t="str">
            <v>sociálně aktivizační služby pro seniory a
osoby se zdravotním postižením</v>
          </cell>
          <cell r="VO412">
            <v>57408.231271791752</v>
          </cell>
        </row>
        <row r="413">
          <cell r="F413" t="str">
            <v>odborné sociální poradenství</v>
          </cell>
          <cell r="VO413">
            <v>35651.953703703701</v>
          </cell>
        </row>
        <row r="414">
          <cell r="F414" t="str">
            <v>domovy pro osoby se zdravotním postižením</v>
          </cell>
          <cell r="VO414">
            <v>34379.391104382477</v>
          </cell>
        </row>
        <row r="415">
          <cell r="F415" t="str">
            <v>odlehčovací služby</v>
          </cell>
          <cell r="VO415">
            <v>48975.303030303039</v>
          </cell>
        </row>
        <row r="416">
          <cell r="F416" t="str">
            <v>sociální rehabilitace</v>
          </cell>
          <cell r="VO416">
            <v>28990.567053014835</v>
          </cell>
        </row>
        <row r="417">
          <cell r="F417" t="str">
            <v>pečovatelská služba</v>
          </cell>
          <cell r="VO417">
            <v>34057.264470949835</v>
          </cell>
        </row>
        <row r="418">
          <cell r="F418" t="str">
            <v>osobní asistence</v>
          </cell>
          <cell r="VO418">
            <v>70693.120187292312</v>
          </cell>
        </row>
        <row r="419">
          <cell r="F419" t="str">
            <v>tlumočnické služby</v>
          </cell>
          <cell r="VO419">
            <v>73600.320790545898</v>
          </cell>
        </row>
        <row r="420">
          <cell r="F420" t="str">
            <v>odlehčovací služby</v>
          </cell>
          <cell r="VO420">
            <v>48016.513339998288</v>
          </cell>
        </row>
        <row r="421">
          <cell r="F421" t="str">
            <v>pečovatelská služba</v>
          </cell>
          <cell r="VO421">
            <v>38896.195820462111</v>
          </cell>
        </row>
        <row r="422">
          <cell r="F422" t="str">
            <v>tísňová péče</v>
          </cell>
          <cell r="VO422">
            <v>27759.036500268383</v>
          </cell>
        </row>
        <row r="423">
          <cell r="F423" t="str">
            <v>týdenní stacionáře</v>
          </cell>
          <cell r="VO423">
            <v>56037.697072072064</v>
          </cell>
        </row>
        <row r="424">
          <cell r="F424" t="str">
            <v>odlehčovací služby</v>
          </cell>
          <cell r="VO424">
            <v>15261.842105263155</v>
          </cell>
        </row>
        <row r="425">
          <cell r="F425" t="str">
            <v>kontaktní centra</v>
          </cell>
          <cell r="VO425">
            <v>43222.148487808226</v>
          </cell>
        </row>
        <row r="426">
          <cell r="F426" t="str">
            <v>odlehčovací služby</v>
          </cell>
          <cell r="VO426">
            <v>46360.748204120704</v>
          </cell>
        </row>
        <row r="427">
          <cell r="F427" t="str">
            <v>terénní programy</v>
          </cell>
          <cell r="VO427">
            <v>51935.507310589273</v>
          </cell>
        </row>
        <row r="428">
          <cell r="F428" t="str">
            <v>odlehčovací služby</v>
          </cell>
          <cell r="VO428">
            <v>146513.95447528907</v>
          </cell>
        </row>
        <row r="429">
          <cell r="F429" t="str">
            <v>odborné sociální poradenství</v>
          </cell>
          <cell r="VO429">
            <v>48001.425438596489</v>
          </cell>
        </row>
        <row r="430">
          <cell r="F430" t="str">
            <v>denní stacionáře</v>
          </cell>
          <cell r="VO430">
            <v>40948.305084745763</v>
          </cell>
        </row>
        <row r="431">
          <cell r="F431" t="str">
            <v>domovy pro seniory</v>
          </cell>
          <cell r="VO431">
            <v>26527.791411042945</v>
          </cell>
        </row>
        <row r="432">
          <cell r="F432" t="str">
            <v>domovy pro seniory</v>
          </cell>
          <cell r="VO432">
            <v>45764.399543422332</v>
          </cell>
        </row>
        <row r="433">
          <cell r="F433" t="str">
            <v>odlehčovací služby</v>
          </cell>
          <cell r="VO433">
            <v>31007.271277855889</v>
          </cell>
        </row>
        <row r="434">
          <cell r="F434" t="str">
            <v>krizová pomoc</v>
          </cell>
          <cell r="VO434">
            <v>52424.652791816596</v>
          </cell>
        </row>
        <row r="435">
          <cell r="F435" t="str">
            <v>domovy se zvláštním režimem</v>
          </cell>
          <cell r="VO435">
            <v>39180.377997144322</v>
          </cell>
        </row>
        <row r="436">
          <cell r="F436" t="str">
            <v>odlehčovací služby</v>
          </cell>
          <cell r="VO436">
            <v>30419.297619047618</v>
          </cell>
        </row>
        <row r="437">
          <cell r="F437" t="str">
            <v>odborné sociální poradenství</v>
          </cell>
          <cell r="VO437">
            <v>46557.519578313244</v>
          </cell>
        </row>
        <row r="438">
          <cell r="F438" t="str">
            <v>sociálně aktivizační služby pro seniory a
osoby se zdravotním postižením</v>
          </cell>
          <cell r="VO438">
            <v>12436.533114832166</v>
          </cell>
        </row>
        <row r="439">
          <cell r="F439" t="str">
            <v>pečovatelská služba</v>
          </cell>
          <cell r="VO439">
            <v>41328.416666666664</v>
          </cell>
        </row>
        <row r="440">
          <cell r="F440" t="str">
            <v>pečovatelská služba</v>
          </cell>
          <cell r="VO440">
            <v>32002.5</v>
          </cell>
        </row>
        <row r="441">
          <cell r="F441" t="str">
            <v>domovy se zvláštním režimem</v>
          </cell>
          <cell r="VO441">
            <v>70488.998156700691</v>
          </cell>
        </row>
        <row r="442">
          <cell r="F442" t="str">
            <v>odborné sociální poradenství</v>
          </cell>
          <cell r="VO442">
            <v>13274.144881889762</v>
          </cell>
        </row>
        <row r="443">
          <cell r="F443" t="str">
            <v>sociálně aktivizační služby pro rodiny s
dětmi</v>
          </cell>
          <cell r="VO443">
            <v>36109.608530976206</v>
          </cell>
        </row>
        <row r="444">
          <cell r="F444" t="str">
            <v>pečovatelská služba</v>
          </cell>
          <cell r="VO444">
            <v>32294.694444444442</v>
          </cell>
        </row>
        <row r="445">
          <cell r="F445" t="str">
            <v>odborné sociální poradenství</v>
          </cell>
          <cell r="VO445">
            <v>14193.547846148607</v>
          </cell>
        </row>
        <row r="446">
          <cell r="F446" t="str">
            <v>odborné sociální poradenství</v>
          </cell>
          <cell r="VO446">
            <v>37523.646607262919</v>
          </cell>
        </row>
        <row r="447">
          <cell r="F447" t="str">
            <v>pečovatelská služba</v>
          </cell>
          <cell r="VO447">
            <v>31859.913057595873</v>
          </cell>
        </row>
        <row r="448">
          <cell r="F448" t="str">
            <v>terénní programy</v>
          </cell>
          <cell r="VO448">
            <v>44312.131104296503</v>
          </cell>
        </row>
        <row r="449">
          <cell r="F449" t="str">
            <v>denní stacionáře</v>
          </cell>
          <cell r="VO449">
            <v>4565.595625451916</v>
          </cell>
        </row>
        <row r="450">
          <cell r="F450" t="str">
            <v>pečovatelská služba</v>
          </cell>
          <cell r="VO450">
            <v>41068.771960784317</v>
          </cell>
        </row>
        <row r="451">
          <cell r="F451" t="str">
            <v>domovy pro osoby se zdravotním postižením</v>
          </cell>
          <cell r="VO451">
            <v>37584.56167707545</v>
          </cell>
        </row>
        <row r="452">
          <cell r="F452" t="str">
            <v>sociálně aktivizační služby pro seniory a
osoby se zdravotním postižením</v>
          </cell>
          <cell r="VO452">
            <v>36141.120169082125</v>
          </cell>
        </row>
        <row r="453">
          <cell r="F453" t="str">
            <v>domovy se zvláštním režimem</v>
          </cell>
          <cell r="VO453">
            <v>49437.821062383213</v>
          </cell>
        </row>
        <row r="454">
          <cell r="F454" t="str">
            <v>domovy pro seniory</v>
          </cell>
          <cell r="VO454">
            <v>41961.995832325454</v>
          </cell>
        </row>
        <row r="455">
          <cell r="F455" t="str">
            <v>sociálně aktivizační služby pro seniory a
osoby se zdravotním postižením</v>
          </cell>
          <cell r="VO455">
            <v>10009.292947959786</v>
          </cell>
        </row>
        <row r="456">
          <cell r="F456" t="str">
            <v>denní stacionáře</v>
          </cell>
          <cell r="VO456">
            <v>28256</v>
          </cell>
        </row>
        <row r="457">
          <cell r="F457" t="str">
            <v>terénní programy</v>
          </cell>
          <cell r="VO457">
            <v>29030.459266633479</v>
          </cell>
        </row>
        <row r="458">
          <cell r="F458" t="str">
            <v>domovy pro seniory</v>
          </cell>
          <cell r="VO458">
            <v>41521.147015253569</v>
          </cell>
        </row>
        <row r="459">
          <cell r="F459" t="str">
            <v>denní stacionáře</v>
          </cell>
          <cell r="VO459">
            <v>7433.333333333333</v>
          </cell>
        </row>
        <row r="460">
          <cell r="F460" t="str">
            <v>tísňová péče</v>
          </cell>
          <cell r="VO460">
            <v>15179.758159755615</v>
          </cell>
        </row>
        <row r="461">
          <cell r="F461" t="str">
            <v>domovy pro seniory</v>
          </cell>
          <cell r="VO461">
            <v>41305.153303683845</v>
          </cell>
        </row>
        <row r="462">
          <cell r="F462" t="str">
            <v>domovy se zvláštním režimem</v>
          </cell>
          <cell r="VO462">
            <v>31466.864197530867</v>
          </cell>
        </row>
        <row r="463">
          <cell r="F463" t="str">
            <v>sociálně aktivizační služby pro rodiny s
dětmi</v>
          </cell>
          <cell r="VO463">
            <v>15713.259966072941</v>
          </cell>
        </row>
        <row r="464">
          <cell r="F464" t="str">
            <v>odlehčovací služby</v>
          </cell>
          <cell r="VO464">
            <v>42713.528342895945</v>
          </cell>
        </row>
        <row r="465">
          <cell r="F465" t="str">
            <v>odborné sociální poradenství</v>
          </cell>
          <cell r="VO465">
            <v>7200.520833333333</v>
          </cell>
        </row>
        <row r="466">
          <cell r="F466" t="str">
            <v>pečovatelská služba</v>
          </cell>
          <cell r="VO466">
            <v>52478.647271463327</v>
          </cell>
        </row>
        <row r="467">
          <cell r="F467" t="str">
            <v>domovy pro osoby se zdravotním postižením</v>
          </cell>
          <cell r="VO467">
            <v>42956.164971180289</v>
          </cell>
        </row>
        <row r="468">
          <cell r="F468" t="str">
            <v>domovy pro seniory</v>
          </cell>
          <cell r="VO468">
            <v>43749.264257137045</v>
          </cell>
        </row>
        <row r="469">
          <cell r="F469" t="str">
            <v>odborné sociální poradenství</v>
          </cell>
          <cell r="VO469">
            <v>12495.548445993612</v>
          </cell>
        </row>
        <row r="470">
          <cell r="F470" t="str">
            <v>domy na půl cesty</v>
          </cell>
          <cell r="VO470">
            <v>27386.753724645489</v>
          </cell>
        </row>
        <row r="471">
          <cell r="F471" t="str">
            <v>domovy se zvláštním režimem</v>
          </cell>
          <cell r="VO471">
            <v>38325.289548750909</v>
          </cell>
        </row>
        <row r="472">
          <cell r="F472" t="str">
            <v>osobní asistence</v>
          </cell>
          <cell r="VO472">
            <v>30988.919849400001</v>
          </cell>
        </row>
        <row r="473">
          <cell r="F473" t="str">
            <v>domovy pro seniory</v>
          </cell>
          <cell r="VO473">
            <v>30797.165071465035</v>
          </cell>
        </row>
        <row r="474">
          <cell r="F474" t="str">
            <v>pečovatelská služba</v>
          </cell>
          <cell r="VO474">
            <v>30533.537037037036</v>
          </cell>
        </row>
        <row r="475">
          <cell r="F475" t="str">
            <v>pečovatelská služba</v>
          </cell>
          <cell r="VO475">
            <v>28843.666666666668</v>
          </cell>
        </row>
        <row r="476">
          <cell r="F476" t="str">
            <v>domovy se zvláštním režimem</v>
          </cell>
          <cell r="VO476">
            <v>60455.100353904498</v>
          </cell>
        </row>
        <row r="477">
          <cell r="F477" t="str">
            <v>pečovatelská služba</v>
          </cell>
          <cell r="VO477">
            <v>55291.666666666664</v>
          </cell>
        </row>
        <row r="478">
          <cell r="F478" t="str">
            <v>denní stacionáře</v>
          </cell>
          <cell r="VO478">
            <v>4978.3823529411757</v>
          </cell>
        </row>
        <row r="479">
          <cell r="F479" t="str">
            <v>domovy pro seniory</v>
          </cell>
          <cell r="VO479">
            <v>41320.575273955154</v>
          </cell>
        </row>
        <row r="480">
          <cell r="F480" t="str">
            <v>pečovatelská služba</v>
          </cell>
          <cell r="VO480">
            <v>42527.757532956675</v>
          </cell>
        </row>
        <row r="481">
          <cell r="F481" t="str">
            <v>chráněné bydlení</v>
          </cell>
          <cell r="VO481">
            <v>4320.7036795529411</v>
          </cell>
        </row>
        <row r="482">
          <cell r="F482" t="str">
            <v>domovy se zvláštním režimem</v>
          </cell>
          <cell r="VO482">
            <v>17274.885361552031</v>
          </cell>
        </row>
        <row r="483">
          <cell r="F483" t="str">
            <v>domovy pro seniory</v>
          </cell>
          <cell r="VO483">
            <v>49339.691577698693</v>
          </cell>
        </row>
        <row r="484">
          <cell r="F484" t="str">
            <v>nízkoprahová zařízení pro děti a mládež</v>
          </cell>
          <cell r="VO484">
            <v>30961.028990181323</v>
          </cell>
        </row>
        <row r="485">
          <cell r="F485" t="str">
            <v>terénní programy</v>
          </cell>
          <cell r="VO485">
            <v>39617.668217515791</v>
          </cell>
        </row>
        <row r="486">
          <cell r="F486" t="str">
            <v>denní stacionáře</v>
          </cell>
          <cell r="VO486">
            <v>49595.994231777666</v>
          </cell>
        </row>
        <row r="487">
          <cell r="F487" t="str">
            <v>pečovatelská služba</v>
          </cell>
          <cell r="VO487">
            <v>50178.745252593631</v>
          </cell>
        </row>
        <row r="488">
          <cell r="F488" t="str">
            <v>pečovatelská služba</v>
          </cell>
          <cell r="VO488">
            <v>21800.139232586349</v>
          </cell>
        </row>
        <row r="489">
          <cell r="F489" t="str">
            <v>odlehčovací služby</v>
          </cell>
          <cell r="VO489">
            <v>39255.307262569833</v>
          </cell>
        </row>
        <row r="490">
          <cell r="F490" t="str">
            <v>osobní asistence</v>
          </cell>
          <cell r="VO490">
            <v>21536.391148698833</v>
          </cell>
        </row>
        <row r="491">
          <cell r="F491" t="str">
            <v>nízkoprahová zařízení pro děti a mládež</v>
          </cell>
          <cell r="VO491">
            <v>37549.0114698873</v>
          </cell>
        </row>
        <row r="492">
          <cell r="F492" t="str">
            <v>odlehčovací služby</v>
          </cell>
          <cell r="VO492">
            <v>7312.6944444444443</v>
          </cell>
        </row>
        <row r="493">
          <cell r="F493" t="str">
            <v>sociálně aktivizační služby pro rodiny s
dětmi</v>
          </cell>
          <cell r="VO493">
            <v>41886.936967828799</v>
          </cell>
        </row>
        <row r="494">
          <cell r="F494" t="str">
            <v>sociálně aktivizační služby pro seniory a
osoby se zdravotním postižením</v>
          </cell>
          <cell r="VO494">
            <v>17703.042827112189</v>
          </cell>
        </row>
        <row r="495">
          <cell r="F495" t="str">
            <v>denní stacionáře</v>
          </cell>
          <cell r="VO495">
            <v>28159.422043010753</v>
          </cell>
        </row>
        <row r="496">
          <cell r="F496" t="str">
            <v>azylové domy</v>
          </cell>
          <cell r="VO496">
            <v>28675.640530255114</v>
          </cell>
        </row>
        <row r="497">
          <cell r="F497" t="str">
            <v>osobní asistence</v>
          </cell>
          <cell r="VO497">
            <v>36196.38319890586</v>
          </cell>
        </row>
        <row r="498">
          <cell r="F498" t="str">
            <v>sociálně aktivizační služby pro rodiny s
dětmi</v>
          </cell>
          <cell r="VO498">
            <v>26078.355555555558</v>
          </cell>
        </row>
        <row r="499">
          <cell r="F499" t="str">
            <v>odlehčovací služby</v>
          </cell>
          <cell r="VO499">
            <v>23416.578608566477</v>
          </cell>
        </row>
        <row r="500">
          <cell r="F500" t="str">
            <v>intervenční centra</v>
          </cell>
          <cell r="VO500">
            <v>79131.032492704384</v>
          </cell>
        </row>
        <row r="501">
          <cell r="F501" t="str">
            <v>sociálně aktivizační služby pro seniory a
osoby se zdravotním postižením</v>
          </cell>
          <cell r="VO501">
            <v>21100.652217314801</v>
          </cell>
        </row>
        <row r="502">
          <cell r="F502" t="str">
            <v>týdenní stacionáře</v>
          </cell>
          <cell r="VO502">
            <v>44792.598566308239</v>
          </cell>
        </row>
        <row r="503">
          <cell r="F503" t="str">
            <v>sociální rehabilitace</v>
          </cell>
          <cell r="VO503">
            <v>45629.439593936637</v>
          </cell>
        </row>
        <row r="504">
          <cell r="F504" t="str">
            <v>telefonická krizová pomoc</v>
          </cell>
          <cell r="VO504">
            <v>189016.66666666666</v>
          </cell>
        </row>
        <row r="505">
          <cell r="F505" t="str">
            <v>pečovatelská služba</v>
          </cell>
          <cell r="VO505">
            <v>26708.451636645768</v>
          </cell>
        </row>
        <row r="506">
          <cell r="F506" t="str">
            <v>týdenní stacionáře</v>
          </cell>
          <cell r="VO506">
            <v>36770.1106078905</v>
          </cell>
        </row>
        <row r="507">
          <cell r="F507" t="str">
            <v>sociálně aktivizační služby pro rodiny s
dětmi</v>
          </cell>
          <cell r="VO507">
            <v>56580.988349406318</v>
          </cell>
        </row>
        <row r="508">
          <cell r="F508" t="str">
            <v>terénní programy</v>
          </cell>
          <cell r="VO508">
            <v>32716.639185204771</v>
          </cell>
        </row>
        <row r="509">
          <cell r="F509" t="str">
            <v>odborné sociální poradenství</v>
          </cell>
          <cell r="VO509">
            <v>42478.055253294653</v>
          </cell>
        </row>
        <row r="510">
          <cell r="F510" t="str">
            <v>sociální rehabilitace</v>
          </cell>
          <cell r="VO510" t="str">
            <v>x</v>
          </cell>
        </row>
        <row r="511">
          <cell r="F511" t="str">
            <v>terénní programy</v>
          </cell>
          <cell r="VO511">
            <v>39543.404976428916</v>
          </cell>
        </row>
        <row r="512">
          <cell r="F512" t="str">
            <v>odborné sociální poradenství</v>
          </cell>
          <cell r="VO512" t="str">
            <v>x</v>
          </cell>
        </row>
        <row r="513">
          <cell r="F513" t="str">
            <v>sociálně aktivizační služby pro seniory a
osoby se zdravotním postižením</v>
          </cell>
          <cell r="VO513">
            <v>33130.659036131197</v>
          </cell>
        </row>
        <row r="514">
          <cell r="F514" t="str">
            <v>pečovatelská služba</v>
          </cell>
          <cell r="VO514">
            <v>64618.611111111102</v>
          </cell>
        </row>
        <row r="515">
          <cell r="F515" t="str">
            <v>sociálně aktivizační služby pro rodiny s
dětmi</v>
          </cell>
          <cell r="VO515">
            <v>34648.543655615336</v>
          </cell>
        </row>
        <row r="516">
          <cell r="F516" t="str">
            <v>terénní programy</v>
          </cell>
          <cell r="VO516">
            <v>39419.882921013414</v>
          </cell>
        </row>
        <row r="517">
          <cell r="F517" t="str">
            <v>domovy pro osoby se zdravotním postižením</v>
          </cell>
          <cell r="VO517">
            <v>14629.49116025665</v>
          </cell>
        </row>
        <row r="518">
          <cell r="F518" t="str">
            <v>sociálně terapeutické dílny</v>
          </cell>
          <cell r="VO518">
            <v>56199.666746395997</v>
          </cell>
        </row>
        <row r="519">
          <cell r="F519" t="str">
            <v>domovy pro seniory</v>
          </cell>
          <cell r="VO519">
            <v>22684.634680333122</v>
          </cell>
        </row>
        <row r="520">
          <cell r="F520" t="str">
            <v>chráněné bydlení</v>
          </cell>
          <cell r="VO520">
            <v>29797.289670549744</v>
          </cell>
        </row>
        <row r="521">
          <cell r="F521" t="str">
            <v>domovy pro osoby se zdravotním postižením</v>
          </cell>
          <cell r="VO521">
            <v>31846.301982920657</v>
          </cell>
        </row>
        <row r="522">
          <cell r="F522" t="str">
            <v>osobní asistence</v>
          </cell>
          <cell r="VO522">
            <v>18053.880492315537</v>
          </cell>
        </row>
        <row r="523">
          <cell r="F523" t="str">
            <v>odborné sociální poradenství</v>
          </cell>
          <cell r="VO523">
            <v>21840.067496356096</v>
          </cell>
        </row>
        <row r="524">
          <cell r="F524" t="str">
            <v>denní stacionáře</v>
          </cell>
          <cell r="VO524">
            <v>58135.555555555555</v>
          </cell>
        </row>
        <row r="525">
          <cell r="F525" t="str">
            <v>odlehčovací služby</v>
          </cell>
          <cell r="VO525">
            <v>15485.801675268633</v>
          </cell>
        </row>
        <row r="526">
          <cell r="F526" t="str">
            <v>pečovatelská služba</v>
          </cell>
          <cell r="VO526">
            <v>54471.014492753631</v>
          </cell>
        </row>
        <row r="527">
          <cell r="F527" t="str">
            <v>sociálně aktivizační služby pro seniory a
osoby se zdravotním postižením</v>
          </cell>
          <cell r="VO527">
            <v>64128.861168384879</v>
          </cell>
        </row>
        <row r="528">
          <cell r="F528" t="str">
            <v>raná péče</v>
          </cell>
          <cell r="VO528">
            <v>36217.670714851643</v>
          </cell>
        </row>
        <row r="529">
          <cell r="F529" t="str">
            <v>sociálně aktivizační služby pro rodiny s
dětmi</v>
          </cell>
          <cell r="VO529">
            <v>34739.68874183196</v>
          </cell>
        </row>
        <row r="530">
          <cell r="F530" t="str">
            <v>odborné sociální poradenství</v>
          </cell>
          <cell r="VO530">
            <v>38568.666666666664</v>
          </cell>
        </row>
        <row r="531">
          <cell r="F531" t="str">
            <v>služby následné péče</v>
          </cell>
          <cell r="VO531">
            <v>30409.090909090908</v>
          </cell>
        </row>
        <row r="532">
          <cell r="F532" t="str">
            <v>odborné sociální poradenství</v>
          </cell>
          <cell r="VO532">
            <v>2974.9901752731275</v>
          </cell>
        </row>
        <row r="533">
          <cell r="F533" t="str">
            <v>nízkoprahová zařízení pro děti a mládež</v>
          </cell>
          <cell r="VO533">
            <v>32207.222230117739</v>
          </cell>
        </row>
        <row r="534">
          <cell r="F534" t="str">
            <v>pečovatelská služba</v>
          </cell>
          <cell r="VO534">
            <v>33421.336042334784</v>
          </cell>
        </row>
        <row r="535">
          <cell r="F535" t="str">
            <v>odborné sociální poradenství</v>
          </cell>
          <cell r="VO535">
            <v>31601.912378303194</v>
          </cell>
        </row>
        <row r="536">
          <cell r="F536" t="str">
            <v>sociálně aktivizační služby pro seniory a
osoby se zdravotním postižením</v>
          </cell>
          <cell r="VO536">
            <v>18315.091210613598</v>
          </cell>
        </row>
        <row r="537">
          <cell r="F537" t="str">
            <v>sociálně aktivizační služby pro seniory a
osoby se zdravotním postižením</v>
          </cell>
          <cell r="VO537">
            <v>46645.467128548269</v>
          </cell>
        </row>
        <row r="538">
          <cell r="F538" t="str">
            <v>sociálně aktivizační služby pro seniory a
osoby se zdravotním postižením</v>
          </cell>
          <cell r="VO538">
            <v>34058.281720289197</v>
          </cell>
        </row>
        <row r="539">
          <cell r="F539" t="str">
            <v>telefonická krizová pomoc</v>
          </cell>
          <cell r="VO539">
            <v>20425.781484405841</v>
          </cell>
        </row>
        <row r="540">
          <cell r="F540" t="str">
            <v>tlumočnické služby</v>
          </cell>
          <cell r="VO540">
            <v>8623.3947502063093</v>
          </cell>
        </row>
        <row r="541">
          <cell r="F541" t="str">
            <v>denní stacionáře</v>
          </cell>
          <cell r="VO541">
            <v>33907.316245942151</v>
          </cell>
        </row>
        <row r="542">
          <cell r="F542" t="str">
            <v>noclehárny</v>
          </cell>
          <cell r="VO542">
            <v>33693.197651758746</v>
          </cell>
        </row>
        <row r="543">
          <cell r="F543" t="str">
            <v>sociálně aktivizační služby pro rodiny s
dětmi</v>
          </cell>
          <cell r="VO543">
            <v>22492.726945609858</v>
          </cell>
        </row>
        <row r="544">
          <cell r="F544" t="str">
            <v>chráněné bydlení</v>
          </cell>
          <cell r="VO544">
            <v>36259.86363636364</v>
          </cell>
        </row>
        <row r="545">
          <cell r="F545" t="str">
            <v>azylové domy</v>
          </cell>
          <cell r="VO545">
            <v>54116.743170814159</v>
          </cell>
        </row>
        <row r="546">
          <cell r="F546" t="str">
            <v>azylové domy</v>
          </cell>
          <cell r="VO546">
            <v>50655.706852651383</v>
          </cell>
        </row>
        <row r="547">
          <cell r="F547" t="str">
            <v>sociálně terapeutické dílny</v>
          </cell>
          <cell r="VO547">
            <v>59090.275189331973</v>
          </cell>
        </row>
        <row r="548">
          <cell r="F548" t="str">
            <v>domovy pro osoby se zdravotním postižením</v>
          </cell>
          <cell r="VO548">
            <v>39261.905729201004</v>
          </cell>
        </row>
        <row r="549">
          <cell r="F549" t="str">
            <v>sociální rehabilitace</v>
          </cell>
          <cell r="VO549">
            <v>34009.249422661065</v>
          </cell>
        </row>
        <row r="550">
          <cell r="F550" t="str">
            <v>nízkoprahová denní centra</v>
          </cell>
          <cell r="VO550">
            <v>37806.628301954108</v>
          </cell>
        </row>
        <row r="551">
          <cell r="F551" t="str">
            <v>osobní asistence</v>
          </cell>
          <cell r="VO551">
            <v>22637.100092819048</v>
          </cell>
        </row>
        <row r="552">
          <cell r="F552" t="str">
            <v>odborné sociální poradenství</v>
          </cell>
          <cell r="VO552">
            <v>39533.946179568527</v>
          </cell>
        </row>
        <row r="553">
          <cell r="F553" t="str">
            <v>denní stacionáře</v>
          </cell>
          <cell r="VO553">
            <v>34061.006298098342</v>
          </cell>
        </row>
        <row r="554">
          <cell r="F554" t="str">
            <v>odlehčovací služby</v>
          </cell>
          <cell r="VO554">
            <v>172.13410148511738</v>
          </cell>
        </row>
        <row r="555">
          <cell r="F555" t="str">
            <v>týdenní stacionáře</v>
          </cell>
          <cell r="VO555">
            <v>26605.202045350085</v>
          </cell>
        </row>
        <row r="556">
          <cell r="F556" t="str">
            <v>sociální rehabilitace</v>
          </cell>
          <cell r="VO556">
            <v>28163.366401247909</v>
          </cell>
        </row>
        <row r="557">
          <cell r="F557" t="str">
            <v>domovy se zvláštním režimem</v>
          </cell>
          <cell r="VO557">
            <v>24473.132302810704</v>
          </cell>
        </row>
        <row r="558">
          <cell r="F558" t="str">
            <v>pečovatelská služba</v>
          </cell>
          <cell r="VO558">
            <v>13621.329992299581</v>
          </cell>
        </row>
        <row r="559">
          <cell r="F559" t="str">
            <v>domovy se zvláštním režimem</v>
          </cell>
          <cell r="VO559">
            <v>25826.768779286755</v>
          </cell>
        </row>
        <row r="560">
          <cell r="F560" t="str">
            <v>domovy pro seniory</v>
          </cell>
          <cell r="VO560">
            <v>39950.197667082619</v>
          </cell>
        </row>
        <row r="561">
          <cell r="F561" t="str">
            <v>denní stacionáře</v>
          </cell>
          <cell r="VO561">
            <v>35170.868005411736</v>
          </cell>
        </row>
        <row r="562">
          <cell r="F562" t="str">
            <v>odlehčovací služby</v>
          </cell>
          <cell r="VO562">
            <v>30881.487922705313</v>
          </cell>
        </row>
        <row r="563">
          <cell r="F563" t="str">
            <v>domovy se zvláštním režimem</v>
          </cell>
          <cell r="VO563">
            <v>55693.513876699231</v>
          </cell>
        </row>
        <row r="564">
          <cell r="F564" t="str">
            <v>pečovatelská služba</v>
          </cell>
          <cell r="VO564">
            <v>12601.982533589251</v>
          </cell>
        </row>
        <row r="565">
          <cell r="F565" t="str">
            <v>osobní asistence</v>
          </cell>
          <cell r="VO565">
            <v>28907.767790326998</v>
          </cell>
        </row>
        <row r="566">
          <cell r="F566" t="str">
            <v>nízkoprahová zařízení pro děti a mládež</v>
          </cell>
          <cell r="VO566">
            <v>44381.40689892535</v>
          </cell>
        </row>
        <row r="567">
          <cell r="F567" t="str">
            <v>domovy pro osoby se zdravotním postižením</v>
          </cell>
          <cell r="VO567">
            <v>43646.784874044002</v>
          </cell>
        </row>
        <row r="568">
          <cell r="F568" t="str">
            <v>odborné sociální poradenství</v>
          </cell>
          <cell r="VO568">
            <v>41447.138052468443</v>
          </cell>
        </row>
        <row r="569">
          <cell r="F569" t="str">
            <v>pečovatelská služba</v>
          </cell>
          <cell r="VO569">
            <v>34548.211382113826</v>
          </cell>
        </row>
        <row r="570">
          <cell r="F570" t="str">
            <v>domovy se zvláštním režimem</v>
          </cell>
          <cell r="VO570">
            <v>33304.219661878065</v>
          </cell>
        </row>
        <row r="571">
          <cell r="F571" t="str">
            <v>azylové domy</v>
          </cell>
          <cell r="VO571">
            <v>35005.718158922602</v>
          </cell>
        </row>
        <row r="572">
          <cell r="F572" t="str">
            <v>domovy pro seniory</v>
          </cell>
          <cell r="VO572">
            <v>48570.293552529307</v>
          </cell>
        </row>
        <row r="573">
          <cell r="F573" t="str">
            <v>intervenční centra</v>
          </cell>
          <cell r="VO573">
            <v>38441.143120062276</v>
          </cell>
        </row>
        <row r="574">
          <cell r="F574" t="str">
            <v>domovy pro seniory</v>
          </cell>
          <cell r="VO574">
            <v>54358.851449926529</v>
          </cell>
        </row>
        <row r="575">
          <cell r="F575" t="str">
            <v>pečovatelská služba</v>
          </cell>
          <cell r="VO575">
            <v>58519.610411881789</v>
          </cell>
        </row>
        <row r="576">
          <cell r="F576" t="str">
            <v>domovy pro seniory</v>
          </cell>
          <cell r="VO576">
            <v>47313.916180473163</v>
          </cell>
        </row>
        <row r="577">
          <cell r="F577" t="str">
            <v>odborné sociální poradenství</v>
          </cell>
          <cell r="VO577">
            <v>33721.145874587462</v>
          </cell>
        </row>
        <row r="578">
          <cell r="F578" t="str">
            <v>domovy se zvláštním režimem</v>
          </cell>
          <cell r="VO578">
            <v>41301.412429378528</v>
          </cell>
        </row>
        <row r="579">
          <cell r="F579" t="str">
            <v>odlehčovací služby</v>
          </cell>
          <cell r="VO579" t="str">
            <v>x</v>
          </cell>
        </row>
        <row r="580">
          <cell r="F580" t="str">
            <v>sociální rehabilitace</v>
          </cell>
          <cell r="VO580">
            <v>32305.881646993355</v>
          </cell>
        </row>
        <row r="581">
          <cell r="F581" t="str">
            <v>terénní programy</v>
          </cell>
          <cell r="VO581">
            <v>35843.137254901965</v>
          </cell>
        </row>
        <row r="582">
          <cell r="F582" t="str">
            <v>domovy pro seniory</v>
          </cell>
          <cell r="VO582">
            <v>41827.936485141508</v>
          </cell>
        </row>
        <row r="583">
          <cell r="F583" t="str">
            <v>sociálně aktivizační služby pro seniory a
osoby se zdravotním postižením</v>
          </cell>
          <cell r="VO583">
            <v>9691.6666666666661</v>
          </cell>
        </row>
        <row r="584">
          <cell r="F584" t="str">
            <v>sociálně aktivizační služby pro rodiny s
dětmi</v>
          </cell>
          <cell r="VO584">
            <v>35717.521337563085</v>
          </cell>
        </row>
        <row r="585">
          <cell r="F585" t="str">
            <v>krizová pomoc</v>
          </cell>
          <cell r="VO585">
            <v>26933.333333333332</v>
          </cell>
        </row>
        <row r="586">
          <cell r="F586" t="str">
            <v>pečovatelská služba</v>
          </cell>
          <cell r="VO586">
            <v>24119.486058924405</v>
          </cell>
        </row>
        <row r="587">
          <cell r="F587" t="str">
            <v>domovy pro seniory</v>
          </cell>
          <cell r="VO587">
            <v>41343.413453104971</v>
          </cell>
        </row>
        <row r="588">
          <cell r="F588" t="str">
            <v>týdenní stacionáře</v>
          </cell>
          <cell r="VO588">
            <v>51886.665618231993</v>
          </cell>
        </row>
        <row r="589">
          <cell r="F589" t="str">
            <v>odlehčovací služby</v>
          </cell>
          <cell r="VO589">
            <v>32162.63157894737</v>
          </cell>
        </row>
        <row r="590">
          <cell r="F590" t="str">
            <v>odborné sociální poradenství</v>
          </cell>
          <cell r="VO590">
            <v>10377.258115743929</v>
          </cell>
        </row>
        <row r="591">
          <cell r="F591" t="str">
            <v>nízkoprahová zařízení pro děti a mládež</v>
          </cell>
          <cell r="VO591">
            <v>30411.67109903997</v>
          </cell>
        </row>
        <row r="592">
          <cell r="F592" t="str">
            <v>denní stacionáře</v>
          </cell>
          <cell r="VO592">
            <v>20977.166666666668</v>
          </cell>
        </row>
        <row r="593">
          <cell r="F593" t="str">
            <v>terénní programy</v>
          </cell>
          <cell r="VO593">
            <v>32879.952445013063</v>
          </cell>
        </row>
        <row r="594">
          <cell r="F594" t="str">
            <v>nízkoprahová zařízení pro děti a mládež</v>
          </cell>
          <cell r="VO594">
            <v>39025.077160493827</v>
          </cell>
        </row>
        <row r="595">
          <cell r="F595" t="str">
            <v>centra denních služeb</v>
          </cell>
          <cell r="VO595">
            <v>25121.79911699779</v>
          </cell>
        </row>
        <row r="596">
          <cell r="F596" t="str">
            <v>sociálně aktivizační služby pro rodiny s
dětmi</v>
          </cell>
          <cell r="VO596">
            <v>51829.220172513269</v>
          </cell>
        </row>
        <row r="597">
          <cell r="F597" t="str">
            <v>odborné sociální poradenství</v>
          </cell>
          <cell r="VO597">
            <v>3058.6080586080589</v>
          </cell>
        </row>
        <row r="598">
          <cell r="F598" t="str">
            <v>odborné sociální poradenství</v>
          </cell>
          <cell r="VO598">
            <v>46110.95074201547</v>
          </cell>
        </row>
        <row r="599">
          <cell r="F599" t="str">
            <v>sociální rehabilitace</v>
          </cell>
          <cell r="VO599">
            <v>33425.608559936831</v>
          </cell>
        </row>
        <row r="600">
          <cell r="F600" t="str">
            <v>sociální rehabilitace</v>
          </cell>
          <cell r="VO600">
            <v>29780.821078431374</v>
          </cell>
        </row>
        <row r="601">
          <cell r="F601" t="str">
            <v>sociálně aktivizační služby pro rodiny s
dětmi</v>
          </cell>
          <cell r="VO601">
            <v>30475.570213737057</v>
          </cell>
        </row>
        <row r="602">
          <cell r="F602" t="str">
            <v>odborné sociální poradenství</v>
          </cell>
          <cell r="VO602">
            <v>18063.795483407874</v>
          </cell>
        </row>
        <row r="603">
          <cell r="F603" t="str">
            <v>odborné sociální poradenství</v>
          </cell>
          <cell r="VO603">
            <v>80849.938606224881</v>
          </cell>
        </row>
        <row r="604">
          <cell r="F604" t="str">
            <v>pečovatelská služba</v>
          </cell>
          <cell r="VO604">
            <v>36680.670319542733</v>
          </cell>
        </row>
        <row r="605">
          <cell r="F605" t="str">
            <v>domovy se zvláštním režimem</v>
          </cell>
          <cell r="VO605">
            <v>38030.1858973134</v>
          </cell>
        </row>
        <row r="606">
          <cell r="F606" t="str">
            <v>osobní asistence</v>
          </cell>
          <cell r="VO606">
            <v>26527.777777777777</v>
          </cell>
        </row>
        <row r="607">
          <cell r="F607" t="str">
            <v>domovy pro seniory</v>
          </cell>
          <cell r="VO607">
            <v>58268.291263957908</v>
          </cell>
        </row>
        <row r="608">
          <cell r="F608" t="str">
            <v>odlehčovací služby</v>
          </cell>
          <cell r="VO608">
            <v>24113.554216867469</v>
          </cell>
        </row>
        <row r="609">
          <cell r="F609" t="str">
            <v>odlehčovací služby</v>
          </cell>
          <cell r="VO609">
            <v>5265.6392642642641</v>
          </cell>
        </row>
        <row r="610">
          <cell r="F610" t="str">
            <v>sociálně aktivizační služby pro rodiny s
dětmi</v>
          </cell>
          <cell r="VO610">
            <v>34299.250406666004</v>
          </cell>
        </row>
        <row r="611">
          <cell r="F611" t="str">
            <v>odborné sociální poradenství</v>
          </cell>
          <cell r="VO611">
            <v>45914.57039006093</v>
          </cell>
        </row>
        <row r="612">
          <cell r="F612" t="str">
            <v>chráněné bydlení</v>
          </cell>
          <cell r="VO612">
            <v>35592.022741106004</v>
          </cell>
        </row>
        <row r="613">
          <cell r="F613" t="str">
            <v>domovy pro osoby se zdravotním postižením</v>
          </cell>
          <cell r="VO613">
            <v>32241.085242083613</v>
          </cell>
        </row>
        <row r="614">
          <cell r="F614" t="str">
            <v>odborné sociální poradenství</v>
          </cell>
          <cell r="VO614">
            <v>40138.771929824565</v>
          </cell>
        </row>
        <row r="615">
          <cell r="F615" t="str">
            <v>chráněné bydlení</v>
          </cell>
          <cell r="VO615">
            <v>78822.366666666654</v>
          </cell>
        </row>
        <row r="616">
          <cell r="F616" t="str">
            <v>sociální rehabilitace</v>
          </cell>
          <cell r="VO616">
            <v>31729.943502824859</v>
          </cell>
        </row>
        <row r="617">
          <cell r="F617" t="str">
            <v>domovy pro seniory</v>
          </cell>
          <cell r="VO617">
            <v>50700.939236631064</v>
          </cell>
        </row>
        <row r="618">
          <cell r="F618" t="str">
            <v>azylové domy</v>
          </cell>
          <cell r="VO618">
            <v>37827.589542292801</v>
          </cell>
        </row>
        <row r="619">
          <cell r="F619" t="str">
            <v>domovy se zvláštním režimem</v>
          </cell>
          <cell r="VO619">
            <v>32485.657302438751</v>
          </cell>
        </row>
        <row r="620">
          <cell r="F620" t="str">
            <v>denní stacionáře</v>
          </cell>
          <cell r="VO620">
            <v>34917.398585922601</v>
          </cell>
        </row>
        <row r="621">
          <cell r="F621" t="str">
            <v>osobní asistence</v>
          </cell>
          <cell r="VO621">
            <v>29201.203390277122</v>
          </cell>
        </row>
        <row r="622">
          <cell r="F622" t="str">
            <v>raná péče</v>
          </cell>
          <cell r="VO622">
            <v>49055.51435652779</v>
          </cell>
        </row>
        <row r="623">
          <cell r="F623" t="str">
            <v>domovy pro seniory</v>
          </cell>
          <cell r="VO623">
            <v>42989.543197682076</v>
          </cell>
        </row>
        <row r="624">
          <cell r="F624" t="str">
            <v>raná péče</v>
          </cell>
          <cell r="VO624">
            <v>47184.61669289886</v>
          </cell>
        </row>
        <row r="625">
          <cell r="F625" t="str">
            <v>osobní asistence</v>
          </cell>
          <cell r="VO625">
            <v>3765.75</v>
          </cell>
        </row>
        <row r="626">
          <cell r="F626" t="str">
            <v>odborné sociální poradenství</v>
          </cell>
          <cell r="VO626">
            <v>114074.07407407409</v>
          </cell>
        </row>
        <row r="627">
          <cell r="F627" t="str">
            <v>osobní asistence</v>
          </cell>
          <cell r="VO627">
            <v>18434.464809262619</v>
          </cell>
        </row>
        <row r="628">
          <cell r="F628" t="str">
            <v>sociální rehabilitace</v>
          </cell>
          <cell r="VO628">
            <v>26003.470857891294</v>
          </cell>
        </row>
        <row r="629">
          <cell r="F629" t="str">
            <v>odborné sociální poradenství</v>
          </cell>
          <cell r="VO629" t="str">
            <v>x</v>
          </cell>
        </row>
        <row r="630">
          <cell r="F630" t="str">
            <v>sociální rehabilitace</v>
          </cell>
          <cell r="VO630">
            <v>26890.848287393772</v>
          </cell>
        </row>
        <row r="631">
          <cell r="F631" t="str">
            <v>sociálně aktivizační služby pro rodiny s
dětmi</v>
          </cell>
          <cell r="VO631">
            <v>26071.053540587218</v>
          </cell>
        </row>
        <row r="632">
          <cell r="F632" t="str">
            <v>pečovatelská služba</v>
          </cell>
          <cell r="VO632">
            <v>45685.969682639763</v>
          </cell>
        </row>
        <row r="633">
          <cell r="F633" t="str">
            <v>denní stacionáře</v>
          </cell>
          <cell r="VO633">
            <v>32526.582536371348</v>
          </cell>
        </row>
        <row r="634">
          <cell r="F634" t="str">
            <v>sociálně aktivizační služby pro rodiny s
dětmi</v>
          </cell>
          <cell r="VO634">
            <v>49977.030274388497</v>
          </cell>
        </row>
        <row r="635">
          <cell r="F635" t="str">
            <v>sociálně terapeutické dílny</v>
          </cell>
          <cell r="VO635">
            <v>27126.323706377854</v>
          </cell>
        </row>
        <row r="636">
          <cell r="F636" t="str">
            <v>odlehčovací služby</v>
          </cell>
          <cell r="VO636">
            <v>36604.280221722947</v>
          </cell>
        </row>
        <row r="637">
          <cell r="F637" t="str">
            <v>odborné sociální poradenství</v>
          </cell>
          <cell r="VO637">
            <v>155740.74074074076</v>
          </cell>
        </row>
        <row r="638">
          <cell r="F638" t="str">
            <v>odlehčovací služby</v>
          </cell>
          <cell r="VO638">
            <v>34242.315284827979</v>
          </cell>
        </row>
        <row r="639">
          <cell r="F639" t="str">
            <v>nízkoprahová zařízení pro děti a mládež</v>
          </cell>
          <cell r="VO639">
            <v>51837.829971768682</v>
          </cell>
        </row>
        <row r="640">
          <cell r="F640" t="str">
            <v>kontaktní centra</v>
          </cell>
          <cell r="VO640">
            <v>30157.374225629912</v>
          </cell>
        </row>
        <row r="641">
          <cell r="F641" t="str">
            <v>domovy pro osoby se zdravotním postižením</v>
          </cell>
          <cell r="VO641">
            <v>53030.585902642</v>
          </cell>
        </row>
        <row r="642">
          <cell r="F642" t="str">
            <v>pečovatelská služba</v>
          </cell>
          <cell r="VO642">
            <v>33326.660170042087</v>
          </cell>
        </row>
        <row r="643">
          <cell r="F643" t="str">
            <v>sociální rehabilitace</v>
          </cell>
          <cell r="VO643">
            <v>34435.510416666672</v>
          </cell>
        </row>
        <row r="644">
          <cell r="F644" t="str">
            <v>odborné sociální poradenství</v>
          </cell>
          <cell r="VO644">
            <v>41441.07407407408</v>
          </cell>
        </row>
        <row r="645">
          <cell r="F645" t="str">
            <v>domy na půl cesty</v>
          </cell>
          <cell r="VO645">
            <v>31822.500016669332</v>
          </cell>
        </row>
        <row r="646">
          <cell r="F646" t="str">
            <v>sociálně aktivizační služby pro rodiny s
dětmi</v>
          </cell>
          <cell r="VO646">
            <v>34637.764591574705</v>
          </cell>
        </row>
        <row r="647">
          <cell r="F647" t="str">
            <v>terénní programy</v>
          </cell>
          <cell r="VO647">
            <v>36160.662163289133</v>
          </cell>
        </row>
        <row r="648">
          <cell r="F648" t="str">
            <v>odborné sociální poradenství</v>
          </cell>
          <cell r="VO648">
            <v>57061.518235793053</v>
          </cell>
        </row>
        <row r="649">
          <cell r="F649" t="str">
            <v>odborné sociální poradenství</v>
          </cell>
          <cell r="VO649">
            <v>41408.045977011498</v>
          </cell>
        </row>
        <row r="650">
          <cell r="F650" t="str">
            <v>terénní programy</v>
          </cell>
          <cell r="VO650">
            <v>35934.920146018711</v>
          </cell>
        </row>
        <row r="651">
          <cell r="F651" t="str">
            <v>odlehčovací služby</v>
          </cell>
          <cell r="VO651">
            <v>39908.681875792136</v>
          </cell>
        </row>
        <row r="652">
          <cell r="F652" t="str">
            <v>odlehčovací služby</v>
          </cell>
          <cell r="VO652">
            <v>65293.775484995997</v>
          </cell>
        </row>
        <row r="653">
          <cell r="F653" t="str">
            <v>osobní asistence</v>
          </cell>
          <cell r="VO653">
            <v>179969.48514851485</v>
          </cell>
        </row>
        <row r="654">
          <cell r="F654" t="str">
            <v>kontaktní centra</v>
          </cell>
          <cell r="VO654">
            <v>42204.356417444047</v>
          </cell>
        </row>
        <row r="655">
          <cell r="F655" t="str">
            <v>domovy se zvláštním režimem</v>
          </cell>
          <cell r="VO655">
            <v>67083.818725126912</v>
          </cell>
        </row>
        <row r="656">
          <cell r="F656" t="str">
            <v>sociálně aktivizační služby pro rodiny s
dětmi</v>
          </cell>
          <cell r="VO656">
            <v>28296.975505857303</v>
          </cell>
        </row>
        <row r="657">
          <cell r="F657" t="str">
            <v>osobní asistence</v>
          </cell>
          <cell r="VO657">
            <v>19383.48627218233</v>
          </cell>
        </row>
        <row r="658">
          <cell r="F658" t="str">
            <v>terénní programy</v>
          </cell>
          <cell r="VO658">
            <v>43077.929705423507</v>
          </cell>
        </row>
        <row r="659">
          <cell r="F659" t="str">
            <v>odlehčovací služby</v>
          </cell>
          <cell r="VO659">
            <v>32284.453704519168</v>
          </cell>
        </row>
        <row r="660">
          <cell r="F660" t="str">
            <v>terénní programy</v>
          </cell>
          <cell r="VO660">
            <v>47474.93642896627</v>
          </cell>
        </row>
        <row r="661">
          <cell r="F661" t="str">
            <v>odborné sociální poradenství</v>
          </cell>
          <cell r="VO661">
            <v>38052.185446009389</v>
          </cell>
        </row>
        <row r="662">
          <cell r="F662" t="str">
            <v>odborné sociální poradenství</v>
          </cell>
          <cell r="VO662">
            <v>21101.679718251504</v>
          </cell>
        </row>
        <row r="663">
          <cell r="F663" t="str">
            <v>osobní asistence</v>
          </cell>
          <cell r="VO663">
            <v>28546.630020251905</v>
          </cell>
        </row>
        <row r="664">
          <cell r="F664" t="str">
            <v>odborné sociální poradenství</v>
          </cell>
          <cell r="VO664">
            <v>42583.892105661529</v>
          </cell>
        </row>
        <row r="665">
          <cell r="F665" t="str">
            <v>sociálně aktivizační služby pro seniory a
osoby se zdravotním postižením</v>
          </cell>
          <cell r="VO665">
            <v>29015.911103621944</v>
          </cell>
        </row>
        <row r="666">
          <cell r="F666" t="str">
            <v>domovy pro seniory</v>
          </cell>
          <cell r="VO666">
            <v>67053.793860951148</v>
          </cell>
        </row>
        <row r="667">
          <cell r="F667" t="str">
            <v>terénní programy</v>
          </cell>
          <cell r="VO667">
            <v>29866.508134518426</v>
          </cell>
        </row>
        <row r="668">
          <cell r="F668" t="str">
            <v>terénní programy</v>
          </cell>
          <cell r="VO668">
            <v>28651.515151515152</v>
          </cell>
        </row>
        <row r="669">
          <cell r="F669" t="str">
            <v>nízkoprahová zařízení pro děti a mládež</v>
          </cell>
          <cell r="VO669">
            <v>61197.319932998325</v>
          </cell>
        </row>
        <row r="670">
          <cell r="F670" t="str">
            <v>sociálně aktivizační služby pro rodiny s
dětmi</v>
          </cell>
          <cell r="VO670">
            <v>34223.231861843451</v>
          </cell>
        </row>
        <row r="671">
          <cell r="F671" t="str">
            <v>odlehčovací služby</v>
          </cell>
          <cell r="VO671">
            <v>35578.962182581519</v>
          </cell>
        </row>
        <row r="672">
          <cell r="F672" t="str">
            <v>pečovatelská služba</v>
          </cell>
          <cell r="VO672">
            <v>19777.16129032258</v>
          </cell>
        </row>
        <row r="673">
          <cell r="F673" t="str">
            <v>odborné sociální poradenství</v>
          </cell>
          <cell r="VO673">
            <v>12738.095238095239</v>
          </cell>
        </row>
        <row r="674">
          <cell r="F674" t="str">
            <v>nízkoprahová zařízení pro děti a mládež</v>
          </cell>
          <cell r="VO674">
            <v>30429.299003193668</v>
          </cell>
        </row>
        <row r="675">
          <cell r="F675" t="str">
            <v>nízkoprahová zařízení pro děti a mládež</v>
          </cell>
          <cell r="VO675">
            <v>38306.878306878301</v>
          </cell>
        </row>
        <row r="676">
          <cell r="F676" t="str">
            <v>denní stacionáře</v>
          </cell>
          <cell r="VO676">
            <v>38277.451633105302</v>
          </cell>
        </row>
        <row r="677">
          <cell r="F677" t="str">
            <v>domovy pro seniory</v>
          </cell>
          <cell r="VO677">
            <v>43685.697200754737</v>
          </cell>
        </row>
        <row r="678">
          <cell r="F678" t="str">
            <v>domovy pro seniory</v>
          </cell>
          <cell r="VO678">
            <v>39373.261567647605</v>
          </cell>
        </row>
        <row r="679">
          <cell r="F679" t="str">
            <v>denní stacionáře</v>
          </cell>
          <cell r="VO679">
            <v>32843.02335434479</v>
          </cell>
        </row>
        <row r="680">
          <cell r="F680" t="str">
            <v>sociální rehabilitace</v>
          </cell>
          <cell r="VO680">
            <v>18087.086828845702</v>
          </cell>
        </row>
        <row r="681">
          <cell r="F681" t="str">
            <v>sociálně terapeutické dílny</v>
          </cell>
          <cell r="VO681">
            <v>27052.414372526571</v>
          </cell>
        </row>
        <row r="682">
          <cell r="F682" t="str">
            <v>odlehčovací služby</v>
          </cell>
          <cell r="VO682">
            <v>30858.169725934695</v>
          </cell>
        </row>
        <row r="683">
          <cell r="F683" t="str">
            <v>sociálně terapeutické dílny</v>
          </cell>
          <cell r="VO683">
            <v>41662.088017632334</v>
          </cell>
        </row>
        <row r="684">
          <cell r="F684" t="str">
            <v>odborné sociální poradenství</v>
          </cell>
          <cell r="VO684">
            <v>25092.022194373305</v>
          </cell>
        </row>
        <row r="685">
          <cell r="F685" t="str">
            <v>osobní asistence</v>
          </cell>
          <cell r="VO685">
            <v>22264.374922462517</v>
          </cell>
        </row>
        <row r="686">
          <cell r="F686" t="str">
            <v>osobní asistence</v>
          </cell>
          <cell r="VO686">
            <v>27340.495049504952</v>
          </cell>
        </row>
        <row r="687">
          <cell r="F687" t="str">
            <v>pečovatelská služba</v>
          </cell>
          <cell r="VO687">
            <v>52235.185678490678</v>
          </cell>
        </row>
        <row r="688">
          <cell r="F688" t="str">
            <v>odlehčovací služby</v>
          </cell>
          <cell r="VO688">
            <v>8611.6123953098831</v>
          </cell>
        </row>
        <row r="689">
          <cell r="F689" t="str">
            <v>pečovatelská služba</v>
          </cell>
          <cell r="VO689">
            <v>33907.70590044374</v>
          </cell>
        </row>
        <row r="690">
          <cell r="F690" t="str">
            <v>raná péče</v>
          </cell>
          <cell r="VO690">
            <v>45883.047977323666</v>
          </cell>
        </row>
        <row r="691">
          <cell r="F691" t="str">
            <v>odlehčovací služby</v>
          </cell>
          <cell r="VO691">
            <v>31545.27516519558</v>
          </cell>
        </row>
        <row r="692">
          <cell r="F692" t="str">
            <v>sociálně aktivizační služby pro rodiny s
dětmi</v>
          </cell>
          <cell r="VO692">
            <v>28869.254129670382</v>
          </cell>
        </row>
        <row r="693">
          <cell r="F693" t="str">
            <v>sociálně aktivizační služby pro rodiny s
dětmi</v>
          </cell>
          <cell r="VO693">
            <v>26048.345042116667</v>
          </cell>
        </row>
        <row r="694">
          <cell r="F694" t="str">
            <v>odborné sociální poradenství</v>
          </cell>
          <cell r="VO694">
            <v>27451.511903517025</v>
          </cell>
        </row>
        <row r="695">
          <cell r="F695" t="str">
            <v>sociálně aktivizační služby pro seniory a
osoby se zdravotním postižením</v>
          </cell>
          <cell r="VO695">
            <v>40872</v>
          </cell>
        </row>
        <row r="696">
          <cell r="F696" t="str">
            <v>osobní asistence</v>
          </cell>
          <cell r="VO696">
            <v>15577.995335002461</v>
          </cell>
        </row>
        <row r="697">
          <cell r="F697" t="str">
            <v>odlehčovací služby</v>
          </cell>
          <cell r="VO697">
            <v>17412.845365418896</v>
          </cell>
        </row>
        <row r="698">
          <cell r="F698" t="str">
            <v>osobní asistence</v>
          </cell>
          <cell r="VO698">
            <v>21734.364772447723</v>
          </cell>
        </row>
        <row r="699">
          <cell r="F699" t="str">
            <v>odborné sociální poradenství</v>
          </cell>
          <cell r="VO699">
            <v>36458.333333333336</v>
          </cell>
        </row>
        <row r="700">
          <cell r="F700" t="str">
            <v>sociálně aktivizační služby pro seniory a
osoby se zdravotním postižením</v>
          </cell>
          <cell r="VO700">
            <v>28211.214901032421</v>
          </cell>
        </row>
        <row r="701">
          <cell r="F701" t="str">
            <v>odlehčovací služby</v>
          </cell>
          <cell r="VO701">
            <v>38195.825396825392</v>
          </cell>
        </row>
        <row r="702">
          <cell r="F702" t="str">
            <v>pečovatelská služba</v>
          </cell>
          <cell r="VO702">
            <v>31025.335237823168</v>
          </cell>
        </row>
        <row r="703">
          <cell r="F703" t="str">
            <v>denní stacionáře</v>
          </cell>
          <cell r="VO703">
            <v>32588.511904761905</v>
          </cell>
        </row>
        <row r="704">
          <cell r="F704" t="str">
            <v>odborné sociální poradenství</v>
          </cell>
          <cell r="VO704">
            <v>45393.984718094951</v>
          </cell>
        </row>
        <row r="705">
          <cell r="F705" t="str">
            <v>chráněné bydlení</v>
          </cell>
          <cell r="VO705">
            <v>30130.70251562151</v>
          </cell>
        </row>
        <row r="706">
          <cell r="F706" t="str">
            <v>sociálně aktivizační služby pro rodiny s
dětmi</v>
          </cell>
          <cell r="VO706">
            <v>21127.04365079365</v>
          </cell>
        </row>
        <row r="707">
          <cell r="F707" t="str">
            <v>odlehčovací služby</v>
          </cell>
          <cell r="VO707">
            <v>20768.991228070176</v>
          </cell>
        </row>
        <row r="708">
          <cell r="F708" t="str">
            <v>terénní programy</v>
          </cell>
          <cell r="VO708">
            <v>31296.916666666668</v>
          </cell>
        </row>
        <row r="709">
          <cell r="F709" t="str">
            <v>sociální rehabilitace</v>
          </cell>
          <cell r="VO709">
            <v>32541.666666666668</v>
          </cell>
        </row>
        <row r="710">
          <cell r="F710" t="str">
            <v>sociální rehabilitace</v>
          </cell>
          <cell r="VO710">
            <v>25439.814814814814</v>
          </cell>
        </row>
        <row r="711">
          <cell r="F711" t="str">
            <v>chráněné bydlení</v>
          </cell>
          <cell r="VO711">
            <v>48022.916666666664</v>
          </cell>
        </row>
        <row r="712">
          <cell r="F712" t="str">
            <v>sociálně terapeutické dílny</v>
          </cell>
          <cell r="VO712">
            <v>28206.944444444442</v>
          </cell>
        </row>
        <row r="713">
          <cell r="F713" t="str">
            <v>sociálně terapeutické dílny</v>
          </cell>
          <cell r="VO713">
            <v>37918.981481481482</v>
          </cell>
        </row>
        <row r="714">
          <cell r="F714" t="str">
            <v>sociálně terapeutické dílny</v>
          </cell>
          <cell r="VO714">
            <v>42624.520833333336</v>
          </cell>
        </row>
        <row r="715">
          <cell r="F715" t="str">
            <v>sociální rehabilitace</v>
          </cell>
          <cell r="VO715">
            <v>28148.247978436659</v>
          </cell>
        </row>
        <row r="716">
          <cell r="F716" t="str">
            <v>podpora samostatného bydlení</v>
          </cell>
          <cell r="VO716">
            <v>40375</v>
          </cell>
        </row>
        <row r="717">
          <cell r="F717" t="str">
            <v>sociálně terapeutické dílny</v>
          </cell>
          <cell r="VO717">
            <v>45536.111111111117</v>
          </cell>
        </row>
        <row r="718">
          <cell r="F718" t="str">
            <v>sociální rehabilitace</v>
          </cell>
          <cell r="VO718">
            <v>24356.071428571431</v>
          </cell>
        </row>
        <row r="719">
          <cell r="F719" t="str">
            <v>sociálně terapeutické dílny</v>
          </cell>
          <cell r="VO719">
            <v>37460.144927536232</v>
          </cell>
        </row>
        <row r="720">
          <cell r="F720" t="str">
            <v>sociálně aktivizační služby pro seniory a
osoby se zdravotním postižením</v>
          </cell>
          <cell r="VO720">
            <v>27303.222222222219</v>
          </cell>
        </row>
        <row r="721">
          <cell r="F721" t="str">
            <v>osobní asistence</v>
          </cell>
          <cell r="VO721">
            <v>26033.390136054415</v>
          </cell>
        </row>
        <row r="722">
          <cell r="F722" t="str">
            <v>pečovatelská služba</v>
          </cell>
          <cell r="VO722">
            <v>33077.021256931606</v>
          </cell>
        </row>
        <row r="723">
          <cell r="F723" t="str">
            <v>pečovatelská služba</v>
          </cell>
          <cell r="VO723">
            <v>18465.365335622453</v>
          </cell>
        </row>
        <row r="724">
          <cell r="F724" t="str">
            <v>pečovatelská služba</v>
          </cell>
          <cell r="VO724">
            <v>30890.805898913066</v>
          </cell>
        </row>
        <row r="725">
          <cell r="F725" t="str">
            <v>domovy pro osoby se zdravotním postižením</v>
          </cell>
          <cell r="VO725">
            <v>38412.091411881687</v>
          </cell>
        </row>
        <row r="726">
          <cell r="F726" t="str">
            <v>pečovatelská služba</v>
          </cell>
          <cell r="VO726">
            <v>324586.18618500297</v>
          </cell>
        </row>
        <row r="727">
          <cell r="F727" t="str">
            <v>pečovatelská služba</v>
          </cell>
          <cell r="VO727">
            <v>39090.53978094647</v>
          </cell>
        </row>
        <row r="728">
          <cell r="F728" t="str">
            <v>domovy pro seniory</v>
          </cell>
          <cell r="VO728">
            <v>268233.93317869195</v>
          </cell>
        </row>
        <row r="729">
          <cell r="F729" t="str">
            <v>azylové domy</v>
          </cell>
          <cell r="VO729">
            <v>881794.61909703503</v>
          </cell>
        </row>
        <row r="730">
          <cell r="F730" t="str">
            <v>odborné sociální poradenství</v>
          </cell>
          <cell r="VO730">
            <v>1490379.4476843912</v>
          </cell>
        </row>
        <row r="731">
          <cell r="F731" t="str">
            <v>nízkoprahová denní centra</v>
          </cell>
          <cell r="VO731" t="str">
            <v>x</v>
          </cell>
        </row>
        <row r="732">
          <cell r="F732" t="str">
            <v>noclehárny</v>
          </cell>
          <cell r="VO732" t="str">
            <v>x</v>
          </cell>
        </row>
        <row r="733">
          <cell r="F733" t="str">
            <v>odlehčovací služby</v>
          </cell>
          <cell r="VO733">
            <v>1150</v>
          </cell>
        </row>
        <row r="734">
          <cell r="F734" t="str">
            <v>pečovatelská služba</v>
          </cell>
          <cell r="VO734">
            <v>52978.780257212369</v>
          </cell>
        </row>
        <row r="735">
          <cell r="F735" t="str">
            <v>osobní asistence</v>
          </cell>
          <cell r="VO735">
            <v>47184.771782226082</v>
          </cell>
        </row>
        <row r="736">
          <cell r="F736" t="str">
            <v>terénní programy</v>
          </cell>
          <cell r="VO736">
            <v>22109.333333333332</v>
          </cell>
        </row>
        <row r="737">
          <cell r="F737" t="str">
            <v>nízkoprahová zařízení pro děti a mládež</v>
          </cell>
          <cell r="VO737">
            <v>20611.232931726907</v>
          </cell>
        </row>
        <row r="738">
          <cell r="F738" t="str">
            <v>nízkoprahová zařízení pro děti a mládež</v>
          </cell>
          <cell r="VO738">
            <v>31500.853752867912</v>
          </cell>
        </row>
        <row r="739">
          <cell r="F739" t="str">
            <v>odborné sociální poradenství</v>
          </cell>
          <cell r="VO739">
            <v>45787.878787878784</v>
          </cell>
        </row>
        <row r="740">
          <cell r="F740" t="str">
            <v>intervenční centra</v>
          </cell>
          <cell r="VO740">
            <v>29814.170750246634</v>
          </cell>
        </row>
        <row r="741">
          <cell r="F741" t="str">
            <v>nízkoprahová zařízení pro děti a mládež</v>
          </cell>
          <cell r="VO741">
            <v>44810.33936775109</v>
          </cell>
        </row>
        <row r="742">
          <cell r="F742" t="str">
            <v>domovy se zvláštním režimem</v>
          </cell>
          <cell r="VO742">
            <v>28759.939560439554</v>
          </cell>
        </row>
        <row r="743">
          <cell r="F743" t="str">
            <v>domovy pro seniory</v>
          </cell>
          <cell r="VO743">
            <v>43992.500176132009</v>
          </cell>
        </row>
        <row r="744">
          <cell r="F744" t="str">
            <v>domovy se zvláštním režimem</v>
          </cell>
          <cell r="VO744">
            <v>43261.486442863003</v>
          </cell>
        </row>
        <row r="745">
          <cell r="F745" t="str">
            <v>týdenní stacionáře</v>
          </cell>
          <cell r="VO745">
            <v>43710.100399106879</v>
          </cell>
        </row>
        <row r="746">
          <cell r="F746" t="str">
            <v>odborné sociální poradenství</v>
          </cell>
          <cell r="VO746">
            <v>8457.0956951830067</v>
          </cell>
        </row>
      </sheetData>
      <sheetData sheetId="3">
        <row r="4">
          <cell r="L4">
            <v>2015</v>
          </cell>
          <cell r="M4">
            <v>2016</v>
          </cell>
          <cell r="N4">
            <v>2017</v>
          </cell>
        </row>
        <row r="5">
          <cell r="K5" t="str">
            <v>§ 44 Odlehčovací služby - pobytová forma</v>
          </cell>
          <cell r="L5">
            <v>500</v>
          </cell>
          <cell r="M5">
            <v>880</v>
          </cell>
          <cell r="N5">
            <v>780</v>
          </cell>
        </row>
        <row r="6">
          <cell r="K6" t="str">
            <v xml:space="preserve">§ 47 Týdenní stacionáře </v>
          </cell>
          <cell r="L6">
            <v>500</v>
          </cell>
          <cell r="M6">
            <v>1050</v>
          </cell>
          <cell r="N6">
            <v>1200</v>
          </cell>
        </row>
        <row r="7">
          <cell r="K7" t="str">
            <v>§ 48 Domovy pro osoby se zdravotním postižením</v>
          </cell>
          <cell r="L7">
            <v>900</v>
          </cell>
          <cell r="M7">
            <v>1040</v>
          </cell>
          <cell r="N7">
            <v>1100</v>
          </cell>
        </row>
        <row r="8">
          <cell r="K8" t="str">
            <v xml:space="preserve">§ 49 Domov pro seniory </v>
          </cell>
          <cell r="L8">
            <v>780</v>
          </cell>
          <cell r="M8">
            <v>800</v>
          </cell>
          <cell r="N8">
            <v>810</v>
          </cell>
        </row>
        <row r="9">
          <cell r="K9" t="str">
            <v xml:space="preserve">§ 50 Domovy se zvláštním režimem </v>
          </cell>
          <cell r="L9">
            <v>900</v>
          </cell>
          <cell r="M9">
            <v>1070</v>
          </cell>
          <cell r="N9">
            <v>940</v>
          </cell>
        </row>
        <row r="10">
          <cell r="K10" t="str">
            <v xml:space="preserve">§ 51 Chráněné bydlení </v>
          </cell>
          <cell r="L10">
            <v>570</v>
          </cell>
          <cell r="M10">
            <v>690</v>
          </cell>
          <cell r="N10">
            <v>600</v>
          </cell>
        </row>
        <row r="11">
          <cell r="K11" t="str">
            <v>§ 57 Azylové domy</v>
          </cell>
          <cell r="L11">
            <v>350</v>
          </cell>
          <cell r="M11">
            <v>280</v>
          </cell>
          <cell r="N11">
            <v>0</v>
          </cell>
        </row>
        <row r="12">
          <cell r="K12" t="str">
            <v xml:space="preserve">§ 58 Domy na půl cesty </v>
          </cell>
          <cell r="L12">
            <v>650</v>
          </cell>
          <cell r="M12">
            <v>300</v>
          </cell>
          <cell r="N12">
            <v>299.67123287671234</v>
          </cell>
        </row>
        <row r="13">
          <cell r="K13" t="str">
            <v xml:space="preserve">§ 63 Noclehárny </v>
          </cell>
          <cell r="L13">
            <v>200</v>
          </cell>
          <cell r="M13">
            <v>270</v>
          </cell>
          <cell r="N13">
            <v>280</v>
          </cell>
        </row>
        <row r="14">
          <cell r="K14" t="str">
            <v>§ 64 Služby následné péče - pobytová forma</v>
          </cell>
          <cell r="L14">
            <v>350</v>
          </cell>
          <cell r="M14">
            <v>800</v>
          </cell>
          <cell r="N14">
            <v>190</v>
          </cell>
        </row>
        <row r="15">
          <cell r="K15" t="str">
            <v xml:space="preserve">§ 68 Terapeutické komunity </v>
          </cell>
          <cell r="L15">
            <v>350</v>
          </cell>
          <cell r="M15">
            <v>870</v>
          </cell>
          <cell r="N15">
            <v>720</v>
          </cell>
        </row>
        <row r="16">
          <cell r="K16" t="str">
            <v>§ 70 Sociální rehabilitace - pobytová forma</v>
          </cell>
          <cell r="L16">
            <v>350</v>
          </cell>
          <cell r="M16">
            <v>600</v>
          </cell>
          <cell r="N16">
            <v>930</v>
          </cell>
        </row>
        <row r="30">
          <cell r="F30" t="str">
            <v>domovy pro seniory</v>
          </cell>
          <cell r="VV30">
            <v>888.36606798579396</v>
          </cell>
        </row>
        <row r="31">
          <cell r="F31" t="str">
            <v>domovy pro seniory</v>
          </cell>
          <cell r="VV31">
            <v>890.26004566210042</v>
          </cell>
        </row>
        <row r="32">
          <cell r="F32" t="str">
            <v>domovy pro seniory</v>
          </cell>
          <cell r="VV32">
            <v>812.36919883769201</v>
          </cell>
        </row>
        <row r="33">
          <cell r="F33" t="str">
            <v>odlehčovací služby</v>
          </cell>
          <cell r="VV33">
            <v>2238.7707317073173</v>
          </cell>
        </row>
        <row r="34">
          <cell r="F34" t="str">
            <v>domovy pro osoby se zdravotním postižením</v>
          </cell>
          <cell r="VV34">
            <v>760.3249233285627</v>
          </cell>
        </row>
        <row r="35">
          <cell r="F35" t="str">
            <v>domy na půl cesty</v>
          </cell>
          <cell r="VV35" t="str">
            <v>x</v>
          </cell>
        </row>
        <row r="36">
          <cell r="F36" t="str">
            <v>domovy pro seniory</v>
          </cell>
          <cell r="VV36">
            <v>945.45156555772996</v>
          </cell>
        </row>
        <row r="37">
          <cell r="F37" t="str">
            <v>sociální rehabilitace</v>
          </cell>
          <cell r="VV37" t="str">
            <v>x</v>
          </cell>
        </row>
        <row r="38">
          <cell r="F38" t="str">
            <v>domovy pro osoby se zdravotním postižením</v>
          </cell>
          <cell r="VV38">
            <v>1433.3013698630136</v>
          </cell>
        </row>
        <row r="39">
          <cell r="F39" t="str">
            <v>domovy se zvláštním režimem</v>
          </cell>
          <cell r="VV39">
            <v>958.79556164383564</v>
          </cell>
        </row>
        <row r="40">
          <cell r="F40" t="str">
            <v>domovy pro seniory</v>
          </cell>
          <cell r="VV40">
            <v>862.76771338250785</v>
          </cell>
        </row>
        <row r="41">
          <cell r="F41" t="str">
            <v>domovy se zvláštním režimem</v>
          </cell>
          <cell r="VV41">
            <v>942.87226027397264</v>
          </cell>
        </row>
        <row r="42">
          <cell r="F42" t="str">
            <v>domovy pro seniory</v>
          </cell>
          <cell r="VV42">
            <v>768.28589411329142</v>
          </cell>
        </row>
        <row r="43">
          <cell r="F43" t="str">
            <v>odlehčovací služby</v>
          </cell>
          <cell r="VV43">
            <v>714.60547945205485</v>
          </cell>
        </row>
        <row r="44">
          <cell r="F44" t="str">
            <v>domovy pro seniory</v>
          </cell>
          <cell r="VV44">
            <v>674.52381454162276</v>
          </cell>
        </row>
        <row r="45">
          <cell r="F45" t="str">
            <v>domovy se zvláštním režimem</v>
          </cell>
          <cell r="VV45">
            <v>1377.2216438356165</v>
          </cell>
        </row>
        <row r="46">
          <cell r="F46" t="str">
            <v>sociální rehabilitace</v>
          </cell>
          <cell r="VV46">
            <v>169.82298529411761</v>
          </cell>
        </row>
        <row r="47">
          <cell r="F47" t="str">
            <v>odlehčovací služby</v>
          </cell>
          <cell r="VV47">
            <v>439.95698630136985</v>
          </cell>
        </row>
        <row r="48">
          <cell r="F48" t="str">
            <v>chráněné bydlení</v>
          </cell>
          <cell r="VV48">
            <v>989.72701740531818</v>
          </cell>
        </row>
        <row r="49">
          <cell r="F49" t="str">
            <v>chráněné bydlení</v>
          </cell>
          <cell r="VV49">
            <v>268.21994863013697</v>
          </cell>
        </row>
        <row r="50">
          <cell r="F50" t="str">
            <v>domovy pro seniory</v>
          </cell>
          <cell r="VV50">
            <v>447.57294520547947</v>
          </cell>
        </row>
        <row r="51">
          <cell r="F51" t="str">
            <v>odlehčovací služby</v>
          </cell>
          <cell r="VV51">
            <v>655.39707762557077</v>
          </cell>
        </row>
        <row r="52">
          <cell r="F52" t="str">
            <v>noclehárny</v>
          </cell>
          <cell r="VV52">
            <v>172.25396825396825</v>
          </cell>
        </row>
        <row r="53">
          <cell r="F53" t="str">
            <v>azylové domy</v>
          </cell>
          <cell r="VV53">
            <v>318.87620497209537</v>
          </cell>
        </row>
        <row r="54">
          <cell r="F54" t="str">
            <v>noclehárny</v>
          </cell>
          <cell r="VV54">
            <v>184.2995391705069</v>
          </cell>
        </row>
        <row r="55">
          <cell r="F55" t="str">
            <v>domovy pro seniory</v>
          </cell>
          <cell r="VV55">
            <v>932.4234631441617</v>
          </cell>
        </row>
        <row r="56">
          <cell r="F56" t="str">
            <v>domovy pro seniory</v>
          </cell>
          <cell r="VV56">
            <v>862.83823573686584</v>
          </cell>
        </row>
        <row r="57">
          <cell r="F57" t="str">
            <v>domovy se zvláštním režimem</v>
          </cell>
          <cell r="VV57">
            <v>431.5405479452055</v>
          </cell>
        </row>
        <row r="58">
          <cell r="F58" t="str">
            <v>domovy pro seniory</v>
          </cell>
          <cell r="VV58">
            <v>2640.1472602739727</v>
          </cell>
        </row>
        <row r="59">
          <cell r="F59" t="str">
            <v>domovy pro seniory</v>
          </cell>
          <cell r="VV59">
            <v>798.94619034828543</v>
          </cell>
        </row>
        <row r="60">
          <cell r="F60" t="str">
            <v>domovy se zvláštním režimem</v>
          </cell>
          <cell r="VV60">
            <v>919.53900504686374</v>
          </cell>
        </row>
        <row r="61">
          <cell r="F61" t="str">
            <v>domovy pro seniory</v>
          </cell>
          <cell r="VV61">
            <v>1072.1757463796478</v>
          </cell>
        </row>
        <row r="62">
          <cell r="F62" t="str">
            <v>odlehčovací služby</v>
          </cell>
          <cell r="VV62">
            <v>1179.0155642023346</v>
          </cell>
        </row>
        <row r="63">
          <cell r="F63" t="str">
            <v>týdenní stacionáře</v>
          </cell>
          <cell r="VV63">
            <v>1969.2477302204929</v>
          </cell>
        </row>
        <row r="64">
          <cell r="F64" t="str">
            <v>domovy pro seniory</v>
          </cell>
          <cell r="VV64">
            <v>783.563267376966</v>
          </cell>
        </row>
        <row r="65">
          <cell r="F65" t="str">
            <v>domovy pro osoby se zdravotním postižením</v>
          </cell>
          <cell r="VV65">
            <v>695.38377652430836</v>
          </cell>
        </row>
        <row r="66">
          <cell r="F66" t="str">
            <v>azylové domy</v>
          </cell>
          <cell r="VV66">
            <v>198.86128956069911</v>
          </cell>
        </row>
        <row r="67">
          <cell r="F67" t="str">
            <v>odlehčovací služby</v>
          </cell>
          <cell r="VV67">
            <v>942.83376712328754</v>
          </cell>
        </row>
        <row r="68">
          <cell r="F68" t="str">
            <v>domovy pro seniory</v>
          </cell>
          <cell r="VV68">
            <v>811.4302372201804</v>
          </cell>
        </row>
        <row r="69">
          <cell r="F69" t="str">
            <v>domovy pro seniory</v>
          </cell>
          <cell r="VV69">
            <v>998.55134246575346</v>
          </cell>
        </row>
        <row r="70">
          <cell r="F70" t="str">
            <v>domovy pro seniory</v>
          </cell>
          <cell r="VV70">
            <v>665.13334246575346</v>
          </cell>
        </row>
        <row r="71">
          <cell r="F71" t="str">
            <v>domovy pro seniory</v>
          </cell>
          <cell r="VV71">
            <v>535.93460252399962</v>
          </cell>
        </row>
        <row r="72">
          <cell r="F72" t="str">
            <v>domovy pro seniory</v>
          </cell>
          <cell r="VV72">
            <v>760.9815154445339</v>
          </cell>
        </row>
        <row r="73">
          <cell r="F73" t="str">
            <v>týdenní stacionáře</v>
          </cell>
          <cell r="VV73">
            <v>837.75622509960158</v>
          </cell>
        </row>
        <row r="74">
          <cell r="F74" t="str">
            <v>domovy pro seniory</v>
          </cell>
          <cell r="VV74">
            <v>976.9811899407074</v>
          </cell>
        </row>
        <row r="75">
          <cell r="F75" t="str">
            <v>domovy pro seniory</v>
          </cell>
          <cell r="VV75">
            <v>759.59247597628291</v>
          </cell>
        </row>
        <row r="76">
          <cell r="F76" t="str">
            <v>domovy pro seniory</v>
          </cell>
          <cell r="VV76">
            <v>842.89158512720155</v>
          </cell>
        </row>
        <row r="77">
          <cell r="F77" t="str">
            <v>chráněné bydlení</v>
          </cell>
          <cell r="VV77">
            <v>919.70984589041097</v>
          </cell>
        </row>
        <row r="78">
          <cell r="F78" t="str">
            <v>domovy se zvláštním režimem</v>
          </cell>
          <cell r="VV78">
            <v>612.60359208523596</v>
          </cell>
        </row>
        <row r="79">
          <cell r="F79" t="str">
            <v>noclehárny</v>
          </cell>
          <cell r="VV79">
            <v>155.25753424657535</v>
          </cell>
        </row>
        <row r="80">
          <cell r="F80" t="str">
            <v>chráněné bydlení</v>
          </cell>
          <cell r="VV80">
            <v>116.64246575342466</v>
          </cell>
        </row>
        <row r="81">
          <cell r="F81" t="str">
            <v>odlehčovací služby</v>
          </cell>
          <cell r="VV81">
            <v>196.83333333333334</v>
          </cell>
        </row>
        <row r="82">
          <cell r="F82" t="str">
            <v>terapeutické komunity</v>
          </cell>
          <cell r="VV82">
            <v>937.40804383561624</v>
          </cell>
        </row>
        <row r="83">
          <cell r="F83" t="str">
            <v>chráněné bydlení</v>
          </cell>
          <cell r="VV83">
            <v>538.86829020801622</v>
          </cell>
        </row>
        <row r="84">
          <cell r="F84" t="str">
            <v>služby následné péče</v>
          </cell>
          <cell r="VV84">
            <v>726.6850136986302</v>
          </cell>
        </row>
        <row r="85">
          <cell r="F85" t="str">
            <v>domovy pro osoby se zdravotním postižením</v>
          </cell>
          <cell r="VV85">
            <v>894.75760273972605</v>
          </cell>
        </row>
        <row r="86">
          <cell r="F86" t="str">
            <v>chráněné bydlení</v>
          </cell>
          <cell r="VV86">
            <v>663.29447945205493</v>
          </cell>
        </row>
        <row r="87">
          <cell r="F87" t="str">
            <v>domovy pro seniory</v>
          </cell>
          <cell r="VV87">
            <v>670.23803893294883</v>
          </cell>
        </row>
        <row r="88">
          <cell r="F88" t="str">
            <v>domovy pro osoby se zdravotním postižením</v>
          </cell>
          <cell r="VV88">
            <v>775.67351598173514</v>
          </cell>
        </row>
        <row r="89">
          <cell r="F89" t="str">
            <v>domovy se zvláštním režimem</v>
          </cell>
          <cell r="VV89">
            <v>740.00995596868881</v>
          </cell>
        </row>
        <row r="90">
          <cell r="F90" t="str">
            <v>domovy pro osoby se zdravotním postižením</v>
          </cell>
          <cell r="VV90">
            <v>932.66832876712328</v>
          </cell>
        </row>
        <row r="91">
          <cell r="F91" t="str">
            <v>chráněné bydlení</v>
          </cell>
          <cell r="VV91">
            <v>730.65252446183968</v>
          </cell>
        </row>
        <row r="92">
          <cell r="F92" t="str">
            <v>domy na půl cesty</v>
          </cell>
          <cell r="VV92" t="str">
            <v>x</v>
          </cell>
        </row>
        <row r="93">
          <cell r="F93" t="str">
            <v>azylové domy</v>
          </cell>
          <cell r="VV93">
            <v>255.40203131115459</v>
          </cell>
        </row>
        <row r="94">
          <cell r="F94" t="str">
            <v>domovy pro seniory</v>
          </cell>
          <cell r="VV94">
            <v>871.30254403131119</v>
          </cell>
        </row>
        <row r="95">
          <cell r="F95" t="str">
            <v>azylové domy</v>
          </cell>
          <cell r="VV95">
            <v>1421.6342465753426</v>
          </cell>
        </row>
        <row r="96">
          <cell r="F96" t="str">
            <v>noclehárny</v>
          </cell>
          <cell r="VV96">
            <v>155.11917808219178</v>
          </cell>
        </row>
        <row r="97">
          <cell r="F97" t="str">
            <v>chráněné bydlení</v>
          </cell>
          <cell r="VV97">
            <v>481.69427880741335</v>
          </cell>
        </row>
        <row r="98">
          <cell r="F98" t="str">
            <v>týdenní stacionáře</v>
          </cell>
          <cell r="VV98">
            <v>903.83796296296293</v>
          </cell>
        </row>
        <row r="99">
          <cell r="F99" t="str">
            <v>domovy pro seniory</v>
          </cell>
          <cell r="VV99">
            <v>837.26838356164387</v>
          </cell>
        </row>
        <row r="100">
          <cell r="F100" t="str">
            <v>domovy pro seniory</v>
          </cell>
          <cell r="VV100">
            <v>623.55269406392699</v>
          </cell>
        </row>
        <row r="101">
          <cell r="F101" t="str">
            <v>domovy se zvláštním režimem</v>
          </cell>
          <cell r="VV101">
            <v>971.87144362486833</v>
          </cell>
        </row>
        <row r="102">
          <cell r="F102" t="str">
            <v>domovy pro seniory</v>
          </cell>
          <cell r="VV102">
            <v>824.83652968036529</v>
          </cell>
        </row>
        <row r="103">
          <cell r="F103" t="str">
            <v>chráněné bydlení</v>
          </cell>
          <cell r="VV103">
            <v>381.02511415525112</v>
          </cell>
        </row>
        <row r="104">
          <cell r="F104" t="str">
            <v>odlehčovací služby</v>
          </cell>
          <cell r="VV104">
            <v>1263.0122222222221</v>
          </cell>
        </row>
        <row r="105">
          <cell r="F105" t="str">
            <v>domovy se zvláštním režimem</v>
          </cell>
          <cell r="VV105">
            <v>714.08974964572508</v>
          </cell>
        </row>
        <row r="106">
          <cell r="F106" t="str">
            <v>odlehčovací služby</v>
          </cell>
          <cell r="VV106">
            <v>2934.7294117647057</v>
          </cell>
        </row>
        <row r="107">
          <cell r="F107" t="str">
            <v>chráněné bydlení</v>
          </cell>
          <cell r="VV107">
            <v>1798.7763178082193</v>
          </cell>
        </row>
        <row r="108">
          <cell r="F108" t="str">
            <v>domovy pro osoby se zdravotním postižením</v>
          </cell>
          <cell r="VV108">
            <v>1548.2940954180444</v>
          </cell>
        </row>
        <row r="109">
          <cell r="F109" t="str">
            <v>noclehárny</v>
          </cell>
          <cell r="VV109">
            <v>376.19808219178083</v>
          </cell>
        </row>
        <row r="110">
          <cell r="F110" t="str">
            <v>domovy se zvláštním režimem</v>
          </cell>
          <cell r="VV110">
            <v>649.27235616438361</v>
          </cell>
        </row>
        <row r="111">
          <cell r="F111" t="str">
            <v>domovy pro osoby se zdravotním postižením</v>
          </cell>
          <cell r="VV111">
            <v>1288.3507632093933</v>
          </cell>
        </row>
        <row r="112">
          <cell r="F112" t="str">
            <v>domovy pro seniory</v>
          </cell>
          <cell r="VV112">
            <v>757.71799086757994</v>
          </cell>
        </row>
        <row r="113">
          <cell r="F113" t="str">
            <v>odlehčovací služby</v>
          </cell>
          <cell r="VV113">
            <v>1596.6657534246576</v>
          </cell>
        </row>
        <row r="114">
          <cell r="F114" t="str">
            <v>domovy pro seniory</v>
          </cell>
          <cell r="VV114">
            <v>698.63881278538815</v>
          </cell>
        </row>
        <row r="115">
          <cell r="F115" t="str">
            <v>domovy pro osoby se zdravotním postižením</v>
          </cell>
          <cell r="VV115">
            <v>1304.3579849315067</v>
          </cell>
        </row>
        <row r="116">
          <cell r="F116" t="str">
            <v>domovy se zvláštním režimem</v>
          </cell>
          <cell r="VV116">
            <v>559.01751675896242</v>
          </cell>
        </row>
        <row r="117">
          <cell r="F117" t="str">
            <v>azylové domy</v>
          </cell>
          <cell r="VV117">
            <v>353.99411466260779</v>
          </cell>
        </row>
        <row r="118">
          <cell r="F118" t="str">
            <v>domovy pro seniory</v>
          </cell>
          <cell r="VV118">
            <v>970.85389788293901</v>
          </cell>
        </row>
        <row r="119">
          <cell r="F119" t="str">
            <v>azylové domy</v>
          </cell>
          <cell r="VV119">
            <v>477.33855185909982</v>
          </cell>
        </row>
        <row r="120">
          <cell r="F120" t="str">
            <v>domovy pro seniory</v>
          </cell>
          <cell r="VV120">
            <v>757.43698630136987</v>
          </cell>
        </row>
        <row r="121">
          <cell r="F121" t="str">
            <v>chráněné bydlení</v>
          </cell>
          <cell r="VV121">
            <v>538.61602739726027</v>
          </cell>
        </row>
        <row r="122">
          <cell r="F122" t="str">
            <v>týdenní stacionáře</v>
          </cell>
          <cell r="VV122">
            <v>1561.902390438247</v>
          </cell>
        </row>
        <row r="123">
          <cell r="F123" t="str">
            <v>chráněné bydlení</v>
          </cell>
          <cell r="VV123">
            <v>886.11917808219175</v>
          </cell>
        </row>
        <row r="124">
          <cell r="F124" t="str">
            <v>chráněné bydlení</v>
          </cell>
          <cell r="VV124">
            <v>795.95372907153728</v>
          </cell>
        </row>
        <row r="125">
          <cell r="F125" t="str">
            <v>týdenní stacionáře</v>
          </cell>
          <cell r="VV125">
            <v>1273.597609561753</v>
          </cell>
        </row>
        <row r="126">
          <cell r="F126" t="str">
            <v>azylové domy</v>
          </cell>
          <cell r="VV126">
            <v>137.67552926525531</v>
          </cell>
        </row>
        <row r="127">
          <cell r="F127" t="str">
            <v>chráněné bydlení</v>
          </cell>
          <cell r="VV127">
            <v>282.04332767993043</v>
          </cell>
        </row>
        <row r="128">
          <cell r="F128" t="str">
            <v>odlehčovací služby</v>
          </cell>
          <cell r="VV128">
            <v>161.39232876712327</v>
          </cell>
        </row>
        <row r="129">
          <cell r="F129" t="str">
            <v>domovy pro seniory</v>
          </cell>
          <cell r="VV129">
            <v>770.2313698630137</v>
          </cell>
        </row>
        <row r="130">
          <cell r="F130" t="str">
            <v>týdenní stacionáře</v>
          </cell>
          <cell r="VV130">
            <v>659.42037333333326</v>
          </cell>
        </row>
        <row r="131">
          <cell r="F131" t="str">
            <v>týdenní stacionáře</v>
          </cell>
          <cell r="VV131">
            <v>1713.0388138862102</v>
          </cell>
        </row>
        <row r="132">
          <cell r="F132" t="str">
            <v>odlehčovací služby</v>
          </cell>
          <cell r="VV132">
            <v>1204.6420168067227</v>
          </cell>
        </row>
        <row r="133">
          <cell r="F133" t="str">
            <v>odlehčovací služby</v>
          </cell>
          <cell r="VV133">
            <v>2028.5683684210524</v>
          </cell>
        </row>
        <row r="134">
          <cell r="F134" t="str">
            <v>chráněné bydlení</v>
          </cell>
          <cell r="VV134">
            <v>334.06287425149702</v>
          </cell>
        </row>
        <row r="135">
          <cell r="F135" t="str">
            <v>odlehčovací služby</v>
          </cell>
          <cell r="VV135">
            <v>482.27260273972593</v>
          </cell>
        </row>
        <row r="136">
          <cell r="F136" t="str">
            <v>odlehčovací služby</v>
          </cell>
          <cell r="VV136">
            <v>589.70933333333335</v>
          </cell>
        </row>
        <row r="137">
          <cell r="F137" t="str">
            <v>chráněné bydlení</v>
          </cell>
          <cell r="VV137">
            <v>1044.5954337899543</v>
          </cell>
        </row>
        <row r="138">
          <cell r="F138" t="str">
            <v>domovy se zvláštním režimem</v>
          </cell>
          <cell r="VV138">
            <v>471.92668574933555</v>
          </cell>
        </row>
        <row r="139">
          <cell r="F139" t="str">
            <v>azylové domy</v>
          </cell>
          <cell r="VV139">
            <v>490.35148401826484</v>
          </cell>
        </row>
        <row r="140">
          <cell r="F140" t="str">
            <v>domovy pro seniory</v>
          </cell>
          <cell r="VV140">
            <v>737.94030558482609</v>
          </cell>
        </row>
        <row r="141">
          <cell r="F141" t="str">
            <v>domovy pro seniory</v>
          </cell>
          <cell r="VV141">
            <v>834.91659598967647</v>
          </cell>
        </row>
        <row r="142">
          <cell r="F142" t="str">
            <v>domovy pro seniory</v>
          </cell>
          <cell r="VV142">
            <v>562.44257682339878</v>
          </cell>
        </row>
        <row r="143">
          <cell r="F143" t="str">
            <v>domovy se zvláštním režimem</v>
          </cell>
          <cell r="VV143">
            <v>770.23131912734652</v>
          </cell>
        </row>
        <row r="144">
          <cell r="F144" t="str">
            <v>domovy se zvláštním režimem</v>
          </cell>
          <cell r="VV144">
            <v>1157.6067382840663</v>
          </cell>
        </row>
        <row r="145">
          <cell r="F145" t="str">
            <v>chráněné bydlení</v>
          </cell>
          <cell r="VV145">
            <v>468.74066575342471</v>
          </cell>
        </row>
        <row r="146">
          <cell r="F146" t="str">
            <v>domovy pro osoby se zdravotním postižením</v>
          </cell>
          <cell r="VV146">
            <v>1245.7825570776256</v>
          </cell>
        </row>
        <row r="147">
          <cell r="F147" t="str">
            <v>domovy pro seniory</v>
          </cell>
          <cell r="VV147">
            <v>676.20936488169366</v>
          </cell>
        </row>
        <row r="148">
          <cell r="F148" t="str">
            <v>domovy pro seniory</v>
          </cell>
          <cell r="VV148">
            <v>872.39036854944652</v>
          </cell>
        </row>
        <row r="149">
          <cell r="F149" t="str">
            <v>odlehčovací služby</v>
          </cell>
          <cell r="VV149">
            <v>629.77250097847354</v>
          </cell>
        </row>
        <row r="150">
          <cell r="F150" t="str">
            <v>chráněné bydlení</v>
          </cell>
          <cell r="VV150">
            <v>526.16404109589041</v>
          </cell>
        </row>
        <row r="151">
          <cell r="F151" t="str">
            <v>domovy pro osoby se zdravotním postižením</v>
          </cell>
          <cell r="VV151">
            <v>1449.7643276488677</v>
          </cell>
        </row>
        <row r="152">
          <cell r="F152" t="str">
            <v>domovy se zvláštním režimem</v>
          </cell>
          <cell r="VV152">
            <v>2801.7452054794521</v>
          </cell>
        </row>
        <row r="153">
          <cell r="F153" t="str">
            <v>týdenní stacionáře</v>
          </cell>
          <cell r="VV153">
            <v>1247.5408764940239</v>
          </cell>
        </row>
        <row r="154">
          <cell r="F154" t="str">
            <v>domovy pro seniory</v>
          </cell>
          <cell r="VV154">
            <v>1709.786605783866</v>
          </cell>
        </row>
        <row r="155">
          <cell r="F155" t="str">
            <v>odlehčovací služby</v>
          </cell>
          <cell r="VV155">
            <v>281.74904109589039</v>
          </cell>
        </row>
        <row r="156">
          <cell r="F156" t="str">
            <v>domovy se zvláštním režimem</v>
          </cell>
          <cell r="VV156">
            <v>1074.6919452054794</v>
          </cell>
        </row>
        <row r="157">
          <cell r="F157" t="str">
            <v>chráněné bydlení</v>
          </cell>
          <cell r="VV157">
            <v>227.36779835390948</v>
          </cell>
        </row>
        <row r="158">
          <cell r="F158" t="str">
            <v>chráněné bydlení</v>
          </cell>
          <cell r="VV158">
            <v>1086.3397260273973</v>
          </cell>
        </row>
        <row r="159">
          <cell r="F159" t="str">
            <v>chráněné bydlení</v>
          </cell>
          <cell r="VV159">
            <v>434.2727397260274</v>
          </cell>
        </row>
        <row r="160">
          <cell r="F160" t="str">
            <v>chráněné bydlení</v>
          </cell>
          <cell r="VV160">
            <v>828.84299262381455</v>
          </cell>
        </row>
        <row r="161">
          <cell r="F161" t="str">
            <v>domovy pro seniory</v>
          </cell>
          <cell r="VV161">
            <v>817.37120243531206</v>
          </cell>
        </row>
        <row r="162">
          <cell r="F162" t="str">
            <v>chráněné bydlení</v>
          </cell>
          <cell r="VV162">
            <v>761.78956294846705</v>
          </cell>
        </row>
        <row r="163">
          <cell r="F163" t="str">
            <v>domovy pro seniory</v>
          </cell>
          <cell r="VV163">
            <v>772.68007070260717</v>
          </cell>
        </row>
        <row r="164">
          <cell r="F164" t="str">
            <v>domovy pro osoby se zdravotním postižením</v>
          </cell>
          <cell r="VV164">
            <v>1222.52413568167</v>
          </cell>
        </row>
        <row r="165">
          <cell r="F165" t="str">
            <v>odlehčovací služby</v>
          </cell>
          <cell r="VV165">
            <v>885.58082191780818</v>
          </cell>
        </row>
        <row r="166">
          <cell r="F166" t="str">
            <v>odlehčovací služby</v>
          </cell>
          <cell r="VV166">
            <v>2040.2584980237154</v>
          </cell>
        </row>
        <row r="167">
          <cell r="F167" t="str">
            <v>týdenní stacionáře</v>
          </cell>
          <cell r="VV167">
            <v>1089.4685276409414</v>
          </cell>
        </row>
        <row r="168">
          <cell r="F168" t="str">
            <v>odlehčovací služby</v>
          </cell>
          <cell r="VV168" t="str">
            <v>x</v>
          </cell>
        </row>
        <row r="169">
          <cell r="F169" t="str">
            <v>odlehčovací služby</v>
          </cell>
          <cell r="VV169">
            <v>1978.3611151079137</v>
          </cell>
        </row>
        <row r="170">
          <cell r="F170" t="str">
            <v>odlehčovací služby</v>
          </cell>
          <cell r="VV170">
            <v>938.17119565217388</v>
          </cell>
        </row>
        <row r="171">
          <cell r="F171" t="str">
            <v>domovy pro seniory</v>
          </cell>
          <cell r="VV171">
            <v>710.79945205479453</v>
          </cell>
        </row>
        <row r="172">
          <cell r="F172" t="str">
            <v>domovy pro seniory</v>
          </cell>
          <cell r="VV172">
            <v>841.99901369863016</v>
          </cell>
        </row>
        <row r="173">
          <cell r="F173" t="str">
            <v>domovy se zvláštním režimem</v>
          </cell>
          <cell r="VV173">
            <v>1029.0959957850368</v>
          </cell>
        </row>
        <row r="174">
          <cell r="F174" t="str">
            <v>odlehčovací služby</v>
          </cell>
          <cell r="VV174" t="str">
            <v>x</v>
          </cell>
        </row>
        <row r="175">
          <cell r="F175" t="str">
            <v>domovy se zvláštním režimem</v>
          </cell>
          <cell r="VV175">
            <v>1251.4106937693327</v>
          </cell>
        </row>
        <row r="176">
          <cell r="F176" t="str">
            <v>domovy pro osoby se zdravotním postižením</v>
          </cell>
          <cell r="VV176">
            <v>825.05117808219177</v>
          </cell>
        </row>
        <row r="177">
          <cell r="F177" t="str">
            <v>domovy se zvláštním režimem</v>
          </cell>
          <cell r="VV177">
            <v>1484.0360523038605</v>
          </cell>
        </row>
        <row r="178">
          <cell r="F178" t="str">
            <v>domovy pro seniory</v>
          </cell>
          <cell r="VV178">
            <v>815.12333487374156</v>
          </cell>
        </row>
        <row r="179">
          <cell r="F179" t="str">
            <v>domovy pro seniory</v>
          </cell>
          <cell r="VV179">
            <v>555.10901225666908</v>
          </cell>
        </row>
        <row r="180">
          <cell r="F180" t="str">
            <v>domovy pro seniory</v>
          </cell>
          <cell r="VV180">
            <v>626.0901547255346</v>
          </cell>
        </row>
        <row r="181">
          <cell r="F181" t="str">
            <v>domovy se zvláštním režimem</v>
          </cell>
          <cell r="VV181">
            <v>997.57964774951074</v>
          </cell>
        </row>
        <row r="182">
          <cell r="F182" t="str">
            <v>odlehčovací služby</v>
          </cell>
          <cell r="VV182">
            <v>1543.5950684931506</v>
          </cell>
        </row>
        <row r="183">
          <cell r="F183" t="str">
            <v>domovy pro osoby se zdravotním postižením</v>
          </cell>
          <cell r="VV183">
            <v>915.7719178082192</v>
          </cell>
        </row>
        <row r="184">
          <cell r="F184" t="str">
            <v>domovy pro seniory</v>
          </cell>
          <cell r="VV184">
            <v>694.95313626532084</v>
          </cell>
        </row>
        <row r="185">
          <cell r="F185" t="str">
            <v>domy na půl cesty</v>
          </cell>
          <cell r="VV185">
            <v>222.04748858447488</v>
          </cell>
        </row>
        <row r="186">
          <cell r="F186" t="str">
            <v>domovy se zvláštním režimem</v>
          </cell>
          <cell r="VV186">
            <v>741.41630306105196</v>
          </cell>
        </row>
        <row r="187">
          <cell r="F187" t="str">
            <v>domovy pro seniory</v>
          </cell>
          <cell r="VV187">
            <v>903.13315068493148</v>
          </cell>
        </row>
        <row r="188">
          <cell r="F188" t="str">
            <v>domovy se zvláštním režimem</v>
          </cell>
          <cell r="VV188">
            <v>1697.9303082191782</v>
          </cell>
        </row>
        <row r="189">
          <cell r="F189" t="str">
            <v>domovy pro seniory</v>
          </cell>
          <cell r="VV189">
            <v>642.25226885624704</v>
          </cell>
        </row>
        <row r="190">
          <cell r="F190" t="str">
            <v>chráněné bydlení</v>
          </cell>
          <cell r="VV190">
            <v>963.21285563751314</v>
          </cell>
        </row>
        <row r="191">
          <cell r="F191" t="str">
            <v>domovy se zvláštním režimem</v>
          </cell>
          <cell r="VV191">
            <v>670.88082191780825</v>
          </cell>
        </row>
        <row r="192">
          <cell r="F192" t="str">
            <v>domovy pro seniory</v>
          </cell>
          <cell r="VV192">
            <v>969.82477411833281</v>
          </cell>
        </row>
        <row r="193">
          <cell r="F193" t="str">
            <v>odlehčovací služby</v>
          </cell>
          <cell r="VV193">
            <v>577.53698630136989</v>
          </cell>
        </row>
        <row r="194">
          <cell r="F194" t="str">
            <v>azylové domy</v>
          </cell>
          <cell r="VV194">
            <v>141.38728897586432</v>
          </cell>
        </row>
        <row r="195">
          <cell r="F195" t="str">
            <v>odlehčovací služby</v>
          </cell>
          <cell r="VV195">
            <v>258.08972602739726</v>
          </cell>
        </row>
        <row r="196">
          <cell r="F196" t="str">
            <v>týdenní stacionáře</v>
          </cell>
          <cell r="VV196">
            <v>980.16745098039212</v>
          </cell>
        </row>
        <row r="197">
          <cell r="F197" t="str">
            <v>týdenní stacionáře</v>
          </cell>
          <cell r="VV197">
            <v>1183.389430894309</v>
          </cell>
        </row>
        <row r="198">
          <cell r="F198" t="str">
            <v>domovy pro osoby se zdravotním postižením</v>
          </cell>
          <cell r="VV198">
            <v>1094.4869703727302</v>
          </cell>
        </row>
        <row r="199">
          <cell r="F199" t="str">
            <v>domovy pro seniory</v>
          </cell>
          <cell r="VV199">
            <v>960.21398702235035</v>
          </cell>
        </row>
        <row r="200">
          <cell r="F200" t="str">
            <v>chráněné bydlení</v>
          </cell>
          <cell r="VV200">
            <v>1212.6584178082192</v>
          </cell>
        </row>
        <row r="201">
          <cell r="F201" t="str">
            <v>domovy pro osoby se zdravotním postižením</v>
          </cell>
          <cell r="VV201">
            <v>1290.3532957292507</v>
          </cell>
        </row>
        <row r="202">
          <cell r="F202" t="str">
            <v>noclehárny</v>
          </cell>
          <cell r="VV202">
            <v>352.27899543378993</v>
          </cell>
        </row>
        <row r="203">
          <cell r="F203" t="str">
            <v>chráněné bydlení</v>
          </cell>
          <cell r="VV203">
            <v>655.65780821917804</v>
          </cell>
        </row>
        <row r="204">
          <cell r="F204" t="str">
            <v>azylové domy</v>
          </cell>
          <cell r="VV204">
            <v>323.30050616438359</v>
          </cell>
        </row>
        <row r="205">
          <cell r="F205" t="str">
            <v>azylové domy</v>
          </cell>
          <cell r="VV205">
            <v>299.67123287671234</v>
          </cell>
        </row>
        <row r="206">
          <cell r="F206" t="str">
            <v>domovy pro osoby se zdravotním postižením</v>
          </cell>
          <cell r="VV206">
            <v>1104.9688356164384</v>
          </cell>
        </row>
        <row r="207">
          <cell r="F207" t="str">
            <v>týdenní stacionáře</v>
          </cell>
          <cell r="VV207">
            <v>809.56557776694297</v>
          </cell>
        </row>
        <row r="208">
          <cell r="F208" t="str">
            <v>sociální rehabilitace</v>
          </cell>
          <cell r="VV208">
            <v>643.77031963470324</v>
          </cell>
        </row>
        <row r="209">
          <cell r="F209" t="str">
            <v>domovy se zvláštním režimem</v>
          </cell>
          <cell r="VV209">
            <v>1067.9788649706459</v>
          </cell>
        </row>
        <row r="210">
          <cell r="F210" t="str">
            <v>domovy se zvláštním režimem</v>
          </cell>
          <cell r="VV210">
            <v>975.50424657534245</v>
          </cell>
        </row>
        <row r="211">
          <cell r="F211" t="str">
            <v>domovy pro seniory</v>
          </cell>
          <cell r="VV211">
            <v>730.35406392694063</v>
          </cell>
        </row>
        <row r="212">
          <cell r="F212" t="str">
            <v>odlehčovací služby</v>
          </cell>
          <cell r="VV212">
            <v>449.84239130434781</v>
          </cell>
        </row>
        <row r="213">
          <cell r="F213" t="str">
            <v>domovy se zvláštním režimem</v>
          </cell>
          <cell r="VV213">
            <v>1038.9759817351598</v>
          </cell>
        </row>
        <row r="214">
          <cell r="F214" t="str">
            <v>domovy pro osoby se zdravotním postižením</v>
          </cell>
          <cell r="VV214">
            <v>1312.9789659743703</v>
          </cell>
        </row>
        <row r="215">
          <cell r="F215" t="str">
            <v>domovy se zvláštním režimem</v>
          </cell>
          <cell r="VV215">
            <v>805.19762557077627</v>
          </cell>
        </row>
        <row r="216">
          <cell r="F216" t="str">
            <v>azylové domy</v>
          </cell>
          <cell r="VV216">
            <v>1443.6358655043587</v>
          </cell>
        </row>
        <row r="217">
          <cell r="F217" t="str">
            <v>domovy pro seniory</v>
          </cell>
          <cell r="VV217">
            <v>964.33166192814679</v>
          </cell>
        </row>
        <row r="218">
          <cell r="F218" t="str">
            <v>domovy pro seniory</v>
          </cell>
          <cell r="VV218">
            <v>1061.6146404109588</v>
          </cell>
        </row>
        <row r="219">
          <cell r="F219" t="str">
            <v>domovy pro seniory</v>
          </cell>
          <cell r="VV219">
            <v>408.65839675291733</v>
          </cell>
        </row>
        <row r="220">
          <cell r="F220" t="str">
            <v>domovy se zvláštním režimem</v>
          </cell>
          <cell r="VV220">
            <v>851.20513698630134</v>
          </cell>
        </row>
        <row r="221">
          <cell r="F221" t="str">
            <v>odlehčovací služby</v>
          </cell>
          <cell r="VV221" t="str">
            <v>x</v>
          </cell>
        </row>
        <row r="222">
          <cell r="F222" t="str">
            <v>domovy pro seniory</v>
          </cell>
          <cell r="VV222">
            <v>618.6576823398741</v>
          </cell>
        </row>
        <row r="223">
          <cell r="F223" t="str">
            <v>domovy pro seniory</v>
          </cell>
          <cell r="VV223">
            <v>707.82634050880631</v>
          </cell>
        </row>
        <row r="224">
          <cell r="F224" t="str">
            <v>týdenní stacionáře</v>
          </cell>
          <cell r="VV224">
            <v>2257.0767543859647</v>
          </cell>
        </row>
        <row r="225">
          <cell r="F225" t="str">
            <v>domovy se zvláštním režimem</v>
          </cell>
          <cell r="VV225">
            <v>1107.8583561643836</v>
          </cell>
        </row>
        <row r="226">
          <cell r="F226" t="str">
            <v>domovy pro seniory</v>
          </cell>
          <cell r="VV226">
            <v>758.35506198291068</v>
          </cell>
        </row>
        <row r="227">
          <cell r="F227" t="str">
            <v>odlehčovací služby</v>
          </cell>
          <cell r="VV227">
            <v>789.60328767123292</v>
          </cell>
        </row>
        <row r="228">
          <cell r="F228" t="str">
            <v>odlehčovací služby</v>
          </cell>
          <cell r="VV228">
            <v>384.3195342465753</v>
          </cell>
        </row>
        <row r="229">
          <cell r="F229" t="str">
            <v>chráněné bydlení</v>
          </cell>
          <cell r="VV229">
            <v>528.4922958904109</v>
          </cell>
        </row>
        <row r="230">
          <cell r="F230" t="str">
            <v>domovy pro osoby se zdravotním postižením</v>
          </cell>
          <cell r="VV230">
            <v>1114.093430248812</v>
          </cell>
        </row>
        <row r="231">
          <cell r="F231" t="str">
            <v>chráněné bydlení</v>
          </cell>
          <cell r="VV231">
            <v>129.05479452054794</v>
          </cell>
        </row>
        <row r="232">
          <cell r="F232" t="str">
            <v>domovy pro seniory</v>
          </cell>
          <cell r="VV232">
            <v>923.92313546423134</v>
          </cell>
        </row>
        <row r="233">
          <cell r="F233" t="str">
            <v>azylové domy</v>
          </cell>
          <cell r="VV233">
            <v>264.78937318389376</v>
          </cell>
        </row>
        <row r="234">
          <cell r="F234" t="str">
            <v>domovy se zvláštním režimem</v>
          </cell>
          <cell r="VV234">
            <v>641.20301369863012</v>
          </cell>
        </row>
        <row r="235">
          <cell r="F235" t="str">
            <v>domovy pro seniory</v>
          </cell>
          <cell r="VV235">
            <v>890.73732876712324</v>
          </cell>
        </row>
        <row r="236">
          <cell r="F236" t="str">
            <v>odlehčovací služby</v>
          </cell>
          <cell r="VV236">
            <v>761.3604651162791</v>
          </cell>
        </row>
        <row r="237">
          <cell r="F237" t="str">
            <v>odlehčovací služby</v>
          </cell>
          <cell r="VV237">
            <v>1677.1167127071824</v>
          </cell>
        </row>
        <row r="238">
          <cell r="F238" t="str">
            <v>domovy pro osoby se zdravotním postižením</v>
          </cell>
          <cell r="VV238">
            <v>989.67052837573385</v>
          </cell>
        </row>
        <row r="239">
          <cell r="F239" t="str">
            <v>domy na půl cesty</v>
          </cell>
          <cell r="VV239">
            <v>320.57976817702843</v>
          </cell>
        </row>
        <row r="240">
          <cell r="F240" t="str">
            <v>odlehčovací služby</v>
          </cell>
          <cell r="VV240">
            <v>423.89497716894977</v>
          </cell>
        </row>
        <row r="241">
          <cell r="F241" t="str">
            <v>odlehčovací služby</v>
          </cell>
          <cell r="VV241">
            <v>266.38630952380953</v>
          </cell>
        </row>
        <row r="242">
          <cell r="F242" t="str">
            <v>domovy se zvláštním režimem</v>
          </cell>
          <cell r="VV242">
            <v>961.54767123287672</v>
          </cell>
        </row>
        <row r="243">
          <cell r="F243" t="str">
            <v>odlehčovací služby</v>
          </cell>
          <cell r="VV243">
            <v>2400.7666301369864</v>
          </cell>
        </row>
        <row r="244">
          <cell r="F244" t="str">
            <v>domovy pro seniory</v>
          </cell>
          <cell r="VV244">
            <v>961.54767123287672</v>
          </cell>
        </row>
        <row r="245">
          <cell r="F245" t="str">
            <v>odlehčovací služby</v>
          </cell>
          <cell r="VV245">
            <v>2410.3685503685506</v>
          </cell>
        </row>
        <row r="246">
          <cell r="F246" t="str">
            <v>domovy pro seniory</v>
          </cell>
          <cell r="VV246">
            <v>864.77170376712331</v>
          </cell>
        </row>
        <row r="247">
          <cell r="F247" t="str">
            <v>domovy pro seniory</v>
          </cell>
          <cell r="VV247">
            <v>857.36876712328763</v>
          </cell>
        </row>
        <row r="248">
          <cell r="F248" t="str">
            <v>odlehčovací služby</v>
          </cell>
          <cell r="VV248">
            <v>2768.3952380952383</v>
          </cell>
        </row>
        <row r="249">
          <cell r="F249" t="str">
            <v>odlehčovací služby</v>
          </cell>
          <cell r="VV249">
            <v>376.475799086758</v>
          </cell>
        </row>
        <row r="250">
          <cell r="F250" t="str">
            <v>chráněné bydlení</v>
          </cell>
          <cell r="VV250">
            <v>948.21335616438353</v>
          </cell>
        </row>
        <row r="251">
          <cell r="F251" t="str">
            <v>chráněné bydlení</v>
          </cell>
          <cell r="VV251">
            <v>350.85235920852358</v>
          </cell>
        </row>
        <row r="252">
          <cell r="F252" t="str">
            <v>domovy pro osoby se zdravotním postižením</v>
          </cell>
          <cell r="VV252">
            <v>1042.1536354056902</v>
          </cell>
        </row>
        <row r="253">
          <cell r="F253" t="str">
            <v>domovy pro seniory</v>
          </cell>
          <cell r="VV253">
            <v>7437.4743164855945</v>
          </cell>
        </row>
        <row r="254">
          <cell r="F254" t="str">
            <v>azylové domy</v>
          </cell>
          <cell r="VV254">
            <v>2081.9919250180246</v>
          </cell>
        </row>
        <row r="255">
          <cell r="F255" t="str">
            <v>noclehárny</v>
          </cell>
          <cell r="VV255">
            <v>5180.1360655737708</v>
          </cell>
        </row>
        <row r="256">
          <cell r="F256" t="str">
            <v>odlehčovací služby</v>
          </cell>
          <cell r="VV256" t="str">
            <v>x</v>
          </cell>
        </row>
        <row r="257">
          <cell r="F257" t="str">
            <v>domovy se zvláštním režimem</v>
          </cell>
          <cell r="VV257">
            <v>860.4343561643833</v>
          </cell>
        </row>
        <row r="258">
          <cell r="F258" t="str">
            <v>domovy pro seniory</v>
          </cell>
          <cell r="VV258">
            <v>582.32828646959865</v>
          </cell>
        </row>
        <row r="259">
          <cell r="F259" t="str">
            <v>domovy se zvláštním režimem</v>
          </cell>
          <cell r="VV259">
            <v>793.56506849315065</v>
          </cell>
        </row>
        <row r="260">
          <cell r="F260" t="str">
            <v>týdenní stacionáře</v>
          </cell>
          <cell r="VV260">
            <v>1218.1727891156463</v>
          </cell>
        </row>
      </sheetData>
      <sheetData sheetId="4"/>
      <sheetData sheetId="5">
        <row r="51">
          <cell r="F51" t="str">
            <v>sociální rehabilitace</v>
          </cell>
          <cell r="OS51">
            <v>173850.39</v>
          </cell>
          <cell r="US51">
            <v>0</v>
          </cell>
        </row>
        <row r="52">
          <cell r="F52" t="str">
            <v>odborné sociální poradenství</v>
          </cell>
          <cell r="OS52">
            <v>123198</v>
          </cell>
          <cell r="US52">
            <v>0</v>
          </cell>
        </row>
        <row r="53">
          <cell r="F53" t="str">
            <v>odborné sociální poradenství</v>
          </cell>
          <cell r="OS53">
            <v>18039607.43</v>
          </cell>
          <cell r="US53">
            <v>4101990.5</v>
          </cell>
        </row>
        <row r="54">
          <cell r="F54" t="str">
            <v>pečovatelská služba</v>
          </cell>
          <cell r="OS54">
            <v>871565</v>
          </cell>
          <cell r="US54">
            <v>0</v>
          </cell>
        </row>
        <row r="55">
          <cell r="F55" t="str">
            <v>odborné sociální poradenství</v>
          </cell>
          <cell r="OS55">
            <v>46500</v>
          </cell>
          <cell r="US55">
            <v>37000</v>
          </cell>
        </row>
        <row r="56">
          <cell r="F56" t="str">
            <v>pečovatelská služba</v>
          </cell>
          <cell r="OS56">
            <v>3632950</v>
          </cell>
          <cell r="US56">
            <v>1232211</v>
          </cell>
        </row>
        <row r="57">
          <cell r="F57" t="str">
            <v>domovy pro seniory</v>
          </cell>
          <cell r="OS57">
            <v>43774238</v>
          </cell>
          <cell r="US57">
            <v>13786000</v>
          </cell>
        </row>
        <row r="58">
          <cell r="F58" t="str">
            <v>sociální rehabilitace</v>
          </cell>
          <cell r="OS58">
            <v>715106</v>
          </cell>
          <cell r="US58">
            <v>180000</v>
          </cell>
        </row>
        <row r="59">
          <cell r="F59" t="str">
            <v>pečovatelská služba</v>
          </cell>
          <cell r="OS59">
            <v>454247</v>
          </cell>
          <cell r="US59">
            <v>249523</v>
          </cell>
        </row>
        <row r="60">
          <cell r="F60" t="str">
            <v>domovy pro seniory</v>
          </cell>
          <cell r="OS60">
            <v>15597356</v>
          </cell>
          <cell r="US60">
            <v>1129197</v>
          </cell>
        </row>
        <row r="61">
          <cell r="F61" t="str">
            <v>terénní programy</v>
          </cell>
          <cell r="OS61">
            <v>491949</v>
          </cell>
          <cell r="US61">
            <v>65885</v>
          </cell>
        </row>
        <row r="62">
          <cell r="F62" t="str">
            <v>pečovatelská služba</v>
          </cell>
          <cell r="OS62">
            <v>5956994</v>
          </cell>
          <cell r="US62">
            <v>2591985</v>
          </cell>
        </row>
        <row r="63">
          <cell r="F63" t="str">
            <v>denní stacionáře</v>
          </cell>
          <cell r="OS63">
            <v>2024021</v>
          </cell>
          <cell r="US63">
            <v>816433</v>
          </cell>
        </row>
        <row r="64">
          <cell r="F64" t="str">
            <v>domovy pro seniory</v>
          </cell>
          <cell r="OS64">
            <v>29354961</v>
          </cell>
          <cell r="US64">
            <v>2061100</v>
          </cell>
        </row>
        <row r="65">
          <cell r="F65" t="str">
            <v>odlehčovací služby</v>
          </cell>
          <cell r="OS65">
            <v>917896</v>
          </cell>
          <cell r="US65">
            <v>629123</v>
          </cell>
        </row>
        <row r="66">
          <cell r="F66" t="str">
            <v>pečovatelská služba</v>
          </cell>
          <cell r="OS66">
            <v>993441</v>
          </cell>
          <cell r="US66">
            <v>780526</v>
          </cell>
        </row>
        <row r="67">
          <cell r="F67" t="str">
            <v>pečovatelská služba</v>
          </cell>
          <cell r="OS67">
            <v>308332</v>
          </cell>
          <cell r="US67">
            <v>0</v>
          </cell>
        </row>
        <row r="68">
          <cell r="F68" t="str">
            <v>pečovatelská služba</v>
          </cell>
          <cell r="OS68">
            <v>6781143</v>
          </cell>
          <cell r="US68">
            <v>4015039</v>
          </cell>
        </row>
        <row r="69">
          <cell r="F69" t="str">
            <v>domovy pro osoby se zdravotním postižením</v>
          </cell>
          <cell r="OS69">
            <v>18593746</v>
          </cell>
          <cell r="US69">
            <v>1689200</v>
          </cell>
        </row>
        <row r="70">
          <cell r="F70" t="str">
            <v>domy na půl cesty</v>
          </cell>
          <cell r="OS70">
            <v>48500</v>
          </cell>
          <cell r="US70">
            <v>0</v>
          </cell>
        </row>
        <row r="71">
          <cell r="F71" t="str">
            <v>domovy pro seniory</v>
          </cell>
          <cell r="OS71">
            <v>19325030</v>
          </cell>
          <cell r="US71">
            <v>1114500</v>
          </cell>
        </row>
        <row r="72">
          <cell r="F72" t="str">
            <v>průvodcovské a předčitatelské služby</v>
          </cell>
          <cell r="OS72">
            <v>1265167</v>
          </cell>
          <cell r="US72">
            <v>291590</v>
          </cell>
        </row>
        <row r="73">
          <cell r="F73" t="str">
            <v>pečovatelská služba</v>
          </cell>
          <cell r="OS73">
            <v>1351000</v>
          </cell>
          <cell r="US73">
            <v>345100</v>
          </cell>
        </row>
        <row r="74">
          <cell r="F74" t="str">
            <v>tlumočnické služby</v>
          </cell>
          <cell r="OS74">
            <v>132555</v>
          </cell>
          <cell r="US74">
            <v>110255</v>
          </cell>
        </row>
        <row r="75">
          <cell r="F75" t="str">
            <v>sociálně aktivizační služby pro seniory a
osoby se zdravotním postižením</v>
          </cell>
          <cell r="OS75">
            <v>273000</v>
          </cell>
          <cell r="US75">
            <v>0</v>
          </cell>
        </row>
        <row r="76">
          <cell r="F76" t="str">
            <v>denní stacionáře</v>
          </cell>
          <cell r="OS76">
            <v>577082</v>
          </cell>
          <cell r="US76">
            <v>60700</v>
          </cell>
        </row>
        <row r="77">
          <cell r="F77" t="str">
            <v>sociální rehabilitace</v>
          </cell>
          <cell r="OS77">
            <v>241800.5</v>
          </cell>
          <cell r="US77">
            <v>21076</v>
          </cell>
        </row>
        <row r="78">
          <cell r="F78" t="str">
            <v>domovy pro osoby se zdravotním postižením</v>
          </cell>
          <cell r="OS78">
            <v>10463100</v>
          </cell>
          <cell r="US78">
            <v>676396</v>
          </cell>
        </row>
        <row r="79">
          <cell r="F79" t="str">
            <v>pečovatelská služba</v>
          </cell>
          <cell r="OS79">
            <v>7353019</v>
          </cell>
          <cell r="US79">
            <v>311790</v>
          </cell>
        </row>
        <row r="80">
          <cell r="F80" t="str">
            <v>sociální rehabilitace</v>
          </cell>
          <cell r="OS80">
            <v>623534.84</v>
          </cell>
          <cell r="US80">
            <v>336734.84000000008</v>
          </cell>
        </row>
        <row r="81">
          <cell r="F81" t="str">
            <v>odborné sociální poradenství</v>
          </cell>
          <cell r="OS81">
            <v>430601.91</v>
          </cell>
          <cell r="US81">
            <v>324701.90999999997</v>
          </cell>
        </row>
        <row r="82">
          <cell r="F82" t="str">
            <v>domovy se zvláštním režimem</v>
          </cell>
          <cell r="OS82">
            <v>17498019</v>
          </cell>
          <cell r="US82">
            <v>0</v>
          </cell>
        </row>
        <row r="83">
          <cell r="F83" t="str">
            <v>domovy pro seniory</v>
          </cell>
          <cell r="OS83">
            <v>20469164</v>
          </cell>
          <cell r="US83">
            <v>1475550</v>
          </cell>
        </row>
        <row r="84">
          <cell r="F84" t="str">
            <v>pečovatelská služba</v>
          </cell>
          <cell r="OS84">
            <v>13215625</v>
          </cell>
          <cell r="US84">
            <v>6095000</v>
          </cell>
        </row>
        <row r="85">
          <cell r="F85" t="str">
            <v>nízkoprahová denní centra</v>
          </cell>
          <cell r="OS85">
            <v>566120</v>
          </cell>
          <cell r="US85">
            <v>55000</v>
          </cell>
        </row>
        <row r="86">
          <cell r="F86" t="str">
            <v>domovy se zvláštním režimem</v>
          </cell>
          <cell r="OS86">
            <v>8259561</v>
          </cell>
          <cell r="US86">
            <v>430854</v>
          </cell>
        </row>
        <row r="87">
          <cell r="F87" t="str">
            <v>domovy pro seniory</v>
          </cell>
          <cell r="OS87">
            <v>10375701</v>
          </cell>
          <cell r="US87">
            <v>597420</v>
          </cell>
        </row>
        <row r="88">
          <cell r="F88" t="str">
            <v>odlehčovací služby</v>
          </cell>
          <cell r="OS88">
            <v>782493</v>
          </cell>
          <cell r="US88">
            <v>58877</v>
          </cell>
        </row>
        <row r="89">
          <cell r="F89" t="str">
            <v>domovy pro seniory</v>
          </cell>
          <cell r="OS89">
            <v>32006155</v>
          </cell>
          <cell r="US89">
            <v>1421123</v>
          </cell>
        </row>
        <row r="90">
          <cell r="F90" t="str">
            <v>domovy se zvláštním režimem</v>
          </cell>
          <cell r="OS90">
            <v>10053718</v>
          </cell>
          <cell r="US90">
            <v>159235</v>
          </cell>
        </row>
        <row r="91">
          <cell r="F91" t="str">
            <v>sociálně terapeutické dílny</v>
          </cell>
          <cell r="OS91">
            <v>1215870.3</v>
          </cell>
          <cell r="US91">
            <v>300134.69999999995</v>
          </cell>
        </row>
        <row r="92">
          <cell r="F92" t="str">
            <v>sociálně aktivizační služby pro seniory a
osoby se zdravotním postižením</v>
          </cell>
          <cell r="OS92">
            <v>58179</v>
          </cell>
          <cell r="US92">
            <v>257500</v>
          </cell>
        </row>
        <row r="93">
          <cell r="F93" t="str">
            <v>pečovatelská služba</v>
          </cell>
          <cell r="OS93">
            <v>601069</v>
          </cell>
          <cell r="US93">
            <v>695114</v>
          </cell>
        </row>
        <row r="94">
          <cell r="F94" t="str">
            <v>denní stacionáře</v>
          </cell>
          <cell r="OS94">
            <v>2132387</v>
          </cell>
          <cell r="US94">
            <v>965000</v>
          </cell>
        </row>
        <row r="95">
          <cell r="F95" t="str">
            <v>sociálně aktivizační služby pro seniory a
osoby se zdravotním postižením</v>
          </cell>
          <cell r="OS95">
            <v>246491</v>
          </cell>
          <cell r="US95">
            <v>45500</v>
          </cell>
        </row>
        <row r="96">
          <cell r="F96" t="str">
            <v>sociální rehabilitace</v>
          </cell>
          <cell r="OS96">
            <v>1154796.2999999998</v>
          </cell>
          <cell r="US96">
            <v>118320.10000000009</v>
          </cell>
        </row>
        <row r="97">
          <cell r="F97" t="str">
            <v>pečovatelská služba</v>
          </cell>
          <cell r="OS97">
            <v>327791</v>
          </cell>
          <cell r="US97">
            <v>187519</v>
          </cell>
        </row>
        <row r="98">
          <cell r="F98" t="str">
            <v>pečovatelská služba</v>
          </cell>
          <cell r="OS98">
            <v>2366688</v>
          </cell>
          <cell r="US98">
            <v>986498</v>
          </cell>
        </row>
        <row r="99">
          <cell r="F99" t="str">
            <v>osobní asistence</v>
          </cell>
          <cell r="OS99">
            <v>5771808</v>
          </cell>
          <cell r="US99">
            <v>437710</v>
          </cell>
        </row>
        <row r="100">
          <cell r="F100" t="str">
            <v>odlehčovací služby</v>
          </cell>
          <cell r="OS100">
            <v>1605843</v>
          </cell>
          <cell r="US100">
            <v>20000</v>
          </cell>
        </row>
        <row r="101">
          <cell r="F101" t="str">
            <v>pečovatelská služba</v>
          </cell>
          <cell r="OS101">
            <v>3893190</v>
          </cell>
          <cell r="US101">
            <v>1134291</v>
          </cell>
        </row>
        <row r="102">
          <cell r="F102" t="str">
            <v>nízkoprahová denní centra</v>
          </cell>
          <cell r="OS102">
            <v>963260</v>
          </cell>
          <cell r="US102">
            <v>591520</v>
          </cell>
        </row>
        <row r="103">
          <cell r="F103" t="str">
            <v>chráněné bydlení</v>
          </cell>
          <cell r="OS103">
            <v>6141256.1429999992</v>
          </cell>
          <cell r="US103">
            <v>781319.39999999991</v>
          </cell>
        </row>
        <row r="104">
          <cell r="F104" t="str">
            <v>pečovatelská služba</v>
          </cell>
          <cell r="OS104">
            <v>1605000</v>
          </cell>
          <cell r="US104">
            <v>948500</v>
          </cell>
        </row>
        <row r="105">
          <cell r="F105" t="str">
            <v>pečovatelská služba</v>
          </cell>
          <cell r="OS105">
            <v>494447.39</v>
          </cell>
          <cell r="US105">
            <v>278633.39</v>
          </cell>
        </row>
        <row r="106">
          <cell r="F106" t="str">
            <v>osobní asistence</v>
          </cell>
          <cell r="OS106">
            <v>2431057</v>
          </cell>
          <cell r="US106">
            <v>473452</v>
          </cell>
        </row>
        <row r="107">
          <cell r="F107" t="str">
            <v>chráněné bydlení</v>
          </cell>
          <cell r="OS107">
            <v>3132809</v>
          </cell>
          <cell r="US107">
            <v>0</v>
          </cell>
        </row>
        <row r="108">
          <cell r="F108" t="str">
            <v>terénní programy</v>
          </cell>
          <cell r="OS108">
            <v>595934</v>
          </cell>
          <cell r="US108">
            <v>259545</v>
          </cell>
        </row>
        <row r="109">
          <cell r="F109" t="str">
            <v>domovy pro seniory</v>
          </cell>
          <cell r="OS109">
            <v>6534565</v>
          </cell>
          <cell r="US109">
            <v>30000</v>
          </cell>
        </row>
        <row r="110">
          <cell r="F110" t="str">
            <v>centra denních služeb</v>
          </cell>
          <cell r="OS110">
            <v>112483</v>
          </cell>
          <cell r="US110">
            <v>69993.333333000002</v>
          </cell>
        </row>
        <row r="111">
          <cell r="F111" t="str">
            <v>osobní asistence</v>
          </cell>
          <cell r="OS111">
            <v>3243400</v>
          </cell>
          <cell r="US111">
            <v>420000</v>
          </cell>
        </row>
        <row r="112">
          <cell r="F112" t="str">
            <v>odlehčovací služby</v>
          </cell>
          <cell r="OS112">
            <v>3588299</v>
          </cell>
          <cell r="US112">
            <v>0</v>
          </cell>
        </row>
        <row r="113">
          <cell r="F113" t="str">
            <v>noclehárny</v>
          </cell>
          <cell r="OS113">
            <v>217040</v>
          </cell>
          <cell r="US113">
            <v>155900</v>
          </cell>
        </row>
        <row r="114">
          <cell r="F114" t="str">
            <v>pečovatelská služba</v>
          </cell>
          <cell r="OS114">
            <v>670955</v>
          </cell>
          <cell r="US114">
            <v>20000</v>
          </cell>
        </row>
        <row r="115">
          <cell r="F115" t="str">
            <v>denní stacionáře</v>
          </cell>
          <cell r="OS115">
            <v>580498</v>
          </cell>
          <cell r="US115">
            <v>15700</v>
          </cell>
        </row>
        <row r="116">
          <cell r="F116" t="str">
            <v>osobní asistence</v>
          </cell>
          <cell r="OS116">
            <v>76625</v>
          </cell>
          <cell r="US116">
            <v>0</v>
          </cell>
        </row>
        <row r="117">
          <cell r="F117" t="str">
            <v>sociálně terapeutické dílny</v>
          </cell>
          <cell r="OS117">
            <v>1844659</v>
          </cell>
          <cell r="US117">
            <v>151000</v>
          </cell>
        </row>
        <row r="118">
          <cell r="F118" t="str">
            <v>pečovatelská služba</v>
          </cell>
          <cell r="OS118">
            <v>783285</v>
          </cell>
          <cell r="US118">
            <v>80697</v>
          </cell>
        </row>
        <row r="119">
          <cell r="F119" t="str">
            <v>telefonická krizová pomoc</v>
          </cell>
          <cell r="OS119">
            <v>840408</v>
          </cell>
          <cell r="US119">
            <v>116864</v>
          </cell>
        </row>
        <row r="120">
          <cell r="F120" t="str">
            <v>denní stacionáře</v>
          </cell>
          <cell r="OS120">
            <v>152919</v>
          </cell>
          <cell r="US120">
            <v>0</v>
          </cell>
        </row>
        <row r="121">
          <cell r="F121" t="str">
            <v>denní stacionáře</v>
          </cell>
          <cell r="OS121">
            <v>771448</v>
          </cell>
          <cell r="US121">
            <v>119038</v>
          </cell>
        </row>
        <row r="122">
          <cell r="F122" t="str">
            <v>odborné sociální poradenství</v>
          </cell>
          <cell r="OS122">
            <v>169584</v>
          </cell>
          <cell r="US122">
            <v>15499</v>
          </cell>
        </row>
        <row r="123">
          <cell r="F123" t="str">
            <v>osobní asistence</v>
          </cell>
          <cell r="OS123">
            <v>826038</v>
          </cell>
          <cell r="US123">
            <v>0</v>
          </cell>
        </row>
        <row r="124">
          <cell r="F124" t="str">
            <v>azylové domy</v>
          </cell>
          <cell r="OS124">
            <v>3142525</v>
          </cell>
          <cell r="US124">
            <v>110000</v>
          </cell>
        </row>
        <row r="125">
          <cell r="F125" t="str">
            <v>osobní asistence</v>
          </cell>
          <cell r="OS125">
            <v>1220830</v>
          </cell>
          <cell r="US125">
            <v>190000</v>
          </cell>
        </row>
        <row r="126">
          <cell r="F126" t="str">
            <v>pečovatelská služba</v>
          </cell>
          <cell r="OS126">
            <v>342429</v>
          </cell>
          <cell r="US126">
            <v>294019</v>
          </cell>
        </row>
        <row r="127">
          <cell r="F127" t="str">
            <v>sociální rehabilitace</v>
          </cell>
          <cell r="OS127">
            <v>262118</v>
          </cell>
          <cell r="US127">
            <v>0</v>
          </cell>
        </row>
        <row r="128">
          <cell r="F128" t="str">
            <v>noclehárny</v>
          </cell>
          <cell r="OS128">
            <v>79986</v>
          </cell>
          <cell r="US128">
            <v>74726</v>
          </cell>
        </row>
        <row r="129">
          <cell r="F129" t="str">
            <v>denní stacionáře</v>
          </cell>
          <cell r="OS129">
            <v>473220</v>
          </cell>
          <cell r="US129">
            <v>30000</v>
          </cell>
        </row>
        <row r="130">
          <cell r="F130" t="str">
            <v>krizová pomoc</v>
          </cell>
          <cell r="OS130">
            <v>1117904</v>
          </cell>
          <cell r="US130">
            <v>327136</v>
          </cell>
        </row>
        <row r="131">
          <cell r="F131" t="str">
            <v>domovy pro seniory</v>
          </cell>
          <cell r="OS131">
            <v>14294051.689999999</v>
          </cell>
          <cell r="US131">
            <v>1483191</v>
          </cell>
        </row>
        <row r="132">
          <cell r="F132" t="str">
            <v>sociální rehabilitace</v>
          </cell>
          <cell r="OS132">
            <v>548644</v>
          </cell>
          <cell r="US132">
            <v>162494</v>
          </cell>
        </row>
        <row r="133">
          <cell r="F133" t="str">
            <v>nízkoprahová zařízení pro děti a mládež</v>
          </cell>
          <cell r="OS133">
            <v>688079</v>
          </cell>
          <cell r="US133">
            <v>112079</v>
          </cell>
        </row>
        <row r="134">
          <cell r="F134" t="str">
            <v>odborné sociální poradenství</v>
          </cell>
          <cell r="OS134">
            <v>344107.70999999996</v>
          </cell>
          <cell r="US134">
            <v>133075.39000000001</v>
          </cell>
        </row>
        <row r="135">
          <cell r="F135" t="str">
            <v>terénní programy</v>
          </cell>
          <cell r="OS135">
            <v>1903639.9</v>
          </cell>
          <cell r="US135">
            <v>0</v>
          </cell>
        </row>
        <row r="136">
          <cell r="F136" t="str">
            <v>domovy pro seniory</v>
          </cell>
          <cell r="OS136">
            <v>28659172</v>
          </cell>
          <cell r="US136">
            <v>2392904</v>
          </cell>
        </row>
        <row r="137">
          <cell r="F137" t="str">
            <v>domovy se zvláštním režimem</v>
          </cell>
          <cell r="OS137">
            <v>4725369</v>
          </cell>
          <cell r="US137">
            <v>824799</v>
          </cell>
        </row>
        <row r="138">
          <cell r="F138" t="str">
            <v>domovy pro seniory</v>
          </cell>
          <cell r="OS138">
            <v>3854615</v>
          </cell>
          <cell r="US138">
            <v>1034933</v>
          </cell>
        </row>
        <row r="139">
          <cell r="F139" t="str">
            <v>sociálně aktivizační služby pro rodiny s
dětmi</v>
          </cell>
          <cell r="OS139">
            <v>2251252.4</v>
          </cell>
          <cell r="US139">
            <v>0</v>
          </cell>
        </row>
        <row r="140">
          <cell r="F140" t="str">
            <v>pečovatelská služba</v>
          </cell>
          <cell r="OS140">
            <v>2459689</v>
          </cell>
          <cell r="US140">
            <v>773126</v>
          </cell>
        </row>
        <row r="141">
          <cell r="F141" t="str">
            <v>odborné sociální poradenství</v>
          </cell>
          <cell r="OS141">
            <v>271695.14999999997</v>
          </cell>
          <cell r="US141">
            <v>121896.14000000001</v>
          </cell>
        </row>
        <row r="142">
          <cell r="F142" t="str">
            <v>odborné sociální poradenství</v>
          </cell>
          <cell r="OS142">
            <v>147843</v>
          </cell>
          <cell r="US142">
            <v>0</v>
          </cell>
        </row>
        <row r="143">
          <cell r="F143" t="str">
            <v>domovy pro seniory</v>
          </cell>
          <cell r="OS143">
            <v>44617150</v>
          </cell>
          <cell r="US143">
            <v>5655829</v>
          </cell>
        </row>
        <row r="144">
          <cell r="F144" t="str">
            <v>domovy se zvláštním režimem</v>
          </cell>
          <cell r="OS144">
            <v>12754006</v>
          </cell>
          <cell r="US144">
            <v>1011155</v>
          </cell>
        </row>
        <row r="145">
          <cell r="F145" t="str">
            <v>domovy pro seniory</v>
          </cell>
          <cell r="OS145">
            <v>13697045.16</v>
          </cell>
          <cell r="US145">
            <v>2614043</v>
          </cell>
        </row>
        <row r="146">
          <cell r="F146" t="str">
            <v>nízkoprahová zařízení pro děti a mládež</v>
          </cell>
          <cell r="OS146">
            <v>1316034</v>
          </cell>
          <cell r="US146">
            <v>319900</v>
          </cell>
        </row>
        <row r="147">
          <cell r="F147" t="str">
            <v>odlehčovací služby</v>
          </cell>
          <cell r="OS147">
            <v>1996543</v>
          </cell>
          <cell r="US147">
            <v>159211</v>
          </cell>
        </row>
        <row r="148">
          <cell r="F148" t="str">
            <v>odlehčovací služby</v>
          </cell>
          <cell r="OS148">
            <v>303007</v>
          </cell>
          <cell r="US148">
            <v>19800</v>
          </cell>
        </row>
        <row r="149">
          <cell r="F149" t="str">
            <v>týdenní stacionáře</v>
          </cell>
          <cell r="OS149">
            <v>1518290</v>
          </cell>
          <cell r="US149">
            <v>24472</v>
          </cell>
        </row>
        <row r="150">
          <cell r="F150" t="str">
            <v>domovy pro seniory</v>
          </cell>
          <cell r="OS150">
            <v>7722016</v>
          </cell>
          <cell r="US150">
            <v>0</v>
          </cell>
        </row>
        <row r="151">
          <cell r="F151" t="str">
            <v>nízkoprahová zařízení pro děti a mládež</v>
          </cell>
          <cell r="OS151">
            <v>2111973.5799999996</v>
          </cell>
          <cell r="US151">
            <v>0</v>
          </cell>
        </row>
        <row r="152">
          <cell r="F152" t="str">
            <v>odborné sociální poradenství</v>
          </cell>
          <cell r="OS152">
            <v>60000</v>
          </cell>
          <cell r="US152">
            <v>856000</v>
          </cell>
        </row>
        <row r="153">
          <cell r="F153" t="str">
            <v>terénní programy</v>
          </cell>
          <cell r="OS153">
            <v>1246490</v>
          </cell>
          <cell r="US153">
            <v>393000</v>
          </cell>
        </row>
        <row r="154">
          <cell r="F154" t="str">
            <v>sociálně aktivizační služby pro rodiny s
dětmi</v>
          </cell>
          <cell r="OS154">
            <v>592654</v>
          </cell>
          <cell r="US154">
            <v>0</v>
          </cell>
        </row>
        <row r="155">
          <cell r="F155" t="str">
            <v>pečovatelská služba</v>
          </cell>
          <cell r="OS155">
            <v>1461734.3600000003</v>
          </cell>
          <cell r="US155">
            <v>63250</v>
          </cell>
        </row>
        <row r="156">
          <cell r="F156" t="str">
            <v>osobní asistence</v>
          </cell>
          <cell r="OS156">
            <v>1299544</v>
          </cell>
          <cell r="US156">
            <v>55444</v>
          </cell>
        </row>
        <row r="157">
          <cell r="F157" t="str">
            <v>domovy pro osoby se zdravotním postižením</v>
          </cell>
          <cell r="OS157">
            <v>12944569</v>
          </cell>
          <cell r="US157">
            <v>965705</v>
          </cell>
        </row>
        <row r="158">
          <cell r="F158" t="str">
            <v>azylové domy</v>
          </cell>
          <cell r="OS158">
            <v>4209893.5</v>
          </cell>
          <cell r="US158">
            <v>1114726</v>
          </cell>
        </row>
        <row r="159">
          <cell r="F159" t="str">
            <v>odlehčovací služby</v>
          </cell>
          <cell r="OS159">
            <v>1015779</v>
          </cell>
          <cell r="US159">
            <v>118073</v>
          </cell>
        </row>
        <row r="160">
          <cell r="F160" t="str">
            <v>odborné sociální poradenství</v>
          </cell>
          <cell r="OS160">
            <v>280300</v>
          </cell>
          <cell r="US160">
            <v>130000</v>
          </cell>
        </row>
        <row r="161">
          <cell r="F161" t="str">
            <v>sociální rehabilitace</v>
          </cell>
          <cell r="OS161">
            <v>477184</v>
          </cell>
          <cell r="US161">
            <v>250092</v>
          </cell>
        </row>
        <row r="162">
          <cell r="F162" t="str">
            <v>odlehčovací služby</v>
          </cell>
          <cell r="OS162">
            <v>1376537.2999999998</v>
          </cell>
          <cell r="US162">
            <v>37530</v>
          </cell>
        </row>
        <row r="163">
          <cell r="F163" t="str">
            <v>domovy pro seniory</v>
          </cell>
          <cell r="OS163">
            <v>24286107</v>
          </cell>
          <cell r="US163">
            <v>2316500</v>
          </cell>
        </row>
        <row r="164">
          <cell r="F164" t="str">
            <v>domovy pro seniory</v>
          </cell>
          <cell r="OS164">
            <v>9111781</v>
          </cell>
          <cell r="US164">
            <v>2107557</v>
          </cell>
        </row>
        <row r="165">
          <cell r="F165" t="str">
            <v>sociálně aktivizační služby pro seniory a
osoby se zdravotním postižením</v>
          </cell>
          <cell r="OS165">
            <v>290300</v>
          </cell>
          <cell r="US165">
            <v>0</v>
          </cell>
        </row>
        <row r="166">
          <cell r="F166" t="str">
            <v>odborné sociální poradenství</v>
          </cell>
          <cell r="OS166">
            <v>3021500</v>
          </cell>
          <cell r="US166">
            <v>1510100</v>
          </cell>
        </row>
        <row r="167">
          <cell r="F167" t="str">
            <v>sociální rehabilitace</v>
          </cell>
          <cell r="OS167">
            <v>124811</v>
          </cell>
          <cell r="US167">
            <v>0</v>
          </cell>
        </row>
        <row r="168">
          <cell r="F168" t="str">
            <v>pečovatelská služba</v>
          </cell>
          <cell r="OS168">
            <v>1220543</v>
          </cell>
          <cell r="US168">
            <v>104647</v>
          </cell>
        </row>
        <row r="169">
          <cell r="F169" t="str">
            <v>pečovatelská služba</v>
          </cell>
          <cell r="OS169">
            <v>2939261</v>
          </cell>
          <cell r="US169">
            <v>1100000</v>
          </cell>
        </row>
        <row r="170">
          <cell r="F170" t="str">
            <v>domovy pro seniory</v>
          </cell>
          <cell r="OS170">
            <v>72832101</v>
          </cell>
          <cell r="US170">
            <v>2510822</v>
          </cell>
        </row>
        <row r="171">
          <cell r="F171" t="str">
            <v>terénní programy</v>
          </cell>
          <cell r="OS171">
            <v>1287258.9999999998</v>
          </cell>
          <cell r="US171">
            <v>729759</v>
          </cell>
        </row>
        <row r="172">
          <cell r="F172" t="str">
            <v>domovy pro seniory</v>
          </cell>
          <cell r="OS172">
            <v>49686497</v>
          </cell>
          <cell r="US172">
            <v>3495475</v>
          </cell>
        </row>
        <row r="173">
          <cell r="F173" t="str">
            <v>pečovatelská služba</v>
          </cell>
          <cell r="OS173">
            <v>4014993.5199999996</v>
          </cell>
          <cell r="US173">
            <v>810000</v>
          </cell>
        </row>
        <row r="174">
          <cell r="F174" t="str">
            <v>terénní programy</v>
          </cell>
          <cell r="OS174">
            <v>681251</v>
          </cell>
          <cell r="US174">
            <v>0</v>
          </cell>
        </row>
        <row r="175">
          <cell r="F175" t="str">
            <v>domovy pro seniory</v>
          </cell>
          <cell r="OS175">
            <v>28331341.819999997</v>
          </cell>
          <cell r="US175">
            <v>1256645</v>
          </cell>
        </row>
        <row r="176">
          <cell r="F176" t="str">
            <v>pečovatelská služba</v>
          </cell>
          <cell r="OS176">
            <v>683719</v>
          </cell>
          <cell r="US176">
            <v>0</v>
          </cell>
        </row>
        <row r="177">
          <cell r="F177" t="str">
            <v>sociálně terapeutické dílny</v>
          </cell>
          <cell r="OS177">
            <v>1502285.8189999999</v>
          </cell>
          <cell r="US177">
            <v>0</v>
          </cell>
        </row>
        <row r="178">
          <cell r="F178" t="str">
            <v>týdenní stacionáře</v>
          </cell>
          <cell r="OS178">
            <v>3364429</v>
          </cell>
          <cell r="US178">
            <v>450025</v>
          </cell>
        </row>
        <row r="179">
          <cell r="F179" t="str">
            <v>nízkoprahová denní centra</v>
          </cell>
          <cell r="OS179">
            <v>2399150</v>
          </cell>
          <cell r="US179">
            <v>1075494</v>
          </cell>
        </row>
        <row r="180">
          <cell r="F180" t="str">
            <v>domovy pro seniory</v>
          </cell>
          <cell r="OS180">
            <v>23892075</v>
          </cell>
          <cell r="US180">
            <v>2849732</v>
          </cell>
        </row>
        <row r="181">
          <cell r="F181" t="str">
            <v>domovy pro seniory</v>
          </cell>
          <cell r="OS181">
            <v>18575834</v>
          </cell>
          <cell r="US181">
            <v>562493</v>
          </cell>
        </row>
        <row r="182">
          <cell r="F182" t="str">
            <v>sociálně aktivizační služby pro seniory a
osoby se zdravotním postižením</v>
          </cell>
          <cell r="OS182">
            <v>376387</v>
          </cell>
          <cell r="US182">
            <v>5951</v>
          </cell>
        </row>
        <row r="183">
          <cell r="F183" t="str">
            <v>domovy pro seniory</v>
          </cell>
          <cell r="OS183">
            <v>21535880</v>
          </cell>
          <cell r="US183">
            <v>1925761</v>
          </cell>
        </row>
        <row r="184">
          <cell r="F184" t="str">
            <v>chráněné bydlení</v>
          </cell>
          <cell r="OS184">
            <v>10742211</v>
          </cell>
          <cell r="US184">
            <v>1395804</v>
          </cell>
        </row>
        <row r="185">
          <cell r="F185" t="str">
            <v>krizová pomoc</v>
          </cell>
          <cell r="OS185">
            <v>41500</v>
          </cell>
          <cell r="US185">
            <v>28900</v>
          </cell>
        </row>
        <row r="186">
          <cell r="F186" t="str">
            <v>raná péče</v>
          </cell>
          <cell r="OS186">
            <v>602756</v>
          </cell>
          <cell r="US186">
            <v>643356</v>
          </cell>
        </row>
        <row r="187">
          <cell r="F187" t="str">
            <v>pečovatelská služba</v>
          </cell>
          <cell r="OS187">
            <v>656371</v>
          </cell>
          <cell r="US187">
            <v>37180</v>
          </cell>
        </row>
        <row r="188">
          <cell r="F188" t="str">
            <v>raná péče</v>
          </cell>
          <cell r="OS188">
            <v>1269043</v>
          </cell>
          <cell r="US188">
            <v>291000</v>
          </cell>
        </row>
        <row r="189">
          <cell r="F189" t="str">
            <v>denní stacionáře</v>
          </cell>
          <cell r="OS189">
            <v>410400</v>
          </cell>
          <cell r="US189">
            <v>814720</v>
          </cell>
        </row>
        <row r="190">
          <cell r="F190" t="str">
            <v>sociálně aktivizační služby pro rodiny s
dětmi</v>
          </cell>
          <cell r="OS190">
            <v>75464</v>
          </cell>
          <cell r="US190">
            <v>422841</v>
          </cell>
        </row>
        <row r="191">
          <cell r="F191" t="str">
            <v>telefonická krizová pomoc</v>
          </cell>
          <cell r="OS191">
            <v>536031</v>
          </cell>
          <cell r="US191">
            <v>36000</v>
          </cell>
        </row>
        <row r="192">
          <cell r="F192" t="str">
            <v>domovy se zvláštním režimem</v>
          </cell>
          <cell r="OS192">
            <v>10062014</v>
          </cell>
          <cell r="US192">
            <v>416865</v>
          </cell>
        </row>
        <row r="193">
          <cell r="F193" t="str">
            <v>noclehárny</v>
          </cell>
          <cell r="OS193">
            <v>1133380</v>
          </cell>
          <cell r="US193">
            <v>128493</v>
          </cell>
        </row>
        <row r="194">
          <cell r="F194" t="str">
            <v>denní stacionáře</v>
          </cell>
          <cell r="OS194">
            <v>3080455</v>
          </cell>
          <cell r="US194">
            <v>499000</v>
          </cell>
        </row>
        <row r="195">
          <cell r="F195" t="str">
            <v>sociálně terapeutické dílny</v>
          </cell>
          <cell r="OS195">
            <v>2109515</v>
          </cell>
          <cell r="US195">
            <v>995000</v>
          </cell>
        </row>
        <row r="196">
          <cell r="F196" t="str">
            <v>chráněné bydlení</v>
          </cell>
          <cell r="OS196">
            <v>170298</v>
          </cell>
          <cell r="US196">
            <v>0</v>
          </cell>
        </row>
        <row r="197">
          <cell r="F197" t="str">
            <v>odlehčovací služby</v>
          </cell>
          <cell r="OS197">
            <v>17715</v>
          </cell>
          <cell r="US197">
            <v>0</v>
          </cell>
        </row>
        <row r="198">
          <cell r="F198" t="str">
            <v>intervenční centra</v>
          </cell>
          <cell r="OS198">
            <v>2763848.8499999996</v>
          </cell>
          <cell r="US198">
            <v>1178216.23</v>
          </cell>
        </row>
        <row r="199">
          <cell r="F199" t="str">
            <v>terapeutické komunity</v>
          </cell>
          <cell r="OS199">
            <v>5132309.0399999991</v>
          </cell>
          <cell r="US199">
            <v>1265615</v>
          </cell>
        </row>
        <row r="200">
          <cell r="F200" t="str">
            <v>odborné sociální poradenství</v>
          </cell>
          <cell r="OS200">
            <v>69100</v>
          </cell>
          <cell r="US200">
            <v>0</v>
          </cell>
        </row>
        <row r="201">
          <cell r="F201" t="str">
            <v>chráněné bydlení</v>
          </cell>
          <cell r="OS201">
            <v>5310547</v>
          </cell>
          <cell r="US201">
            <v>347040</v>
          </cell>
        </row>
        <row r="202">
          <cell r="F202" t="str">
            <v>pečovatelská služba</v>
          </cell>
          <cell r="OS202">
            <v>841500</v>
          </cell>
          <cell r="US202">
            <v>328600</v>
          </cell>
        </row>
        <row r="203">
          <cell r="F203" t="str">
            <v>služby následné péče</v>
          </cell>
          <cell r="OS203">
            <v>1326200.1500000001</v>
          </cell>
          <cell r="US203">
            <v>692260</v>
          </cell>
        </row>
        <row r="204">
          <cell r="F204" t="str">
            <v>sociálně aktivizační služby pro rodiny s
dětmi</v>
          </cell>
          <cell r="OS204">
            <v>176506</v>
          </cell>
          <cell r="US204">
            <v>14115</v>
          </cell>
        </row>
        <row r="205">
          <cell r="F205" t="str">
            <v>domovy pro osoby se zdravotním postižením</v>
          </cell>
          <cell r="OS205">
            <v>26126922</v>
          </cell>
          <cell r="US205">
            <v>3242682</v>
          </cell>
        </row>
        <row r="206">
          <cell r="F206" t="str">
            <v>centra denních služeb</v>
          </cell>
          <cell r="OS206">
            <v>2070176.14</v>
          </cell>
          <cell r="US206">
            <v>1425348.13</v>
          </cell>
        </row>
        <row r="207">
          <cell r="F207" t="str">
            <v>pečovatelská služba</v>
          </cell>
          <cell r="OS207">
            <v>650633</v>
          </cell>
          <cell r="US207">
            <v>0</v>
          </cell>
        </row>
        <row r="208">
          <cell r="F208" t="str">
            <v>pečovatelská služba</v>
          </cell>
          <cell r="OS208">
            <v>4291301</v>
          </cell>
          <cell r="US208">
            <v>2117665</v>
          </cell>
        </row>
        <row r="209">
          <cell r="F209" t="str">
            <v>pečovatelská služba</v>
          </cell>
          <cell r="OS209">
            <v>14033712</v>
          </cell>
          <cell r="US209">
            <v>8424961</v>
          </cell>
        </row>
        <row r="210">
          <cell r="F210" t="str">
            <v>sociální rehabilitace</v>
          </cell>
          <cell r="OS210">
            <v>2142707.63</v>
          </cell>
          <cell r="US210">
            <v>2900</v>
          </cell>
        </row>
        <row r="211">
          <cell r="F211" t="str">
            <v>pečovatelská služba</v>
          </cell>
          <cell r="OS211">
            <v>6448336.7700000005</v>
          </cell>
          <cell r="US211">
            <v>4837762.87</v>
          </cell>
        </row>
        <row r="212">
          <cell r="F212" t="str">
            <v>chráněné bydlení</v>
          </cell>
          <cell r="OS212">
            <v>3389434.7900000005</v>
          </cell>
          <cell r="US212">
            <v>139270</v>
          </cell>
        </row>
        <row r="213">
          <cell r="F213" t="str">
            <v>pečovatelská služba</v>
          </cell>
          <cell r="OS213">
            <v>528917</v>
          </cell>
          <cell r="US213">
            <v>0</v>
          </cell>
        </row>
        <row r="214">
          <cell r="F214" t="str">
            <v>podpora samostatného bydlení</v>
          </cell>
          <cell r="OS214">
            <v>984417.55</v>
          </cell>
          <cell r="US214">
            <v>5800</v>
          </cell>
        </row>
        <row r="215">
          <cell r="F215" t="str">
            <v>denní stacionáře</v>
          </cell>
          <cell r="OS215">
            <v>2192797</v>
          </cell>
          <cell r="US215">
            <v>509350</v>
          </cell>
        </row>
        <row r="216">
          <cell r="F216" t="str">
            <v>sociální rehabilitace</v>
          </cell>
          <cell r="OS216">
            <v>1775731</v>
          </cell>
          <cell r="US216">
            <v>110000</v>
          </cell>
        </row>
        <row r="217">
          <cell r="F217" t="str">
            <v>odlehčovací služby</v>
          </cell>
          <cell r="OS217">
            <v>731190</v>
          </cell>
          <cell r="US217">
            <v>0</v>
          </cell>
        </row>
        <row r="218">
          <cell r="F218" t="str">
            <v>domovy pro seniory</v>
          </cell>
          <cell r="OS218">
            <v>23240504</v>
          </cell>
          <cell r="US218">
            <v>1837691</v>
          </cell>
        </row>
        <row r="219">
          <cell r="F219" t="str">
            <v>domovy pro osoby se zdravotním postižením</v>
          </cell>
          <cell r="OS219">
            <v>16987250</v>
          </cell>
          <cell r="US219">
            <v>3372704</v>
          </cell>
        </row>
        <row r="220">
          <cell r="F220" t="str">
            <v>domovy se zvláštním režimem</v>
          </cell>
          <cell r="OS220">
            <v>15125803.5</v>
          </cell>
          <cell r="US220">
            <v>550000</v>
          </cell>
        </row>
        <row r="221">
          <cell r="F221" t="str">
            <v>sociálně terapeutické dílny</v>
          </cell>
          <cell r="OS221">
            <v>4746065</v>
          </cell>
          <cell r="US221">
            <v>454600</v>
          </cell>
        </row>
        <row r="222">
          <cell r="F222" t="str">
            <v>domovy pro osoby se zdravotním postižením</v>
          </cell>
          <cell r="OS222">
            <v>17021197</v>
          </cell>
          <cell r="US222">
            <v>1110400</v>
          </cell>
        </row>
        <row r="223">
          <cell r="F223" t="str">
            <v>odborné sociální poradenství</v>
          </cell>
          <cell r="OS223">
            <v>34364</v>
          </cell>
          <cell r="US223">
            <v>0</v>
          </cell>
        </row>
        <row r="224">
          <cell r="F224" t="str">
            <v>sociálně aktivizační služby pro seniory a
osoby se zdravotním postižením</v>
          </cell>
          <cell r="OS224">
            <v>458400</v>
          </cell>
          <cell r="US224">
            <v>311649</v>
          </cell>
        </row>
        <row r="225">
          <cell r="F225" t="str">
            <v>nízkoprahová zařízení pro děti a mládež</v>
          </cell>
          <cell r="OS225">
            <v>1335397</v>
          </cell>
          <cell r="US225">
            <v>352997</v>
          </cell>
        </row>
        <row r="226">
          <cell r="F226" t="str">
            <v>odborné sociální poradenství</v>
          </cell>
          <cell r="OS226">
            <v>87700</v>
          </cell>
          <cell r="US226">
            <v>0</v>
          </cell>
        </row>
        <row r="227">
          <cell r="F227" t="str">
            <v>chráněné bydlení</v>
          </cell>
          <cell r="OS227">
            <v>1866817.2000000004</v>
          </cell>
          <cell r="US227">
            <v>252900</v>
          </cell>
        </row>
        <row r="228">
          <cell r="F228" t="str">
            <v>domy na půl cesty</v>
          </cell>
          <cell r="OS228">
            <v>322500</v>
          </cell>
          <cell r="US228">
            <v>50000</v>
          </cell>
        </row>
        <row r="229">
          <cell r="F229" t="str">
            <v>azylové domy</v>
          </cell>
          <cell r="OS229">
            <v>3915313.1399999997</v>
          </cell>
          <cell r="US229">
            <v>2847898</v>
          </cell>
        </row>
        <row r="230">
          <cell r="F230" t="str">
            <v>sociální rehabilitace</v>
          </cell>
          <cell r="OS230">
            <v>2210304.89</v>
          </cell>
          <cell r="US230">
            <v>0</v>
          </cell>
        </row>
        <row r="231">
          <cell r="F231" t="str">
            <v>sociálně terapeutické dílny</v>
          </cell>
          <cell r="OS231">
            <v>1963449.5999999996</v>
          </cell>
          <cell r="US231">
            <v>0</v>
          </cell>
        </row>
        <row r="232">
          <cell r="F232" t="str">
            <v>sociálně aktivizační služby pro seniory a
osoby se zdravotním postižením</v>
          </cell>
          <cell r="OS232">
            <v>250471.04000000001</v>
          </cell>
          <cell r="US232">
            <v>74760</v>
          </cell>
        </row>
        <row r="233">
          <cell r="F233" t="str">
            <v>domovy pro seniory</v>
          </cell>
          <cell r="OS233">
            <v>33392670</v>
          </cell>
          <cell r="US233">
            <v>4757157</v>
          </cell>
        </row>
        <row r="234">
          <cell r="F234" t="str">
            <v>sociálně terapeutické dílny</v>
          </cell>
          <cell r="OS234">
            <v>768400</v>
          </cell>
          <cell r="US234">
            <v>25000</v>
          </cell>
        </row>
        <row r="235">
          <cell r="F235" t="str">
            <v>sociální rehabilitace</v>
          </cell>
          <cell r="OS235">
            <v>600200</v>
          </cell>
          <cell r="US235">
            <v>0</v>
          </cell>
        </row>
        <row r="236">
          <cell r="F236" t="str">
            <v>azylové domy</v>
          </cell>
          <cell r="OS236">
            <v>7264551</v>
          </cell>
          <cell r="US236">
            <v>1377388</v>
          </cell>
        </row>
        <row r="237">
          <cell r="F237" t="str">
            <v>podpora samostatného bydlení</v>
          </cell>
          <cell r="OS237">
            <v>88924</v>
          </cell>
          <cell r="US237">
            <v>0</v>
          </cell>
        </row>
        <row r="238">
          <cell r="F238" t="str">
            <v>noclehárny</v>
          </cell>
          <cell r="OS238">
            <v>679422</v>
          </cell>
          <cell r="US238">
            <v>131833</v>
          </cell>
        </row>
        <row r="239">
          <cell r="F239" t="str">
            <v>chráněné bydlení</v>
          </cell>
          <cell r="OS239">
            <v>2988913</v>
          </cell>
          <cell r="US239">
            <v>409333</v>
          </cell>
        </row>
        <row r="240">
          <cell r="F240" t="str">
            <v>týdenní stacionáře</v>
          </cell>
          <cell r="OS240">
            <v>4490267</v>
          </cell>
          <cell r="US240">
            <v>995536</v>
          </cell>
        </row>
        <row r="241">
          <cell r="F241" t="str">
            <v>odborné sociální poradenství</v>
          </cell>
          <cell r="OS241">
            <v>25722</v>
          </cell>
          <cell r="US241">
            <v>3922</v>
          </cell>
        </row>
        <row r="242">
          <cell r="F242" t="str">
            <v>domovy pro seniory</v>
          </cell>
          <cell r="OS242">
            <v>22920222</v>
          </cell>
          <cell r="US242">
            <v>1741226</v>
          </cell>
        </row>
        <row r="243">
          <cell r="F243" t="str">
            <v>podpora samostatného bydlení</v>
          </cell>
          <cell r="OS243">
            <v>332734</v>
          </cell>
          <cell r="US243">
            <v>43922</v>
          </cell>
        </row>
        <row r="244">
          <cell r="F244" t="str">
            <v>domovy pro seniory</v>
          </cell>
          <cell r="OS244">
            <v>13655804</v>
          </cell>
          <cell r="US244">
            <v>7306187</v>
          </cell>
        </row>
        <row r="245">
          <cell r="F245" t="str">
            <v>sociálně aktivizační služby pro seniory a
osoby se zdravotním postižením</v>
          </cell>
          <cell r="OS245">
            <v>1602400</v>
          </cell>
          <cell r="US245">
            <v>60000</v>
          </cell>
        </row>
        <row r="246">
          <cell r="F246" t="str">
            <v>odborné sociální poradenství</v>
          </cell>
          <cell r="OS246">
            <v>460016</v>
          </cell>
          <cell r="US246">
            <v>101000</v>
          </cell>
        </row>
        <row r="247">
          <cell r="F247" t="str">
            <v>sociálně terapeutické dílny</v>
          </cell>
          <cell r="OS247">
            <v>2254441</v>
          </cell>
          <cell r="US247">
            <v>0</v>
          </cell>
        </row>
        <row r="248">
          <cell r="F248" t="str">
            <v>sociální rehabilitace</v>
          </cell>
          <cell r="OS248">
            <v>1173822</v>
          </cell>
          <cell r="US248">
            <v>0</v>
          </cell>
        </row>
        <row r="249">
          <cell r="F249" t="str">
            <v>pečovatelská služba</v>
          </cell>
          <cell r="OS249">
            <v>1761462.5</v>
          </cell>
          <cell r="US249">
            <v>63723.219999999972</v>
          </cell>
        </row>
        <row r="250">
          <cell r="F250" t="str">
            <v>domovy se zvláštním režimem</v>
          </cell>
          <cell r="OS250">
            <v>9223060</v>
          </cell>
          <cell r="US250">
            <v>952030</v>
          </cell>
        </row>
        <row r="251">
          <cell r="F251" t="str">
            <v>odborné sociální poradenství</v>
          </cell>
          <cell r="OS251">
            <v>160100</v>
          </cell>
          <cell r="US251">
            <v>0</v>
          </cell>
        </row>
        <row r="252">
          <cell r="F252" t="str">
            <v>domovy pro seniory</v>
          </cell>
          <cell r="OS252">
            <v>36127840</v>
          </cell>
          <cell r="US252">
            <v>3580701</v>
          </cell>
        </row>
        <row r="253">
          <cell r="F253" t="str">
            <v>odlehčovací služby</v>
          </cell>
          <cell r="OS253">
            <v>923300</v>
          </cell>
          <cell r="US253">
            <v>0</v>
          </cell>
        </row>
        <row r="254">
          <cell r="F254" t="str">
            <v>chráněné bydlení</v>
          </cell>
          <cell r="OS254">
            <v>834445</v>
          </cell>
          <cell r="US254">
            <v>65000</v>
          </cell>
        </row>
        <row r="255">
          <cell r="F255" t="str">
            <v>pečovatelská služba</v>
          </cell>
          <cell r="OS255">
            <v>1920258.5999999999</v>
          </cell>
          <cell r="US255">
            <v>1434465.6</v>
          </cell>
        </row>
        <row r="256">
          <cell r="F256" t="str">
            <v>odborné sociální poradenství</v>
          </cell>
          <cell r="OS256">
            <v>557794</v>
          </cell>
          <cell r="US256">
            <v>186118</v>
          </cell>
        </row>
        <row r="257">
          <cell r="F257" t="str">
            <v>podpora samostatného bydlení</v>
          </cell>
          <cell r="OS257">
            <v>803180</v>
          </cell>
          <cell r="US257">
            <v>0</v>
          </cell>
        </row>
        <row r="258">
          <cell r="F258" t="str">
            <v>osobní asistence</v>
          </cell>
          <cell r="OS258">
            <v>1580915</v>
          </cell>
          <cell r="US258">
            <v>815400</v>
          </cell>
        </row>
        <row r="259">
          <cell r="F259" t="str">
            <v>sociální rehabilitace</v>
          </cell>
          <cell r="OS259">
            <v>86361</v>
          </cell>
          <cell r="US259">
            <v>0</v>
          </cell>
        </row>
        <row r="260">
          <cell r="F260" t="str">
            <v>odlehčovací služby</v>
          </cell>
          <cell r="OS260">
            <v>2273422</v>
          </cell>
          <cell r="US260">
            <v>0</v>
          </cell>
        </row>
        <row r="261">
          <cell r="F261" t="str">
            <v>pečovatelská služba</v>
          </cell>
          <cell r="OS261">
            <v>1802842</v>
          </cell>
          <cell r="US261">
            <v>405133</v>
          </cell>
        </row>
        <row r="262">
          <cell r="F262" t="str">
            <v>domovy se zvláštním režimem</v>
          </cell>
          <cell r="OS262">
            <v>15117280</v>
          </cell>
          <cell r="US262">
            <v>0</v>
          </cell>
        </row>
        <row r="263">
          <cell r="F263" t="str">
            <v>pečovatelská služba</v>
          </cell>
          <cell r="OS263">
            <v>1590861</v>
          </cell>
          <cell r="US263">
            <v>437171</v>
          </cell>
        </row>
        <row r="264">
          <cell r="F264" t="str">
            <v>denní stacionáře</v>
          </cell>
          <cell r="OS264">
            <v>2991370</v>
          </cell>
          <cell r="US264">
            <v>1036703</v>
          </cell>
        </row>
        <row r="265">
          <cell r="F265" t="str">
            <v>odlehčovací služby</v>
          </cell>
          <cell r="OS265">
            <v>1247260</v>
          </cell>
          <cell r="US265">
            <v>0</v>
          </cell>
        </row>
        <row r="266">
          <cell r="F266" t="str">
            <v>denní stacionáře</v>
          </cell>
          <cell r="OS266">
            <v>2511215</v>
          </cell>
          <cell r="US266">
            <v>428771</v>
          </cell>
        </row>
        <row r="267">
          <cell r="F267" t="str">
            <v>chráněné bydlení</v>
          </cell>
          <cell r="OS267">
            <v>3282766.7800000003</v>
          </cell>
          <cell r="US267">
            <v>60000</v>
          </cell>
        </row>
        <row r="268">
          <cell r="F268" t="str">
            <v>sociálně aktivizační služby pro rodiny s
dětmi</v>
          </cell>
          <cell r="OS268">
            <v>458708</v>
          </cell>
          <cell r="US268">
            <v>0</v>
          </cell>
        </row>
        <row r="269">
          <cell r="F269" t="str">
            <v>odborné sociální poradenství</v>
          </cell>
          <cell r="OS269">
            <v>718682</v>
          </cell>
          <cell r="US269">
            <v>615482</v>
          </cell>
        </row>
        <row r="270">
          <cell r="F270" t="str">
            <v>domovy pro osoby se zdravotním postižením</v>
          </cell>
          <cell r="OS270">
            <v>32777386</v>
          </cell>
          <cell r="US270">
            <v>6727450</v>
          </cell>
        </row>
        <row r="271">
          <cell r="F271" t="str">
            <v>denní stacionáře</v>
          </cell>
          <cell r="OS271">
            <v>1745610</v>
          </cell>
          <cell r="US271">
            <v>20000</v>
          </cell>
        </row>
        <row r="272">
          <cell r="F272" t="str">
            <v>osobní asistence</v>
          </cell>
          <cell r="OS272">
            <v>536913</v>
          </cell>
          <cell r="US272">
            <v>117777</v>
          </cell>
        </row>
        <row r="273">
          <cell r="F273" t="str">
            <v>noclehárny</v>
          </cell>
          <cell r="OS273">
            <v>1373123</v>
          </cell>
          <cell r="US273">
            <v>154225</v>
          </cell>
        </row>
        <row r="274">
          <cell r="F274" t="str">
            <v>sociální rehabilitace</v>
          </cell>
          <cell r="OS274">
            <v>2587440</v>
          </cell>
          <cell r="US274">
            <v>0</v>
          </cell>
        </row>
        <row r="275">
          <cell r="F275" t="str">
            <v>domovy se zvláštním režimem</v>
          </cell>
          <cell r="OS275">
            <v>23698441</v>
          </cell>
          <cell r="US275">
            <v>500000</v>
          </cell>
        </row>
        <row r="276">
          <cell r="F276" t="str">
            <v>podpora samostatného bydlení</v>
          </cell>
          <cell r="OS276">
            <v>280408</v>
          </cell>
          <cell r="US276">
            <v>7650</v>
          </cell>
        </row>
        <row r="277">
          <cell r="F277" t="str">
            <v>domovy pro osoby se zdravotním postižením</v>
          </cell>
          <cell r="OS277">
            <v>16458681</v>
          </cell>
          <cell r="US277">
            <v>2685709</v>
          </cell>
        </row>
        <row r="278">
          <cell r="F278" t="str">
            <v>sociálně aktivizační služby pro seniory a
osoby se zdravotním postižením</v>
          </cell>
          <cell r="OS278">
            <v>98033.3</v>
          </cell>
          <cell r="US278">
            <v>0</v>
          </cell>
        </row>
        <row r="279">
          <cell r="F279" t="str">
            <v>domovy pro seniory</v>
          </cell>
          <cell r="OS279">
            <v>24891036</v>
          </cell>
          <cell r="US279">
            <v>28140</v>
          </cell>
        </row>
        <row r="280">
          <cell r="F280" t="str">
            <v>odlehčovací služby</v>
          </cell>
          <cell r="OS280">
            <v>582783</v>
          </cell>
          <cell r="US280">
            <v>0</v>
          </cell>
        </row>
        <row r="281">
          <cell r="F281" t="str">
            <v>sociální rehabilitace</v>
          </cell>
          <cell r="OS281">
            <v>836076</v>
          </cell>
          <cell r="US281">
            <v>0</v>
          </cell>
        </row>
        <row r="282">
          <cell r="F282" t="str">
            <v>pečovatelská služba</v>
          </cell>
          <cell r="OS282">
            <v>2586131</v>
          </cell>
          <cell r="US282">
            <v>506481</v>
          </cell>
        </row>
        <row r="283">
          <cell r="F283" t="str">
            <v>pečovatelská služba</v>
          </cell>
          <cell r="OS283">
            <v>681124</v>
          </cell>
          <cell r="US283">
            <v>134782</v>
          </cell>
        </row>
        <row r="284">
          <cell r="F284" t="str">
            <v>domovy pro seniory</v>
          </cell>
          <cell r="OS284">
            <v>4590057</v>
          </cell>
          <cell r="US284">
            <v>873500</v>
          </cell>
        </row>
        <row r="285">
          <cell r="F285" t="str">
            <v>sociálně aktivizační služby pro seniory a
osoby se zdravotním postižením</v>
          </cell>
          <cell r="OS285">
            <v>1134157</v>
          </cell>
          <cell r="US285">
            <v>554123</v>
          </cell>
        </row>
        <row r="286">
          <cell r="F286" t="str">
            <v>krizová pomoc</v>
          </cell>
          <cell r="OS286">
            <v>649000</v>
          </cell>
          <cell r="US286">
            <v>65000</v>
          </cell>
        </row>
        <row r="287">
          <cell r="F287" t="str">
            <v>domovy pro osoby se zdravotním postižením</v>
          </cell>
          <cell r="OS287">
            <v>19043626.579999998</v>
          </cell>
          <cell r="US287">
            <v>4899729.3000000007</v>
          </cell>
        </row>
        <row r="288">
          <cell r="F288" t="str">
            <v>domovy se zvláštním režimem</v>
          </cell>
          <cell r="OS288">
            <v>19179891</v>
          </cell>
          <cell r="US288">
            <v>7710340</v>
          </cell>
        </row>
        <row r="289">
          <cell r="F289" t="str">
            <v>odlehčovací služby</v>
          </cell>
          <cell r="OS289">
            <v>429616.49</v>
          </cell>
          <cell r="US289">
            <v>0</v>
          </cell>
        </row>
        <row r="290">
          <cell r="F290" t="str">
            <v>sociální rehabilitace</v>
          </cell>
          <cell r="OS290">
            <v>691620</v>
          </cell>
          <cell r="US290">
            <v>80067</v>
          </cell>
        </row>
        <row r="291">
          <cell r="F291" t="str">
            <v>podpora samostatného bydlení</v>
          </cell>
          <cell r="OS291">
            <v>32316</v>
          </cell>
          <cell r="US291">
            <v>1973</v>
          </cell>
        </row>
        <row r="292">
          <cell r="F292" t="str">
            <v>osobní asistence</v>
          </cell>
          <cell r="OS292">
            <v>1457401.4</v>
          </cell>
          <cell r="US292">
            <v>0</v>
          </cell>
        </row>
        <row r="293">
          <cell r="F293" t="str">
            <v>pečovatelská služba</v>
          </cell>
          <cell r="OS293">
            <v>1401757</v>
          </cell>
          <cell r="US293">
            <v>214653</v>
          </cell>
        </row>
        <row r="294">
          <cell r="F294" t="str">
            <v>odborné sociální poradenství</v>
          </cell>
          <cell r="OS294">
            <v>186600</v>
          </cell>
          <cell r="US294">
            <v>180100</v>
          </cell>
        </row>
        <row r="295">
          <cell r="F295" t="str">
            <v>odlehčovací služby</v>
          </cell>
          <cell r="OS295">
            <v>121829</v>
          </cell>
          <cell r="US295">
            <v>0</v>
          </cell>
        </row>
        <row r="296">
          <cell r="F296" t="str">
            <v>raná péče</v>
          </cell>
          <cell r="OS296">
            <v>1063050</v>
          </cell>
          <cell r="US296">
            <v>0</v>
          </cell>
        </row>
        <row r="297">
          <cell r="F297" t="str">
            <v>terénní programy</v>
          </cell>
          <cell r="OS297">
            <v>1546665</v>
          </cell>
          <cell r="US297">
            <v>26000</v>
          </cell>
        </row>
        <row r="298">
          <cell r="F298" t="str">
            <v>denní stacionáře</v>
          </cell>
          <cell r="OS298">
            <v>517407</v>
          </cell>
          <cell r="US298">
            <v>0</v>
          </cell>
        </row>
        <row r="299">
          <cell r="F299" t="str">
            <v>odborné sociální poradenství</v>
          </cell>
          <cell r="OS299">
            <v>162596</v>
          </cell>
          <cell r="US299">
            <v>156696</v>
          </cell>
        </row>
        <row r="300">
          <cell r="F300" t="str">
            <v>azylové domy</v>
          </cell>
          <cell r="OS300">
            <v>3488612</v>
          </cell>
          <cell r="US300">
            <v>272279</v>
          </cell>
        </row>
        <row r="301">
          <cell r="F301" t="str">
            <v>denní stacionáře</v>
          </cell>
          <cell r="OS301">
            <v>468870.44</v>
          </cell>
          <cell r="US301">
            <v>53000</v>
          </cell>
        </row>
        <row r="302">
          <cell r="F302" t="str">
            <v>sociálně aktivizační služby pro seniory a
osoby se zdravotním postižením</v>
          </cell>
          <cell r="OS302">
            <v>1019852</v>
          </cell>
          <cell r="US302">
            <v>264140</v>
          </cell>
        </row>
        <row r="303">
          <cell r="F303" t="str">
            <v>sociálně aktivizační služby pro seniory a
osoby se zdravotním postižením</v>
          </cell>
          <cell r="OS303">
            <v>371933</v>
          </cell>
          <cell r="US303">
            <v>26073</v>
          </cell>
        </row>
        <row r="304">
          <cell r="F304" t="str">
            <v>sociálně aktivizační služby pro rodiny s
dětmi</v>
          </cell>
          <cell r="OS304">
            <v>409300</v>
          </cell>
          <cell r="US304">
            <v>11900</v>
          </cell>
        </row>
        <row r="305">
          <cell r="F305" t="str">
            <v>denní stacionáře</v>
          </cell>
          <cell r="OS305">
            <v>750376</v>
          </cell>
          <cell r="US305">
            <v>92047</v>
          </cell>
        </row>
        <row r="306">
          <cell r="F306" t="str">
            <v>pečovatelská služba</v>
          </cell>
          <cell r="OS306">
            <v>6521547</v>
          </cell>
          <cell r="US306">
            <v>2938103</v>
          </cell>
        </row>
        <row r="307">
          <cell r="F307" t="str">
            <v>domovy pro seniory</v>
          </cell>
          <cell r="OS307">
            <v>19489892</v>
          </cell>
          <cell r="US307">
            <v>2551719</v>
          </cell>
        </row>
        <row r="308">
          <cell r="F308" t="str">
            <v>odlehčovací služby</v>
          </cell>
          <cell r="OS308">
            <v>494420</v>
          </cell>
          <cell r="US308">
            <v>51000</v>
          </cell>
        </row>
        <row r="309">
          <cell r="F309" t="str">
            <v>pečovatelská služba</v>
          </cell>
          <cell r="OS309">
            <v>823170</v>
          </cell>
          <cell r="US309">
            <v>102081</v>
          </cell>
        </row>
        <row r="310">
          <cell r="F310" t="str">
            <v>azylové domy</v>
          </cell>
          <cell r="OS310">
            <v>1219600</v>
          </cell>
          <cell r="US310">
            <v>850000</v>
          </cell>
        </row>
        <row r="311">
          <cell r="F311" t="str">
            <v>sociálně aktivizační služby pro rodiny s
dětmi</v>
          </cell>
          <cell r="OS311">
            <v>872809</v>
          </cell>
          <cell r="US311">
            <v>95000</v>
          </cell>
        </row>
        <row r="312">
          <cell r="F312" t="str">
            <v>telefonická krizová pomoc</v>
          </cell>
          <cell r="OS312">
            <v>144000</v>
          </cell>
          <cell r="US312">
            <v>144000</v>
          </cell>
        </row>
        <row r="313">
          <cell r="F313" t="str">
            <v>pečovatelská služba</v>
          </cell>
          <cell r="OS313">
            <v>9520400.1500000004</v>
          </cell>
          <cell r="US313">
            <v>2994299.5700000003</v>
          </cell>
        </row>
        <row r="314">
          <cell r="F314" t="str">
            <v>pečovatelská služba</v>
          </cell>
          <cell r="OS314">
            <v>202733</v>
          </cell>
          <cell r="US314">
            <v>0</v>
          </cell>
        </row>
        <row r="315">
          <cell r="F315" t="str">
            <v>pečovatelská služba</v>
          </cell>
          <cell r="OS315">
            <v>605200</v>
          </cell>
          <cell r="US315">
            <v>0</v>
          </cell>
        </row>
        <row r="316">
          <cell r="F316" t="str">
            <v>centra denních služeb</v>
          </cell>
          <cell r="OS316">
            <v>2895206</v>
          </cell>
          <cell r="US316">
            <v>2019344</v>
          </cell>
        </row>
        <row r="317">
          <cell r="F317" t="str">
            <v>domovy pro seniory</v>
          </cell>
          <cell r="OS317">
            <v>1105858</v>
          </cell>
          <cell r="US317">
            <v>52637</v>
          </cell>
        </row>
        <row r="318">
          <cell r="F318" t="str">
            <v>chráněné bydlení</v>
          </cell>
          <cell r="OS318">
            <v>3931897</v>
          </cell>
          <cell r="US318">
            <v>366224</v>
          </cell>
        </row>
        <row r="319">
          <cell r="F319" t="str">
            <v>týdenní stacionáře</v>
          </cell>
          <cell r="OS319">
            <v>1568150</v>
          </cell>
          <cell r="US319">
            <v>253210</v>
          </cell>
        </row>
        <row r="320">
          <cell r="F320" t="str">
            <v>chráněné bydlení</v>
          </cell>
          <cell r="OS320">
            <v>2587468</v>
          </cell>
          <cell r="US320">
            <v>410796</v>
          </cell>
        </row>
        <row r="321">
          <cell r="F321" t="str">
            <v>denní stacionáře</v>
          </cell>
          <cell r="OS321">
            <v>310332</v>
          </cell>
          <cell r="US321">
            <v>0</v>
          </cell>
        </row>
        <row r="322">
          <cell r="F322" t="str">
            <v>denní stacionáře</v>
          </cell>
          <cell r="OS322">
            <v>466719</v>
          </cell>
          <cell r="US322">
            <v>28236</v>
          </cell>
        </row>
        <row r="323">
          <cell r="F323" t="str">
            <v>chráněné bydlení</v>
          </cell>
          <cell r="OS323">
            <v>5229416</v>
          </cell>
          <cell r="US323">
            <v>452700</v>
          </cell>
        </row>
        <row r="324">
          <cell r="F324" t="str">
            <v>týdenní stacionáře</v>
          </cell>
          <cell r="OS324">
            <v>639346</v>
          </cell>
          <cell r="US324">
            <v>43789</v>
          </cell>
        </row>
        <row r="325">
          <cell r="F325" t="str">
            <v>denní stacionáře</v>
          </cell>
          <cell r="OS325">
            <v>12210473</v>
          </cell>
          <cell r="US325">
            <v>2952176</v>
          </cell>
        </row>
        <row r="326">
          <cell r="F326" t="str">
            <v>pečovatelská služba</v>
          </cell>
          <cell r="OS326">
            <v>1422798</v>
          </cell>
          <cell r="US326">
            <v>589853</v>
          </cell>
        </row>
        <row r="327">
          <cell r="F327" t="str">
            <v>denní stacionáře</v>
          </cell>
          <cell r="OS327">
            <v>3865323.09</v>
          </cell>
          <cell r="US327">
            <v>940591.06</v>
          </cell>
        </row>
        <row r="328">
          <cell r="F328" t="str">
            <v>azylové domy</v>
          </cell>
          <cell r="OS328">
            <v>2211069</v>
          </cell>
          <cell r="US328">
            <v>1256982</v>
          </cell>
        </row>
        <row r="329">
          <cell r="F329" t="str">
            <v>chráněné bydlení</v>
          </cell>
          <cell r="OS329">
            <v>6485586.3200000003</v>
          </cell>
          <cell r="US329">
            <v>1207685.6499999999</v>
          </cell>
        </row>
        <row r="330">
          <cell r="F330" t="str">
            <v>odlehčovací služby</v>
          </cell>
          <cell r="OS330">
            <v>294541</v>
          </cell>
          <cell r="US330">
            <v>17500</v>
          </cell>
        </row>
        <row r="331">
          <cell r="F331" t="str">
            <v>domovy pro seniory</v>
          </cell>
          <cell r="OS331">
            <v>1686806.7</v>
          </cell>
          <cell r="US331">
            <v>0</v>
          </cell>
        </row>
        <row r="332">
          <cell r="F332" t="str">
            <v>týdenní stacionáře</v>
          </cell>
          <cell r="OS332">
            <v>1483695.8399999999</v>
          </cell>
          <cell r="US332">
            <v>0</v>
          </cell>
        </row>
        <row r="333">
          <cell r="F333" t="str">
            <v>týdenní stacionáře</v>
          </cell>
          <cell r="OS333">
            <v>7105685</v>
          </cell>
          <cell r="US333">
            <v>2155568</v>
          </cell>
        </row>
        <row r="334">
          <cell r="F334" t="str">
            <v>odlehčovací služby</v>
          </cell>
          <cell r="OS334">
            <v>716762</v>
          </cell>
          <cell r="US334">
            <v>0</v>
          </cell>
        </row>
        <row r="335">
          <cell r="F335" t="str">
            <v>pečovatelská služba</v>
          </cell>
          <cell r="OS335">
            <v>10837162.899999997</v>
          </cell>
          <cell r="US335">
            <v>5993350.6199999992</v>
          </cell>
        </row>
        <row r="336">
          <cell r="F336" t="str">
            <v>odlehčovací služby</v>
          </cell>
          <cell r="OS336">
            <v>385427.98999999993</v>
          </cell>
          <cell r="US336">
            <v>0</v>
          </cell>
        </row>
        <row r="337">
          <cell r="F337" t="str">
            <v>chráněné bydlení</v>
          </cell>
          <cell r="OS337">
            <v>446308</v>
          </cell>
          <cell r="US337">
            <v>0</v>
          </cell>
        </row>
        <row r="338">
          <cell r="F338" t="str">
            <v>sociálně aktivizační služby pro seniory a
osoby se zdravotním postižením</v>
          </cell>
          <cell r="OS338">
            <v>472320</v>
          </cell>
          <cell r="US338">
            <v>430711</v>
          </cell>
        </row>
        <row r="339">
          <cell r="F339" t="str">
            <v>odlehčovací služby</v>
          </cell>
          <cell r="OS339">
            <v>352058.99999999994</v>
          </cell>
          <cell r="US339">
            <v>19821</v>
          </cell>
        </row>
        <row r="340">
          <cell r="F340" t="str">
            <v>krizová pomoc</v>
          </cell>
          <cell r="OS340">
            <v>635377.88</v>
          </cell>
          <cell r="US340">
            <v>0</v>
          </cell>
        </row>
        <row r="341">
          <cell r="F341" t="str">
            <v>odlehčovací služby</v>
          </cell>
          <cell r="OS341">
            <v>221141</v>
          </cell>
          <cell r="US341">
            <v>37997</v>
          </cell>
        </row>
        <row r="342">
          <cell r="F342" t="str">
            <v>tísňová péče</v>
          </cell>
          <cell r="OS342">
            <v>368574</v>
          </cell>
          <cell r="US342">
            <v>0</v>
          </cell>
        </row>
        <row r="343">
          <cell r="F343" t="str">
            <v>podpora samostatného bydlení</v>
          </cell>
          <cell r="OS343">
            <v>252005</v>
          </cell>
          <cell r="US343">
            <v>78570</v>
          </cell>
        </row>
        <row r="344">
          <cell r="F344" t="str">
            <v>odborné sociální poradenství</v>
          </cell>
          <cell r="OS344">
            <v>233578.87</v>
          </cell>
          <cell r="US344">
            <v>179410</v>
          </cell>
        </row>
        <row r="345">
          <cell r="F345" t="str">
            <v>chráněné bydlení</v>
          </cell>
          <cell r="OS345">
            <v>4575328</v>
          </cell>
          <cell r="US345">
            <v>975971</v>
          </cell>
        </row>
        <row r="346">
          <cell r="F346" t="str">
            <v>pečovatelská služba</v>
          </cell>
          <cell r="OS346">
            <v>1765996</v>
          </cell>
          <cell r="US346">
            <v>156313</v>
          </cell>
        </row>
        <row r="347">
          <cell r="F347" t="str">
            <v>sociálně terapeutické dílny</v>
          </cell>
          <cell r="OS347">
            <v>1615600</v>
          </cell>
          <cell r="US347">
            <v>363000</v>
          </cell>
        </row>
        <row r="348">
          <cell r="F348" t="str">
            <v>domovy se zvláštním režimem</v>
          </cell>
          <cell r="OS348">
            <v>11540967.100000001</v>
          </cell>
          <cell r="US348">
            <v>2810880</v>
          </cell>
        </row>
        <row r="349">
          <cell r="F349" t="str">
            <v>osobní asistence</v>
          </cell>
          <cell r="OS349">
            <v>203900</v>
          </cell>
          <cell r="US349">
            <v>0</v>
          </cell>
        </row>
        <row r="350">
          <cell r="F350" t="str">
            <v>azylové domy</v>
          </cell>
          <cell r="OS350">
            <v>4295479</v>
          </cell>
          <cell r="US350">
            <v>2873100</v>
          </cell>
        </row>
        <row r="351">
          <cell r="F351" t="str">
            <v>domovy pro seniory</v>
          </cell>
          <cell r="OS351">
            <v>28012214</v>
          </cell>
          <cell r="US351">
            <v>2217180</v>
          </cell>
        </row>
        <row r="352">
          <cell r="F352" t="str">
            <v>domovy pro seniory</v>
          </cell>
          <cell r="OS352">
            <v>21027374.470000003</v>
          </cell>
          <cell r="US352">
            <v>4435566</v>
          </cell>
        </row>
        <row r="353">
          <cell r="F353" t="str">
            <v>nízkoprahová zařízení pro děti a mládež</v>
          </cell>
          <cell r="OS353">
            <v>471645</v>
          </cell>
          <cell r="US353">
            <v>7245</v>
          </cell>
        </row>
        <row r="354">
          <cell r="F354" t="str">
            <v>domovy pro seniory</v>
          </cell>
          <cell r="OS354">
            <v>7595787</v>
          </cell>
          <cell r="US354">
            <v>100506</v>
          </cell>
        </row>
        <row r="355">
          <cell r="F355" t="str">
            <v>odborné sociální poradenství</v>
          </cell>
          <cell r="OS355">
            <v>207345</v>
          </cell>
          <cell r="US355">
            <v>6245</v>
          </cell>
        </row>
        <row r="356">
          <cell r="F356" t="str">
            <v>domovy se zvláštním režimem</v>
          </cell>
          <cell r="OS356">
            <v>15181259.300000001</v>
          </cell>
          <cell r="US356">
            <v>0</v>
          </cell>
        </row>
        <row r="357">
          <cell r="F357" t="str">
            <v>domovy se zvláštním režimem</v>
          </cell>
          <cell r="OS357">
            <v>8028002.7300000004</v>
          </cell>
          <cell r="US357">
            <v>713088</v>
          </cell>
        </row>
        <row r="358">
          <cell r="F358" t="str">
            <v>sociálně aktivizační služby pro seniory a
osoby se zdravotním postižením</v>
          </cell>
          <cell r="OS358">
            <v>148200</v>
          </cell>
          <cell r="US358">
            <v>10000</v>
          </cell>
        </row>
        <row r="359">
          <cell r="F359" t="str">
            <v>chráněné bydlení</v>
          </cell>
          <cell r="OS359">
            <v>1710903.4300000002</v>
          </cell>
          <cell r="US359">
            <v>850700</v>
          </cell>
        </row>
        <row r="360">
          <cell r="F360" t="str">
            <v>kontaktní centra</v>
          </cell>
          <cell r="OS360">
            <v>3272202.9999999995</v>
          </cell>
          <cell r="US360">
            <v>1872203</v>
          </cell>
        </row>
        <row r="361">
          <cell r="F361" t="str">
            <v>nízkoprahová zařízení pro děti a mládež</v>
          </cell>
          <cell r="OS361">
            <v>884010</v>
          </cell>
          <cell r="US361">
            <v>324421</v>
          </cell>
        </row>
        <row r="362">
          <cell r="F362" t="str">
            <v>domovy pro osoby se zdravotním postižením</v>
          </cell>
          <cell r="OS362">
            <v>13641319</v>
          </cell>
          <cell r="US362">
            <v>3749795</v>
          </cell>
        </row>
        <row r="363">
          <cell r="F363" t="str">
            <v>domovy pro seniory</v>
          </cell>
          <cell r="OS363">
            <v>27149806</v>
          </cell>
          <cell r="US363">
            <v>6931100</v>
          </cell>
        </row>
        <row r="364">
          <cell r="F364" t="str">
            <v>domovy pro seniory</v>
          </cell>
          <cell r="OS364">
            <v>23244841.370000001</v>
          </cell>
          <cell r="US364">
            <v>1768409</v>
          </cell>
        </row>
        <row r="365">
          <cell r="F365" t="str">
            <v>odlehčovací služby</v>
          </cell>
          <cell r="OS365">
            <v>1609068.74</v>
          </cell>
          <cell r="US365">
            <v>154571</v>
          </cell>
        </row>
        <row r="366">
          <cell r="F366" t="str">
            <v>sociální rehabilitace</v>
          </cell>
          <cell r="OS366">
            <v>3393672.29</v>
          </cell>
          <cell r="US366">
            <v>1774855.67</v>
          </cell>
        </row>
        <row r="367">
          <cell r="F367" t="str">
            <v>kontaktní centra</v>
          </cell>
          <cell r="OS367">
            <v>2379499.9999999995</v>
          </cell>
          <cell r="US367">
            <v>1165000</v>
          </cell>
        </row>
        <row r="368">
          <cell r="F368" t="str">
            <v>chráněné bydlení</v>
          </cell>
          <cell r="OS368">
            <v>6145596</v>
          </cell>
          <cell r="US368">
            <v>521503</v>
          </cell>
        </row>
        <row r="369">
          <cell r="F369" t="str">
            <v>pečovatelská služba</v>
          </cell>
          <cell r="OS369">
            <v>305740</v>
          </cell>
          <cell r="US369">
            <v>20000</v>
          </cell>
        </row>
        <row r="370">
          <cell r="F370" t="str">
            <v>sociálně aktivizační služby pro seniory a
osoby se zdravotním postižením</v>
          </cell>
          <cell r="OS370">
            <v>1096772</v>
          </cell>
          <cell r="US370">
            <v>21980</v>
          </cell>
        </row>
        <row r="371">
          <cell r="F371" t="str">
            <v>domovy pro osoby se zdravotním postižením</v>
          </cell>
          <cell r="OS371">
            <v>25929035</v>
          </cell>
          <cell r="US371">
            <v>2778255</v>
          </cell>
        </row>
        <row r="372">
          <cell r="F372" t="str">
            <v>terénní programy</v>
          </cell>
          <cell r="OS372">
            <v>102500</v>
          </cell>
          <cell r="US372">
            <v>0</v>
          </cell>
        </row>
        <row r="373">
          <cell r="F373" t="str">
            <v>sociálně terapeutické dílny</v>
          </cell>
          <cell r="OS373">
            <v>3668953</v>
          </cell>
          <cell r="US373">
            <v>2152780</v>
          </cell>
        </row>
        <row r="374">
          <cell r="F374" t="str">
            <v>domovy se zvláštním režimem</v>
          </cell>
          <cell r="OS374">
            <v>2045274</v>
          </cell>
          <cell r="US374">
            <v>0</v>
          </cell>
        </row>
        <row r="375">
          <cell r="F375" t="str">
            <v>týdenní stacionáře</v>
          </cell>
          <cell r="OS375">
            <v>7828319</v>
          </cell>
          <cell r="US375">
            <v>2239144</v>
          </cell>
        </row>
        <row r="376">
          <cell r="F376" t="str">
            <v>osobní asistence</v>
          </cell>
          <cell r="OS376">
            <v>2263683</v>
          </cell>
          <cell r="US376">
            <v>809454</v>
          </cell>
        </row>
        <row r="377">
          <cell r="F377" t="str">
            <v>sociální rehabilitace</v>
          </cell>
          <cell r="OS377">
            <v>2224511.1900000004</v>
          </cell>
          <cell r="US377">
            <v>560825.50999999978</v>
          </cell>
        </row>
        <row r="378">
          <cell r="F378" t="str">
            <v>domovy pro seniory</v>
          </cell>
          <cell r="OS378">
            <v>22466596</v>
          </cell>
          <cell r="US378">
            <v>4605250</v>
          </cell>
        </row>
        <row r="379">
          <cell r="F379" t="str">
            <v>odlehčovací služby</v>
          </cell>
          <cell r="OS379">
            <v>514192</v>
          </cell>
          <cell r="US379">
            <v>0</v>
          </cell>
        </row>
        <row r="380">
          <cell r="F380" t="str">
            <v>sociálně aktivizační služby pro rodiny s
dětmi</v>
          </cell>
          <cell r="OS380">
            <v>512746</v>
          </cell>
          <cell r="US380">
            <v>8246</v>
          </cell>
        </row>
        <row r="381">
          <cell r="F381" t="str">
            <v>domovy se zvláštním režimem</v>
          </cell>
          <cell r="OS381">
            <v>19613128</v>
          </cell>
          <cell r="US381">
            <v>3100500</v>
          </cell>
        </row>
        <row r="382">
          <cell r="F382" t="str">
            <v>pečovatelská služba</v>
          </cell>
          <cell r="OS382">
            <v>2788731</v>
          </cell>
          <cell r="US382">
            <v>826577</v>
          </cell>
        </row>
        <row r="383">
          <cell r="F383" t="str">
            <v>sociálně aktivizační služby pro seniory a
osoby se zdravotním postižením</v>
          </cell>
          <cell r="OS383">
            <v>604449</v>
          </cell>
          <cell r="US383">
            <v>315571</v>
          </cell>
        </row>
        <row r="384">
          <cell r="F384" t="str">
            <v>sociální rehabilitace</v>
          </cell>
          <cell r="OS384">
            <v>2408540</v>
          </cell>
          <cell r="US384">
            <v>66452</v>
          </cell>
        </row>
        <row r="385">
          <cell r="F385" t="str">
            <v>chráněné bydlení</v>
          </cell>
          <cell r="OS385">
            <v>1326009</v>
          </cell>
          <cell r="US385">
            <v>16560</v>
          </cell>
        </row>
        <row r="386">
          <cell r="F386" t="str">
            <v>denní stacionáře</v>
          </cell>
          <cell r="OS386">
            <v>155657</v>
          </cell>
          <cell r="US386">
            <v>10000</v>
          </cell>
        </row>
        <row r="387">
          <cell r="F387" t="str">
            <v>chráněné bydlení</v>
          </cell>
          <cell r="OS387">
            <v>793028</v>
          </cell>
          <cell r="US387">
            <v>272904</v>
          </cell>
        </row>
        <row r="388">
          <cell r="F388" t="str">
            <v>chráněné bydlení</v>
          </cell>
          <cell r="OS388">
            <v>6340382</v>
          </cell>
          <cell r="US388">
            <v>78580</v>
          </cell>
        </row>
        <row r="389">
          <cell r="F389" t="str">
            <v>podpora samostatného bydlení</v>
          </cell>
          <cell r="OS389">
            <v>622670</v>
          </cell>
          <cell r="US389">
            <v>0</v>
          </cell>
        </row>
        <row r="390">
          <cell r="F390" t="str">
            <v>pečovatelská služba</v>
          </cell>
          <cell r="OS390">
            <v>122065</v>
          </cell>
          <cell r="US390">
            <v>75650</v>
          </cell>
        </row>
        <row r="391">
          <cell r="F391" t="str">
            <v>osobní asistence</v>
          </cell>
          <cell r="OS391">
            <v>2979563</v>
          </cell>
          <cell r="US391">
            <v>50000</v>
          </cell>
        </row>
        <row r="392">
          <cell r="F392" t="str">
            <v>odborné sociální poradenství</v>
          </cell>
          <cell r="OS392">
            <v>668660</v>
          </cell>
          <cell r="US392">
            <v>26483</v>
          </cell>
        </row>
        <row r="393">
          <cell r="F393" t="str">
            <v>nízkoprahová denní centra</v>
          </cell>
          <cell r="OS393">
            <v>1120188</v>
          </cell>
          <cell r="US393">
            <v>840000</v>
          </cell>
        </row>
        <row r="394">
          <cell r="F394" t="str">
            <v>odborné sociální poradenství</v>
          </cell>
          <cell r="OS394">
            <v>161421</v>
          </cell>
          <cell r="US394">
            <v>0</v>
          </cell>
        </row>
        <row r="395">
          <cell r="F395" t="str">
            <v>chráněné bydlení</v>
          </cell>
          <cell r="OS395">
            <v>7865720</v>
          </cell>
          <cell r="US395">
            <v>1793801</v>
          </cell>
        </row>
        <row r="396">
          <cell r="F396" t="str">
            <v>domovy pro seniory</v>
          </cell>
          <cell r="OS396">
            <v>26850644</v>
          </cell>
          <cell r="US396">
            <v>1796200</v>
          </cell>
        </row>
        <row r="397">
          <cell r="F397" t="str">
            <v>podpora samostatného bydlení</v>
          </cell>
          <cell r="OS397">
            <v>563774</v>
          </cell>
          <cell r="US397">
            <v>0</v>
          </cell>
        </row>
        <row r="398">
          <cell r="F398" t="str">
            <v>sociální rehabilitace</v>
          </cell>
          <cell r="OS398">
            <v>996770</v>
          </cell>
          <cell r="US398">
            <v>203950</v>
          </cell>
        </row>
        <row r="399">
          <cell r="F399" t="str">
            <v>chráněné bydlení</v>
          </cell>
          <cell r="OS399">
            <v>17517351</v>
          </cell>
          <cell r="US399">
            <v>1505280</v>
          </cell>
        </row>
        <row r="400">
          <cell r="F400" t="str">
            <v>denní stacionáře</v>
          </cell>
          <cell r="OS400">
            <v>1116774.07</v>
          </cell>
          <cell r="US400">
            <v>352367.81000000006</v>
          </cell>
        </row>
        <row r="401">
          <cell r="F401" t="str">
            <v>domovy pro seniory</v>
          </cell>
          <cell r="OS401">
            <v>17485750</v>
          </cell>
          <cell r="US401">
            <v>1136076</v>
          </cell>
        </row>
        <row r="402">
          <cell r="F402" t="str">
            <v>pečovatelská služba</v>
          </cell>
          <cell r="OS402">
            <v>5063429</v>
          </cell>
          <cell r="US402">
            <v>418440</v>
          </cell>
        </row>
        <row r="403">
          <cell r="F403" t="str">
            <v>nízkoprahová zařízení pro děti a mládež</v>
          </cell>
          <cell r="OS403">
            <v>1842107</v>
          </cell>
          <cell r="US403">
            <v>117783</v>
          </cell>
        </row>
        <row r="404">
          <cell r="F404" t="str">
            <v>pečovatelská služba</v>
          </cell>
          <cell r="OS404">
            <v>2975029</v>
          </cell>
          <cell r="US404">
            <v>299500</v>
          </cell>
        </row>
        <row r="405">
          <cell r="F405" t="str">
            <v>sociálně aktivizační služby pro rodiny s
dětmi</v>
          </cell>
          <cell r="OS405">
            <v>197200</v>
          </cell>
          <cell r="US405">
            <v>46500</v>
          </cell>
        </row>
        <row r="406">
          <cell r="F406" t="str">
            <v>osobní asistence</v>
          </cell>
          <cell r="OS406">
            <v>2006476.8399999996</v>
          </cell>
          <cell r="US406">
            <v>1233056.8700000001</v>
          </cell>
        </row>
        <row r="407">
          <cell r="F407" t="str">
            <v>denní stacionáře</v>
          </cell>
          <cell r="OS407">
            <v>833341</v>
          </cell>
          <cell r="US407">
            <v>173447</v>
          </cell>
        </row>
        <row r="408">
          <cell r="F408" t="str">
            <v>podpora samostatného bydlení</v>
          </cell>
          <cell r="OS408">
            <v>469575</v>
          </cell>
          <cell r="US408">
            <v>73012</v>
          </cell>
        </row>
        <row r="409">
          <cell r="F409" t="str">
            <v>sociálně aktivizační služby pro rodiny s
dětmi</v>
          </cell>
          <cell r="OS409">
            <v>582098</v>
          </cell>
          <cell r="US409">
            <v>240193</v>
          </cell>
        </row>
        <row r="410">
          <cell r="F410" t="str">
            <v>odborné sociální poradenství</v>
          </cell>
          <cell r="OS410">
            <v>18716</v>
          </cell>
          <cell r="US410">
            <v>0</v>
          </cell>
        </row>
        <row r="411">
          <cell r="F411" t="str">
            <v>sociálně aktivizační služby pro seniory a
osoby se zdravotním postižením</v>
          </cell>
          <cell r="OS411">
            <v>506742</v>
          </cell>
          <cell r="US411">
            <v>211666</v>
          </cell>
        </row>
        <row r="412">
          <cell r="F412" t="str">
            <v>odborné sociální poradenství</v>
          </cell>
          <cell r="OS412">
            <v>77008.22</v>
          </cell>
          <cell r="US412">
            <v>0</v>
          </cell>
        </row>
        <row r="413">
          <cell r="F413" t="str">
            <v>domovy pro osoby se zdravotním postižením</v>
          </cell>
          <cell r="OS413">
            <v>18741295</v>
          </cell>
          <cell r="US413">
            <v>2172696</v>
          </cell>
        </row>
        <row r="414">
          <cell r="F414" t="str">
            <v>odlehčovací služby</v>
          </cell>
          <cell r="OS414">
            <v>646474</v>
          </cell>
          <cell r="US414">
            <v>0</v>
          </cell>
        </row>
        <row r="415">
          <cell r="F415" t="str">
            <v>sociální rehabilitace</v>
          </cell>
          <cell r="OS415">
            <v>1515397</v>
          </cell>
          <cell r="US415">
            <v>283368</v>
          </cell>
        </row>
        <row r="416">
          <cell r="F416" t="str">
            <v>pečovatelská služba</v>
          </cell>
          <cell r="OS416">
            <v>902343.83</v>
          </cell>
          <cell r="US416">
            <v>114000</v>
          </cell>
        </row>
        <row r="417">
          <cell r="F417" t="str">
            <v>osobní asistence</v>
          </cell>
          <cell r="OS417">
            <v>1282421.0799999998</v>
          </cell>
          <cell r="US417">
            <v>171000</v>
          </cell>
        </row>
        <row r="418">
          <cell r="F418" t="str">
            <v>tlumočnické služby</v>
          </cell>
          <cell r="OS418">
            <v>954300</v>
          </cell>
          <cell r="US418">
            <v>0</v>
          </cell>
        </row>
        <row r="419">
          <cell r="F419" t="str">
            <v>odlehčovací služby</v>
          </cell>
          <cell r="OS419">
            <v>2580927</v>
          </cell>
          <cell r="US419">
            <v>226795</v>
          </cell>
        </row>
        <row r="420">
          <cell r="F420" t="str">
            <v>pečovatelská služba</v>
          </cell>
          <cell r="OS420">
            <v>2091887</v>
          </cell>
          <cell r="US420">
            <v>0</v>
          </cell>
        </row>
        <row r="421">
          <cell r="F421" t="str">
            <v>tísňová péče</v>
          </cell>
          <cell r="OS421">
            <v>2068603.4</v>
          </cell>
          <cell r="US421">
            <v>1016065.4300000002</v>
          </cell>
        </row>
        <row r="422">
          <cell r="F422" t="str">
            <v>týdenní stacionáře</v>
          </cell>
          <cell r="OS422">
            <v>1990459</v>
          </cell>
          <cell r="US422">
            <v>349800</v>
          </cell>
        </row>
        <row r="423">
          <cell r="F423" t="str">
            <v>odlehčovací služby</v>
          </cell>
          <cell r="OS423">
            <v>69594</v>
          </cell>
          <cell r="US423">
            <v>9350</v>
          </cell>
        </row>
        <row r="424">
          <cell r="F424" t="str">
            <v>kontaktní centra</v>
          </cell>
          <cell r="OS424">
            <v>1968365.8300000003</v>
          </cell>
          <cell r="US424">
            <v>1081489.8</v>
          </cell>
        </row>
        <row r="425">
          <cell r="F425" t="str">
            <v>odlehčovací služby</v>
          </cell>
          <cell r="OS425">
            <v>549984.39</v>
          </cell>
          <cell r="US425">
            <v>440792.78</v>
          </cell>
        </row>
        <row r="426">
          <cell r="F426" t="str">
            <v>terénní programy</v>
          </cell>
          <cell r="OS426">
            <v>1406621.2799999998</v>
          </cell>
          <cell r="US426">
            <v>904713.6399999999</v>
          </cell>
        </row>
        <row r="427">
          <cell r="F427" t="str">
            <v>odlehčovací služby</v>
          </cell>
          <cell r="OS427">
            <v>1726235</v>
          </cell>
          <cell r="US427">
            <v>0</v>
          </cell>
        </row>
        <row r="428">
          <cell r="F428" t="str">
            <v>odborné sociální poradenství</v>
          </cell>
          <cell r="OS428">
            <v>437773</v>
          </cell>
          <cell r="US428">
            <v>0</v>
          </cell>
        </row>
        <row r="429">
          <cell r="F429" t="str">
            <v>denní stacionáře</v>
          </cell>
          <cell r="OS429">
            <v>579828</v>
          </cell>
          <cell r="US429">
            <v>245817</v>
          </cell>
        </row>
        <row r="430">
          <cell r="F430" t="str">
            <v>domovy pro seniory</v>
          </cell>
          <cell r="OS430">
            <v>2594418</v>
          </cell>
          <cell r="US430">
            <v>903579</v>
          </cell>
        </row>
        <row r="431">
          <cell r="F431" t="str">
            <v>domovy pro seniory</v>
          </cell>
          <cell r="OS431">
            <v>23049723</v>
          </cell>
          <cell r="US431">
            <v>3931857</v>
          </cell>
        </row>
        <row r="432">
          <cell r="F432" t="str">
            <v>odlehčovací služby</v>
          </cell>
          <cell r="OS432">
            <v>2857556</v>
          </cell>
          <cell r="US432">
            <v>36832</v>
          </cell>
        </row>
        <row r="433">
          <cell r="F433" t="str">
            <v>krizová pomoc</v>
          </cell>
          <cell r="OS433">
            <v>1239795</v>
          </cell>
          <cell r="US433">
            <v>220000</v>
          </cell>
        </row>
        <row r="434">
          <cell r="F434" t="str">
            <v>domovy se zvláštním režimem</v>
          </cell>
          <cell r="OS434">
            <v>9766121</v>
          </cell>
          <cell r="US434">
            <v>494843</v>
          </cell>
        </row>
        <row r="435">
          <cell r="F435" t="str">
            <v>odlehčovací služby</v>
          </cell>
          <cell r="OS435">
            <v>2555221</v>
          </cell>
          <cell r="US435">
            <v>370000</v>
          </cell>
        </row>
        <row r="436">
          <cell r="F436" t="str">
            <v>odborné sociální poradenství</v>
          </cell>
          <cell r="OS436">
            <v>927425.7899999998</v>
          </cell>
          <cell r="US436">
            <v>600000</v>
          </cell>
        </row>
        <row r="437">
          <cell r="F437" t="str">
            <v>sociálně aktivizační služby pro seniory a
osoby se zdravotním postižením</v>
          </cell>
          <cell r="OS437">
            <v>56600</v>
          </cell>
          <cell r="US437">
            <v>0</v>
          </cell>
        </row>
        <row r="438">
          <cell r="F438" t="str">
            <v>pečovatelská služba</v>
          </cell>
          <cell r="OS438">
            <v>991882</v>
          </cell>
          <cell r="US438">
            <v>639356</v>
          </cell>
        </row>
        <row r="439">
          <cell r="F439" t="str">
            <v>pečovatelská služba</v>
          </cell>
          <cell r="OS439">
            <v>768060</v>
          </cell>
          <cell r="US439">
            <v>0</v>
          </cell>
        </row>
        <row r="440">
          <cell r="F440" t="str">
            <v>domovy se zvláštním režimem</v>
          </cell>
          <cell r="OS440">
            <v>14159712</v>
          </cell>
          <cell r="US440">
            <v>798568</v>
          </cell>
        </row>
        <row r="441">
          <cell r="F441" t="str">
            <v>odborné sociální poradenství</v>
          </cell>
          <cell r="OS441">
            <v>251865</v>
          </cell>
          <cell r="US441">
            <v>446236</v>
          </cell>
        </row>
        <row r="442">
          <cell r="F442" t="str">
            <v>sociálně aktivizační služby pro rodiny s
dětmi</v>
          </cell>
          <cell r="OS442">
            <v>1183555</v>
          </cell>
          <cell r="US442">
            <v>99012</v>
          </cell>
        </row>
        <row r="443">
          <cell r="F443" t="str">
            <v>pečovatelská služba</v>
          </cell>
          <cell r="OS443">
            <v>1162609</v>
          </cell>
          <cell r="US443">
            <v>524432</v>
          </cell>
        </row>
        <row r="444">
          <cell r="F444" t="str">
            <v>odborné sociální poradenství</v>
          </cell>
          <cell r="OS444">
            <v>996353.13</v>
          </cell>
          <cell r="US444">
            <v>200500</v>
          </cell>
        </row>
        <row r="445">
          <cell r="F445" t="str">
            <v>odborné sociální poradenství</v>
          </cell>
          <cell r="OS445">
            <v>878300</v>
          </cell>
          <cell r="US445">
            <v>95000</v>
          </cell>
        </row>
        <row r="446">
          <cell r="F446" t="str">
            <v>pečovatelská služba</v>
          </cell>
          <cell r="OS446">
            <v>2908403.88</v>
          </cell>
          <cell r="US446">
            <v>1764658</v>
          </cell>
        </row>
        <row r="447">
          <cell r="F447" t="str">
            <v>terénní programy</v>
          </cell>
          <cell r="OS447">
            <v>2677000</v>
          </cell>
          <cell r="US447">
            <v>1177000</v>
          </cell>
        </row>
        <row r="448">
          <cell r="F448" t="str">
            <v>denní stacionáře</v>
          </cell>
          <cell r="OS448">
            <v>64400</v>
          </cell>
          <cell r="US448">
            <v>0</v>
          </cell>
        </row>
        <row r="449">
          <cell r="F449" t="str">
            <v>pečovatelská služba</v>
          </cell>
          <cell r="OS449">
            <v>2094507.37</v>
          </cell>
          <cell r="US449">
            <v>830137.52</v>
          </cell>
        </row>
        <row r="450">
          <cell r="F450" t="str">
            <v>domovy pro osoby se zdravotním postižením</v>
          </cell>
          <cell r="OS450">
            <v>22585776</v>
          </cell>
          <cell r="US450">
            <v>1303103</v>
          </cell>
        </row>
        <row r="451">
          <cell r="F451" t="str">
            <v>sociálně aktivizační služby pro seniory a
osoby se zdravotním postižením</v>
          </cell>
          <cell r="OS451">
            <v>95378</v>
          </cell>
          <cell r="US451">
            <v>22821</v>
          </cell>
        </row>
        <row r="452">
          <cell r="F452" t="str">
            <v>domovy se zvláštním režimem</v>
          </cell>
          <cell r="OS452">
            <v>23833619</v>
          </cell>
          <cell r="US452">
            <v>808155</v>
          </cell>
        </row>
        <row r="453">
          <cell r="F453" t="str">
            <v>domovy pro seniory</v>
          </cell>
          <cell r="OS453">
            <v>24694161.43</v>
          </cell>
          <cell r="US453">
            <v>1836333</v>
          </cell>
        </row>
        <row r="454">
          <cell r="F454" t="str">
            <v>sociálně aktivizační služby pro seniory a
osoby se zdravotním postižením</v>
          </cell>
          <cell r="OS454">
            <v>107893</v>
          </cell>
          <cell r="US454">
            <v>104754</v>
          </cell>
        </row>
        <row r="455">
          <cell r="F455" t="str">
            <v>denní stacionáře</v>
          </cell>
          <cell r="OS455">
            <v>508608</v>
          </cell>
          <cell r="US455">
            <v>276828</v>
          </cell>
        </row>
        <row r="456">
          <cell r="F456" t="str">
            <v>terénní programy</v>
          </cell>
          <cell r="OS456">
            <v>348539</v>
          </cell>
          <cell r="US456">
            <v>0</v>
          </cell>
        </row>
        <row r="457">
          <cell r="F457" t="str">
            <v>domovy pro seniory</v>
          </cell>
          <cell r="OS457">
            <v>26947767</v>
          </cell>
          <cell r="US457">
            <v>560317</v>
          </cell>
        </row>
        <row r="458">
          <cell r="F458" t="str">
            <v>denní stacionáře</v>
          </cell>
          <cell r="OS458">
            <v>22300</v>
          </cell>
          <cell r="US458">
            <v>0</v>
          </cell>
        </row>
        <row r="459">
          <cell r="F459" t="str">
            <v>tísňová péče</v>
          </cell>
          <cell r="OS459">
            <v>2924075</v>
          </cell>
          <cell r="US459">
            <v>812096</v>
          </cell>
        </row>
        <row r="460">
          <cell r="F460" t="str">
            <v>domovy pro seniory</v>
          </cell>
          <cell r="OS460">
            <v>31764684</v>
          </cell>
          <cell r="US460">
            <v>1506736</v>
          </cell>
        </row>
        <row r="461">
          <cell r="F461" t="str">
            <v>domovy se zvláštním režimem</v>
          </cell>
          <cell r="OS461">
            <v>5097632</v>
          </cell>
          <cell r="US461">
            <v>669593</v>
          </cell>
        </row>
        <row r="462">
          <cell r="F462" t="str">
            <v>sociálně aktivizační služby pro rodiny s
dětmi</v>
          </cell>
          <cell r="OS462">
            <v>442851</v>
          </cell>
          <cell r="US462">
            <v>118051</v>
          </cell>
        </row>
        <row r="463">
          <cell r="F463" t="str">
            <v>odlehčovací služby</v>
          </cell>
          <cell r="OS463">
            <v>11268244</v>
          </cell>
          <cell r="US463">
            <v>2005078</v>
          </cell>
        </row>
        <row r="464">
          <cell r="F464" t="str">
            <v>odborné sociální poradenství</v>
          </cell>
          <cell r="OS464">
            <v>165900</v>
          </cell>
          <cell r="US464">
            <v>0</v>
          </cell>
        </row>
        <row r="465">
          <cell r="F465" t="str">
            <v>pečovatelská služba</v>
          </cell>
          <cell r="OS465">
            <v>3007591</v>
          </cell>
          <cell r="US465">
            <v>186000</v>
          </cell>
        </row>
        <row r="466">
          <cell r="F466" t="str">
            <v>domovy pro osoby se zdravotním postižením</v>
          </cell>
          <cell r="OS466">
            <v>10696216</v>
          </cell>
          <cell r="US466">
            <v>1602645</v>
          </cell>
        </row>
        <row r="467">
          <cell r="F467" t="str">
            <v>domovy pro seniory</v>
          </cell>
          <cell r="OS467">
            <v>19278000</v>
          </cell>
          <cell r="US467">
            <v>4249038</v>
          </cell>
        </row>
        <row r="468">
          <cell r="F468" t="str">
            <v>odborné sociální poradenství</v>
          </cell>
          <cell r="OS468">
            <v>599861</v>
          </cell>
          <cell r="US468">
            <v>395961</v>
          </cell>
        </row>
        <row r="469">
          <cell r="F469" t="str">
            <v>domy na půl cesty</v>
          </cell>
          <cell r="OS469">
            <v>486284</v>
          </cell>
          <cell r="US469">
            <v>223800</v>
          </cell>
        </row>
        <row r="470">
          <cell r="F470" t="str">
            <v>domovy se zvláštním režimem</v>
          </cell>
          <cell r="OS470">
            <v>21919973</v>
          </cell>
          <cell r="US470">
            <v>1621563</v>
          </cell>
        </row>
        <row r="471">
          <cell r="F471" t="str">
            <v>osobní asistence</v>
          </cell>
          <cell r="OS471">
            <v>1141817</v>
          </cell>
          <cell r="US471">
            <v>21000</v>
          </cell>
        </row>
        <row r="472">
          <cell r="F472" t="str">
            <v>domovy pro seniory</v>
          </cell>
          <cell r="OS472">
            <v>11537526</v>
          </cell>
          <cell r="US472">
            <v>879869</v>
          </cell>
        </row>
        <row r="473">
          <cell r="F473" t="str">
            <v>pečovatelská služba</v>
          </cell>
          <cell r="OS473">
            <v>1648811</v>
          </cell>
          <cell r="US473">
            <v>0</v>
          </cell>
        </row>
        <row r="474">
          <cell r="F474" t="str">
            <v>pečovatelská služba</v>
          </cell>
          <cell r="OS474">
            <v>692248</v>
          </cell>
          <cell r="US474">
            <v>846000</v>
          </cell>
        </row>
        <row r="475">
          <cell r="F475" t="str">
            <v>domovy se zvláštním režimem</v>
          </cell>
          <cell r="OS475">
            <v>9915913</v>
          </cell>
          <cell r="US475">
            <v>600000</v>
          </cell>
        </row>
        <row r="476">
          <cell r="F476" t="str">
            <v>pečovatelská služba</v>
          </cell>
          <cell r="OS476">
            <v>663500</v>
          </cell>
          <cell r="US476">
            <v>0</v>
          </cell>
        </row>
        <row r="477">
          <cell r="F477" t="str">
            <v>denní stacionáře</v>
          </cell>
          <cell r="OS477">
            <v>101559</v>
          </cell>
          <cell r="US477">
            <v>0</v>
          </cell>
        </row>
        <row r="478">
          <cell r="F478" t="str">
            <v>domovy pro seniory</v>
          </cell>
          <cell r="OS478">
            <v>38914064.970000006</v>
          </cell>
          <cell r="US478">
            <v>2403151.5</v>
          </cell>
        </row>
        <row r="479">
          <cell r="F479" t="str">
            <v>pečovatelská služba</v>
          </cell>
          <cell r="OS479">
            <v>1806579.14</v>
          </cell>
          <cell r="US479">
            <v>442500</v>
          </cell>
        </row>
        <row r="480">
          <cell r="F480" t="str">
            <v>chráněné bydlení</v>
          </cell>
          <cell r="OS480">
            <v>4570445</v>
          </cell>
          <cell r="US480">
            <v>320541</v>
          </cell>
        </row>
        <row r="481">
          <cell r="F481" t="str">
            <v>domovy se zvláštním režimem</v>
          </cell>
          <cell r="OS481">
            <v>1958972</v>
          </cell>
          <cell r="US481">
            <v>0</v>
          </cell>
        </row>
        <row r="482">
          <cell r="F482" t="str">
            <v>domovy pro seniory</v>
          </cell>
          <cell r="OS482">
            <v>16637344</v>
          </cell>
          <cell r="US482">
            <v>1995000</v>
          </cell>
        </row>
        <row r="483">
          <cell r="F483" t="str">
            <v>nízkoprahová zařízení pro děti a mládež</v>
          </cell>
          <cell r="OS483">
            <v>2065335</v>
          </cell>
          <cell r="US483">
            <v>286689</v>
          </cell>
        </row>
        <row r="484">
          <cell r="F484" t="str">
            <v>terénní programy</v>
          </cell>
          <cell r="OS484">
            <v>3690400</v>
          </cell>
          <cell r="US484">
            <v>0</v>
          </cell>
        </row>
        <row r="485">
          <cell r="F485" t="str">
            <v>denní stacionáře</v>
          </cell>
          <cell r="OS485">
            <v>1130433</v>
          </cell>
          <cell r="US485">
            <v>320800</v>
          </cell>
        </row>
        <row r="486">
          <cell r="F486" t="str">
            <v>pečovatelská služba</v>
          </cell>
          <cell r="OS486">
            <v>2789079</v>
          </cell>
          <cell r="US486">
            <v>908390</v>
          </cell>
        </row>
        <row r="487">
          <cell r="F487" t="str">
            <v>pečovatelská služba</v>
          </cell>
          <cell r="OS487">
            <v>3400952</v>
          </cell>
          <cell r="US487">
            <v>1410052</v>
          </cell>
        </row>
        <row r="488">
          <cell r="F488" t="str">
            <v>odlehčovací služby</v>
          </cell>
          <cell r="OS488">
            <v>843204</v>
          </cell>
          <cell r="US488">
            <v>105000</v>
          </cell>
        </row>
        <row r="489">
          <cell r="F489" t="str">
            <v>osobní asistence</v>
          </cell>
          <cell r="OS489">
            <v>5290134.7700000005</v>
          </cell>
          <cell r="US489">
            <v>1247447</v>
          </cell>
        </row>
        <row r="490">
          <cell r="F490" t="str">
            <v>nízkoprahová zařízení pro děti a mládež</v>
          </cell>
          <cell r="OS490">
            <v>1914321.0099999998</v>
          </cell>
          <cell r="US490">
            <v>496778.12999999989</v>
          </cell>
        </row>
        <row r="491">
          <cell r="F491" t="str">
            <v>odlehčovací služby</v>
          </cell>
          <cell r="OS491">
            <v>263257</v>
          </cell>
          <cell r="US491">
            <v>175738</v>
          </cell>
        </row>
        <row r="492">
          <cell r="F492" t="str">
            <v>sociálně aktivizační služby pro rodiny s
dětmi</v>
          </cell>
          <cell r="OS492">
            <v>1387020</v>
          </cell>
          <cell r="US492">
            <v>0</v>
          </cell>
        </row>
        <row r="493">
          <cell r="F493" t="str">
            <v>sociálně aktivizační služby pro seniory a
osoby se zdravotním postižením</v>
          </cell>
          <cell r="OS493">
            <v>1087402</v>
          </cell>
          <cell r="US493">
            <v>58254</v>
          </cell>
        </row>
        <row r="494">
          <cell r="F494" t="str">
            <v>denní stacionáře</v>
          </cell>
          <cell r="OS494">
            <v>2095061</v>
          </cell>
          <cell r="US494">
            <v>106285</v>
          </cell>
        </row>
        <row r="495">
          <cell r="F495" t="str">
            <v>azylové domy</v>
          </cell>
          <cell r="OS495">
            <v>1083733.57</v>
          </cell>
          <cell r="US495">
            <v>13406</v>
          </cell>
        </row>
        <row r="496">
          <cell r="F496" t="str">
            <v>osobní asistence</v>
          </cell>
          <cell r="OS496">
            <v>277309</v>
          </cell>
          <cell r="US496">
            <v>25721</v>
          </cell>
        </row>
        <row r="497">
          <cell r="F497" t="str">
            <v>sociálně aktivizační služby pro rodiny s
dětmi</v>
          </cell>
          <cell r="OS497">
            <v>586763</v>
          </cell>
          <cell r="US497">
            <v>586763</v>
          </cell>
        </row>
        <row r="498">
          <cell r="F498" t="str">
            <v>odlehčovací služby</v>
          </cell>
          <cell r="OS498">
            <v>1130433</v>
          </cell>
          <cell r="US498">
            <v>178027</v>
          </cell>
        </row>
        <row r="499">
          <cell r="F499" t="str">
            <v>intervenční centra</v>
          </cell>
          <cell r="OS499">
            <v>289525</v>
          </cell>
          <cell r="US499">
            <v>0</v>
          </cell>
        </row>
        <row r="500">
          <cell r="F500" t="str">
            <v>sociálně aktivizační služby pro seniory a
osoby se zdravotním postižením</v>
          </cell>
          <cell r="OS500">
            <v>468232.72</v>
          </cell>
          <cell r="US500">
            <v>131688</v>
          </cell>
        </row>
        <row r="501">
          <cell r="F501" t="str">
            <v>týdenní stacionáře</v>
          </cell>
          <cell r="OS501">
            <v>2499427</v>
          </cell>
          <cell r="US501">
            <v>210133</v>
          </cell>
        </row>
        <row r="502">
          <cell r="F502" t="str">
            <v>sociální rehabilitace</v>
          </cell>
          <cell r="OS502">
            <v>2899600</v>
          </cell>
          <cell r="US502">
            <v>0</v>
          </cell>
        </row>
        <row r="503">
          <cell r="F503" t="str">
            <v>telefonická krizová pomoc</v>
          </cell>
          <cell r="OS503">
            <v>68046</v>
          </cell>
          <cell r="US503">
            <v>0</v>
          </cell>
        </row>
        <row r="504">
          <cell r="F504" t="str">
            <v>pečovatelská služba</v>
          </cell>
          <cell r="OS504">
            <v>7691553</v>
          </cell>
          <cell r="US504">
            <v>6037862</v>
          </cell>
        </row>
        <row r="505">
          <cell r="F505" t="str">
            <v>týdenní stacionáře</v>
          </cell>
          <cell r="OS505">
            <v>2911138</v>
          </cell>
          <cell r="US505">
            <v>829432</v>
          </cell>
        </row>
        <row r="506">
          <cell r="F506" t="str">
            <v>sociálně aktivizační služby pro rodiny s
dětmi</v>
          </cell>
          <cell r="OS506">
            <v>485262</v>
          </cell>
          <cell r="US506">
            <v>0</v>
          </cell>
        </row>
        <row r="507">
          <cell r="F507" t="str">
            <v>terénní programy</v>
          </cell>
          <cell r="OS507">
            <v>2056100</v>
          </cell>
          <cell r="US507">
            <v>208000</v>
          </cell>
        </row>
        <row r="508">
          <cell r="F508" t="str">
            <v>odborné sociální poradenství</v>
          </cell>
          <cell r="OS508">
            <v>279949</v>
          </cell>
          <cell r="US508">
            <v>0</v>
          </cell>
        </row>
        <row r="509">
          <cell r="F509" t="str">
            <v>sociální rehabilitace</v>
          </cell>
          <cell r="OS509">
            <v>5000</v>
          </cell>
          <cell r="US509">
            <v>0</v>
          </cell>
        </row>
        <row r="510">
          <cell r="F510" t="str">
            <v>terénní programy</v>
          </cell>
          <cell r="OS510">
            <v>677733</v>
          </cell>
          <cell r="US510">
            <v>163733</v>
          </cell>
        </row>
        <row r="511">
          <cell r="F511" t="str">
            <v>odborné sociální poradenství</v>
          </cell>
          <cell r="OS511">
            <v>10000</v>
          </cell>
          <cell r="US511">
            <v>0</v>
          </cell>
        </row>
        <row r="512">
          <cell r="F512" t="str">
            <v>sociálně aktivizační služby pro seniory a
osoby se zdravotním postižením</v>
          </cell>
          <cell r="OS512">
            <v>475355</v>
          </cell>
          <cell r="US512">
            <v>48610</v>
          </cell>
        </row>
        <row r="513">
          <cell r="F513" t="str">
            <v>pečovatelská služba</v>
          </cell>
          <cell r="OS513">
            <v>232627</v>
          </cell>
          <cell r="US513">
            <v>0</v>
          </cell>
        </row>
        <row r="514">
          <cell r="F514" t="str">
            <v>sociálně aktivizační služby pro rodiny s
dětmi</v>
          </cell>
          <cell r="OS514">
            <v>477156</v>
          </cell>
          <cell r="US514">
            <v>80000</v>
          </cell>
        </row>
        <row r="515">
          <cell r="F515" t="str">
            <v>terénní programy</v>
          </cell>
          <cell r="OS515">
            <v>1975902</v>
          </cell>
          <cell r="US515">
            <v>309155</v>
          </cell>
        </row>
        <row r="516">
          <cell r="F516" t="str">
            <v>domovy pro osoby se zdravotním postižením</v>
          </cell>
          <cell r="OS516">
            <v>17177973</v>
          </cell>
          <cell r="US516">
            <v>2782163</v>
          </cell>
        </row>
        <row r="517">
          <cell r="F517" t="str">
            <v>sociálně terapeutické dílny</v>
          </cell>
          <cell r="OS517">
            <v>2373004.0599999996</v>
          </cell>
          <cell r="US517">
            <v>1654868.4900000002</v>
          </cell>
        </row>
        <row r="518">
          <cell r="F518" t="str">
            <v>domovy pro seniory</v>
          </cell>
          <cell r="OS518">
            <v>26636336</v>
          </cell>
          <cell r="US518">
            <v>2211089</v>
          </cell>
        </row>
        <row r="519">
          <cell r="F519" t="str">
            <v>chráněné bydlení</v>
          </cell>
          <cell r="OS519">
            <v>7081925.1599999992</v>
          </cell>
          <cell r="US519">
            <v>1024726</v>
          </cell>
        </row>
        <row r="520">
          <cell r="F520" t="str">
            <v>domovy pro osoby se zdravotním postižením</v>
          </cell>
          <cell r="OS520">
            <v>16013284.4</v>
          </cell>
          <cell r="US520">
            <v>2620140</v>
          </cell>
        </row>
        <row r="521">
          <cell r="F521" t="str">
            <v>osobní asistence</v>
          </cell>
          <cell r="OS521">
            <v>112790</v>
          </cell>
          <cell r="US521">
            <v>0</v>
          </cell>
        </row>
        <row r="522">
          <cell r="F522" t="str">
            <v>odborné sociální poradenství</v>
          </cell>
          <cell r="OS522">
            <v>388031</v>
          </cell>
          <cell r="US522">
            <v>36000</v>
          </cell>
        </row>
        <row r="523">
          <cell r="F523" t="str">
            <v>denní stacionáře</v>
          </cell>
          <cell r="OS523">
            <v>1046440</v>
          </cell>
          <cell r="US523">
            <v>20000</v>
          </cell>
        </row>
        <row r="524">
          <cell r="F524" t="str">
            <v>odlehčovací služby</v>
          </cell>
          <cell r="OS524">
            <v>218757</v>
          </cell>
          <cell r="US524">
            <v>39200</v>
          </cell>
        </row>
        <row r="525">
          <cell r="F525" t="str">
            <v>pečovatelská služba</v>
          </cell>
          <cell r="OS525">
            <v>1503400</v>
          </cell>
          <cell r="US525">
            <v>60000</v>
          </cell>
        </row>
        <row r="526">
          <cell r="F526" t="str">
            <v>sociálně aktivizační služby pro seniory a
osoby se zdravotním postižením</v>
          </cell>
          <cell r="OS526">
            <v>371743</v>
          </cell>
          <cell r="US526">
            <v>433818</v>
          </cell>
        </row>
        <row r="527">
          <cell r="F527" t="str">
            <v>raná péče</v>
          </cell>
          <cell r="OS527">
            <v>1731942</v>
          </cell>
          <cell r="US527">
            <v>364356</v>
          </cell>
        </row>
        <row r="528">
          <cell r="F528" t="str">
            <v>sociálně aktivizační služby pro rodiny s
dětmi</v>
          </cell>
          <cell r="OS528">
            <v>499446</v>
          </cell>
          <cell r="US528">
            <v>420383</v>
          </cell>
        </row>
        <row r="529">
          <cell r="F529" t="str">
            <v>odborné sociální poradenství</v>
          </cell>
          <cell r="OS529">
            <v>115706</v>
          </cell>
          <cell r="US529">
            <v>0</v>
          </cell>
        </row>
        <row r="530">
          <cell r="F530" t="str">
            <v>služby následné péče</v>
          </cell>
          <cell r="OS530">
            <v>40140</v>
          </cell>
          <cell r="US530">
            <v>31540</v>
          </cell>
        </row>
        <row r="531">
          <cell r="F531" t="str">
            <v>odborné sociální poradenství</v>
          </cell>
          <cell r="OS531">
            <v>75400</v>
          </cell>
          <cell r="US531">
            <v>0</v>
          </cell>
        </row>
        <row r="532">
          <cell r="F532" t="str">
            <v>nízkoprahová zařízení pro děti a mládež</v>
          </cell>
          <cell r="OS532">
            <v>3141997.25</v>
          </cell>
          <cell r="US532">
            <v>1294738.48</v>
          </cell>
        </row>
        <row r="533">
          <cell r="F533" t="str">
            <v>pečovatelská služba</v>
          </cell>
          <cell r="OS533">
            <v>501350</v>
          </cell>
          <cell r="US533">
            <v>124320</v>
          </cell>
        </row>
        <row r="534">
          <cell r="F534" t="str">
            <v>odborné sociální poradenství</v>
          </cell>
          <cell r="OS534">
            <v>195534</v>
          </cell>
          <cell r="US534">
            <v>147234</v>
          </cell>
        </row>
        <row r="535">
          <cell r="F535" t="str">
            <v>sociálně aktivizační služby pro seniory a
osoby se zdravotním postižením</v>
          </cell>
          <cell r="OS535">
            <v>220000</v>
          </cell>
          <cell r="US535">
            <v>0</v>
          </cell>
        </row>
        <row r="536">
          <cell r="F536" t="str">
            <v>sociálně aktivizační služby pro seniory a
osoby se zdravotním postižením</v>
          </cell>
          <cell r="OS536">
            <v>494087</v>
          </cell>
          <cell r="US536">
            <v>154066</v>
          </cell>
        </row>
        <row r="537">
          <cell r="F537" t="str">
            <v>sociálně aktivizační služby pro seniory a
osoby se zdravotním postižením</v>
          </cell>
          <cell r="OS537">
            <v>776539</v>
          </cell>
          <cell r="US537">
            <v>67478.290000000037</v>
          </cell>
        </row>
        <row r="538">
          <cell r="F538" t="str">
            <v>telefonická krizová pomoc</v>
          </cell>
          <cell r="OS538">
            <v>1236777</v>
          </cell>
          <cell r="US538">
            <v>50000</v>
          </cell>
        </row>
        <row r="539">
          <cell r="F539" t="str">
            <v>tlumočnické služby</v>
          </cell>
          <cell r="OS539">
            <v>54121.25</v>
          </cell>
          <cell r="US539">
            <v>54121.25</v>
          </cell>
        </row>
        <row r="540">
          <cell r="F540" t="str">
            <v>denní stacionáře</v>
          </cell>
          <cell r="OS540">
            <v>2425647</v>
          </cell>
          <cell r="US540">
            <v>82159</v>
          </cell>
        </row>
        <row r="541">
          <cell r="F541" t="str">
            <v>noclehárny</v>
          </cell>
          <cell r="OS541">
            <v>771491</v>
          </cell>
          <cell r="US541">
            <v>65220</v>
          </cell>
        </row>
        <row r="542">
          <cell r="F542" t="str">
            <v>sociálně aktivizační služby pro rodiny s
dětmi</v>
          </cell>
          <cell r="OS542">
            <v>118543.84</v>
          </cell>
          <cell r="US542">
            <v>100000</v>
          </cell>
        </row>
        <row r="543">
          <cell r="F543" t="str">
            <v>chráněné bydlení</v>
          </cell>
          <cell r="OS543">
            <v>2393151</v>
          </cell>
          <cell r="US543">
            <v>255000</v>
          </cell>
        </row>
        <row r="544">
          <cell r="F544" t="str">
            <v>azylové domy</v>
          </cell>
          <cell r="OS544">
            <v>4720187.3900000006</v>
          </cell>
          <cell r="US544">
            <v>3829756.8</v>
          </cell>
        </row>
        <row r="545">
          <cell r="F545" t="str">
            <v>azylové domy</v>
          </cell>
          <cell r="OS545">
            <v>2187600</v>
          </cell>
          <cell r="US545">
            <v>804000</v>
          </cell>
        </row>
        <row r="546">
          <cell r="F546" t="str">
            <v>sociálně terapeutické dílny</v>
          </cell>
          <cell r="OS546">
            <v>3971488</v>
          </cell>
          <cell r="US546">
            <v>2193454</v>
          </cell>
        </row>
        <row r="547">
          <cell r="F547" t="str">
            <v>domovy pro osoby se zdravotním postižením</v>
          </cell>
          <cell r="OS547">
            <v>19359054</v>
          </cell>
          <cell r="US547">
            <v>3218100</v>
          </cell>
        </row>
        <row r="548">
          <cell r="F548" t="str">
            <v>sociální rehabilitace</v>
          </cell>
          <cell r="OS548">
            <v>1106558</v>
          </cell>
          <cell r="US548">
            <v>26925</v>
          </cell>
        </row>
        <row r="549">
          <cell r="F549" t="str">
            <v>nízkoprahová denní centra</v>
          </cell>
          <cell r="OS549">
            <v>3124397</v>
          </cell>
          <cell r="US549">
            <v>1251773</v>
          </cell>
        </row>
        <row r="550">
          <cell r="F550" t="str">
            <v>osobní asistence</v>
          </cell>
          <cell r="OS550">
            <v>4088704</v>
          </cell>
          <cell r="US550">
            <v>249348</v>
          </cell>
        </row>
        <row r="551">
          <cell r="F551" t="str">
            <v>odborné sociální poradenství</v>
          </cell>
          <cell r="OS551">
            <v>515299</v>
          </cell>
          <cell r="US551">
            <v>184750</v>
          </cell>
        </row>
        <row r="552">
          <cell r="F552" t="str">
            <v>denní stacionáře</v>
          </cell>
          <cell r="OS552">
            <v>2330241</v>
          </cell>
          <cell r="US552">
            <v>209433</v>
          </cell>
        </row>
        <row r="553">
          <cell r="F553" t="str">
            <v>odlehčovací služby</v>
          </cell>
          <cell r="OS553">
            <v>38184.35</v>
          </cell>
          <cell r="US553">
            <v>2740.81</v>
          </cell>
        </row>
        <row r="554">
          <cell r="F554" t="str">
            <v>týdenní stacionáře</v>
          </cell>
          <cell r="OS554">
            <v>1660419</v>
          </cell>
          <cell r="US554">
            <v>73719</v>
          </cell>
        </row>
        <row r="555">
          <cell r="F555" t="str">
            <v>sociální rehabilitace</v>
          </cell>
          <cell r="OS555">
            <v>1409857</v>
          </cell>
          <cell r="US555">
            <v>0</v>
          </cell>
        </row>
        <row r="556">
          <cell r="F556" t="str">
            <v>domovy se zvláštním režimem</v>
          </cell>
          <cell r="OS556">
            <v>2728686</v>
          </cell>
          <cell r="US556">
            <v>30126</v>
          </cell>
        </row>
        <row r="557">
          <cell r="F557" t="str">
            <v>pečovatelská služba</v>
          </cell>
          <cell r="OS557">
            <v>2981068.7699999996</v>
          </cell>
          <cell r="US557">
            <v>105149.57000000007</v>
          </cell>
        </row>
        <row r="558">
          <cell r="F558" t="str">
            <v>domovy se zvláštním režimem</v>
          </cell>
          <cell r="OS558">
            <v>7121181</v>
          </cell>
          <cell r="US558">
            <v>3335631</v>
          </cell>
        </row>
        <row r="559">
          <cell r="F559" t="str">
            <v>domovy pro seniory</v>
          </cell>
          <cell r="OS559">
            <v>7997377</v>
          </cell>
          <cell r="US559">
            <v>3243905</v>
          </cell>
        </row>
        <row r="560">
          <cell r="F560" t="str">
            <v>denní stacionáře</v>
          </cell>
          <cell r="OS560">
            <v>2765313</v>
          </cell>
          <cell r="US560">
            <v>43784</v>
          </cell>
        </row>
        <row r="561">
          <cell r="F561" t="str">
            <v>odlehčovací služby</v>
          </cell>
          <cell r="OS561">
            <v>165542</v>
          </cell>
          <cell r="US561">
            <v>2083</v>
          </cell>
        </row>
        <row r="562">
          <cell r="F562" t="str">
            <v>domovy se zvláštním režimem</v>
          </cell>
          <cell r="OS562">
            <v>22753574</v>
          </cell>
          <cell r="US562">
            <v>0</v>
          </cell>
        </row>
        <row r="563">
          <cell r="F563" t="str">
            <v>pečovatelská služba</v>
          </cell>
          <cell r="OS563">
            <v>784737</v>
          </cell>
          <cell r="US563">
            <v>85016</v>
          </cell>
        </row>
        <row r="564">
          <cell r="F564" t="str">
            <v>osobní asistence</v>
          </cell>
          <cell r="OS564">
            <v>399220.88</v>
          </cell>
          <cell r="US564">
            <v>26623.619999999995</v>
          </cell>
        </row>
        <row r="565">
          <cell r="F565" t="str">
            <v>nízkoprahová zařízení pro děti a mládež</v>
          </cell>
          <cell r="OS565">
            <v>1767280</v>
          </cell>
          <cell r="US565">
            <v>135989</v>
          </cell>
        </row>
        <row r="566">
          <cell r="F566" t="str">
            <v>domovy pro osoby se zdravotním postižením</v>
          </cell>
          <cell r="OS566">
            <v>14856357</v>
          </cell>
          <cell r="US566">
            <v>3862606</v>
          </cell>
        </row>
        <row r="567">
          <cell r="F567" t="str">
            <v>odborné sociální poradenství</v>
          </cell>
          <cell r="OS567">
            <v>938743</v>
          </cell>
          <cell r="US567">
            <v>366143</v>
          </cell>
        </row>
        <row r="568">
          <cell r="F568" t="str">
            <v>pečovatelská služba</v>
          </cell>
          <cell r="OS568">
            <v>809254</v>
          </cell>
          <cell r="US568">
            <v>597518</v>
          </cell>
        </row>
        <row r="569">
          <cell r="F569" t="str">
            <v>domovy se zvláštním režimem</v>
          </cell>
          <cell r="OS569">
            <v>17633828</v>
          </cell>
          <cell r="US569">
            <v>1221666</v>
          </cell>
        </row>
        <row r="570">
          <cell r="F570" t="str">
            <v>azylové domy</v>
          </cell>
          <cell r="OS570">
            <v>5796198</v>
          </cell>
          <cell r="US570">
            <v>161680</v>
          </cell>
        </row>
        <row r="571">
          <cell r="F571" t="str">
            <v>domovy pro seniory</v>
          </cell>
          <cell r="OS571">
            <v>18654996</v>
          </cell>
          <cell r="US571">
            <v>1533750</v>
          </cell>
        </row>
        <row r="572">
          <cell r="F572" t="str">
            <v>intervenční centra</v>
          </cell>
          <cell r="OS572">
            <v>2107005</v>
          </cell>
          <cell r="US572">
            <v>588305</v>
          </cell>
        </row>
        <row r="573">
          <cell r="F573" t="str">
            <v>domovy pro seniory</v>
          </cell>
          <cell r="OS573">
            <v>24799318</v>
          </cell>
          <cell r="US573">
            <v>4296601</v>
          </cell>
        </row>
        <row r="574">
          <cell r="F574" t="str">
            <v>pečovatelská služba</v>
          </cell>
          <cell r="OS574">
            <v>3806689</v>
          </cell>
          <cell r="US574">
            <v>2095000</v>
          </cell>
        </row>
        <row r="575">
          <cell r="F575" t="str">
            <v>domovy pro seniory</v>
          </cell>
          <cell r="OS575">
            <v>16109314</v>
          </cell>
          <cell r="US575">
            <v>1822142</v>
          </cell>
        </row>
        <row r="576">
          <cell r="F576" t="str">
            <v>odborné sociální poradenství</v>
          </cell>
          <cell r="OS576">
            <v>508840</v>
          </cell>
          <cell r="US576">
            <v>15840</v>
          </cell>
        </row>
        <row r="577">
          <cell r="F577" t="str">
            <v>domovy se zvláštním režimem</v>
          </cell>
          <cell r="OS577">
            <v>4971038</v>
          </cell>
          <cell r="US577">
            <v>500000</v>
          </cell>
        </row>
        <row r="578">
          <cell r="F578" t="str">
            <v>odlehčovací služby</v>
          </cell>
          <cell r="OS578">
            <v>0</v>
          </cell>
          <cell r="US578">
            <v>0</v>
          </cell>
        </row>
        <row r="579">
          <cell r="F579" t="str">
            <v>sociální rehabilitace</v>
          </cell>
          <cell r="OS579">
            <v>399603.4200000001</v>
          </cell>
          <cell r="US579">
            <v>188404.80000000005</v>
          </cell>
        </row>
        <row r="580">
          <cell r="F580" t="str">
            <v>terénní programy</v>
          </cell>
          <cell r="OS580">
            <v>1462400</v>
          </cell>
          <cell r="US580">
            <v>0</v>
          </cell>
        </row>
        <row r="581">
          <cell r="F581" t="str">
            <v>domovy pro seniory</v>
          </cell>
          <cell r="OS581">
            <v>8354972</v>
          </cell>
          <cell r="US581">
            <v>395136</v>
          </cell>
        </row>
        <row r="582">
          <cell r="F582" t="str">
            <v>sociálně aktivizační služby pro seniory a
osoby se zdravotním postižením</v>
          </cell>
          <cell r="OS582">
            <v>116300</v>
          </cell>
          <cell r="US582">
            <v>0</v>
          </cell>
        </row>
        <row r="583">
          <cell r="F583" t="str">
            <v>sociálně aktivizační služby pro rodiny s
dětmi</v>
          </cell>
          <cell r="OS583">
            <v>916500</v>
          </cell>
          <cell r="US583">
            <v>170000</v>
          </cell>
        </row>
        <row r="584">
          <cell r="F584" t="str">
            <v>krizová pomoc</v>
          </cell>
          <cell r="OS584">
            <v>1616000</v>
          </cell>
          <cell r="US584">
            <v>500090</v>
          </cell>
        </row>
        <row r="585">
          <cell r="F585" t="str">
            <v>pečovatelská služba</v>
          </cell>
          <cell r="OS585">
            <v>4986968</v>
          </cell>
          <cell r="US585">
            <v>2194122</v>
          </cell>
        </row>
        <row r="586">
          <cell r="F586" t="str">
            <v>domovy pro seniory</v>
          </cell>
          <cell r="OS586">
            <v>18084963</v>
          </cell>
          <cell r="US586">
            <v>2645819</v>
          </cell>
        </row>
        <row r="587">
          <cell r="F587" t="str">
            <v>týdenní stacionáře</v>
          </cell>
          <cell r="OS587">
            <v>1029227</v>
          </cell>
          <cell r="US587">
            <v>161455.81819999998</v>
          </cell>
        </row>
        <row r="588">
          <cell r="F588" t="str">
            <v>odlehčovací služby</v>
          </cell>
          <cell r="OS588">
            <v>733308</v>
          </cell>
          <cell r="US588">
            <v>13300</v>
          </cell>
        </row>
        <row r="589">
          <cell r="F589" t="str">
            <v>odborné sociální poradenství</v>
          </cell>
          <cell r="OS589">
            <v>729733.99999999988</v>
          </cell>
          <cell r="US589">
            <v>563886.46</v>
          </cell>
        </row>
        <row r="590">
          <cell r="F590" t="str">
            <v>nízkoprahová zařízení pro děti a mládež</v>
          </cell>
          <cell r="OS590">
            <v>642389</v>
          </cell>
          <cell r="US590">
            <v>372542</v>
          </cell>
        </row>
        <row r="591">
          <cell r="F591" t="str">
            <v>denní stacionáře</v>
          </cell>
          <cell r="OS591">
            <v>125863</v>
          </cell>
          <cell r="US591">
            <v>0</v>
          </cell>
        </row>
        <row r="592">
          <cell r="F592" t="str">
            <v>terénní programy</v>
          </cell>
          <cell r="OS592">
            <v>662100</v>
          </cell>
          <cell r="US592">
            <v>156000</v>
          </cell>
        </row>
        <row r="593">
          <cell r="F593" t="str">
            <v>nízkoprahová zařízení pro děti a mládež</v>
          </cell>
          <cell r="OS593">
            <v>1329900</v>
          </cell>
          <cell r="US593">
            <v>31600</v>
          </cell>
        </row>
        <row r="594">
          <cell r="F594" t="str">
            <v>centra denních služeb</v>
          </cell>
          <cell r="OS594">
            <v>910414</v>
          </cell>
          <cell r="US594">
            <v>6500</v>
          </cell>
        </row>
        <row r="595">
          <cell r="F595" t="str">
            <v>sociálně aktivizační služby pro rodiny s
dětmi</v>
          </cell>
          <cell r="OS595">
            <v>1467469</v>
          </cell>
          <cell r="US595">
            <v>549302</v>
          </cell>
        </row>
        <row r="596">
          <cell r="F596" t="str">
            <v>odborné sociální poradenství</v>
          </cell>
          <cell r="OS596">
            <v>33400</v>
          </cell>
          <cell r="US596">
            <v>0</v>
          </cell>
        </row>
        <row r="597">
          <cell r="F597" t="str">
            <v>odborné sociální poradenství</v>
          </cell>
          <cell r="OS597">
            <v>992800</v>
          </cell>
          <cell r="US597">
            <v>687000</v>
          </cell>
        </row>
        <row r="598">
          <cell r="F598" t="str">
            <v>sociální rehabilitace</v>
          </cell>
          <cell r="OS598">
            <v>1295241</v>
          </cell>
          <cell r="US598">
            <v>86780</v>
          </cell>
        </row>
        <row r="599">
          <cell r="F599" t="str">
            <v>sociální rehabilitace</v>
          </cell>
          <cell r="OS599">
            <v>972046</v>
          </cell>
          <cell r="US599">
            <v>532697</v>
          </cell>
        </row>
        <row r="600">
          <cell r="F600" t="str">
            <v>sociálně aktivizační služby pro rodiny s
dětmi</v>
          </cell>
          <cell r="OS600">
            <v>888511</v>
          </cell>
          <cell r="US600">
            <v>85166</v>
          </cell>
        </row>
        <row r="601">
          <cell r="F601" t="str">
            <v>odborné sociální poradenství</v>
          </cell>
          <cell r="OS601">
            <v>26068</v>
          </cell>
          <cell r="US601">
            <v>13963</v>
          </cell>
        </row>
        <row r="602">
          <cell r="F602" t="str">
            <v>odborné sociální poradenství</v>
          </cell>
          <cell r="OS602">
            <v>2124891</v>
          </cell>
          <cell r="US602">
            <v>1533337</v>
          </cell>
        </row>
        <row r="603">
          <cell r="F603" t="str">
            <v>pečovatelská služba</v>
          </cell>
          <cell r="OS603">
            <v>28732539</v>
          </cell>
          <cell r="US603">
            <v>6299487</v>
          </cell>
        </row>
        <row r="604">
          <cell r="F604" t="str">
            <v>domovy se zvláštním režimem</v>
          </cell>
          <cell r="OS604">
            <v>4043683</v>
          </cell>
          <cell r="US604">
            <v>116957</v>
          </cell>
        </row>
        <row r="605">
          <cell r="F605" t="str">
            <v>osobní asistence</v>
          </cell>
          <cell r="OS605">
            <v>191000</v>
          </cell>
          <cell r="US605">
            <v>119000</v>
          </cell>
        </row>
        <row r="606">
          <cell r="F606" t="str">
            <v>domovy pro seniory</v>
          </cell>
          <cell r="OS606">
            <v>27956759.360000003</v>
          </cell>
          <cell r="US606">
            <v>3361141.16</v>
          </cell>
        </row>
        <row r="607">
          <cell r="F607" t="str">
            <v>odlehčovací služby</v>
          </cell>
          <cell r="OS607">
            <v>1441026</v>
          </cell>
          <cell r="US607">
            <v>0</v>
          </cell>
        </row>
        <row r="608">
          <cell r="F608" t="str">
            <v>odlehčovací služby</v>
          </cell>
          <cell r="OS608">
            <v>280553.25999999995</v>
          </cell>
          <cell r="US608">
            <v>45063</v>
          </cell>
        </row>
        <row r="609">
          <cell r="F609" t="str">
            <v>sociálně aktivizační služby pro rodiny s
dětmi</v>
          </cell>
          <cell r="OS609">
            <v>205816</v>
          </cell>
          <cell r="US609">
            <v>0</v>
          </cell>
        </row>
        <row r="610">
          <cell r="F610" t="str">
            <v>odborné sociální poradenství</v>
          </cell>
          <cell r="OS610">
            <v>2142908</v>
          </cell>
          <cell r="US610">
            <v>1636352</v>
          </cell>
        </row>
        <row r="611">
          <cell r="F611" t="str">
            <v>chráněné bydlení</v>
          </cell>
          <cell r="OS611">
            <v>964498.44</v>
          </cell>
          <cell r="US611">
            <v>116432.17000000004</v>
          </cell>
        </row>
        <row r="612">
          <cell r="F612" t="str">
            <v>domovy pro osoby se zdravotním postižením</v>
          </cell>
          <cell r="OS612">
            <v>39851122</v>
          </cell>
          <cell r="US612">
            <v>5915448</v>
          </cell>
        </row>
        <row r="613">
          <cell r="F613" t="str">
            <v>odborné sociální poradenství</v>
          </cell>
          <cell r="OS613">
            <v>457582</v>
          </cell>
          <cell r="US613">
            <v>120000</v>
          </cell>
        </row>
        <row r="614">
          <cell r="F614" t="str">
            <v>chráněné bydlení</v>
          </cell>
          <cell r="OS614">
            <v>141315</v>
          </cell>
          <cell r="US614">
            <v>0</v>
          </cell>
        </row>
        <row r="615">
          <cell r="F615" t="str">
            <v>sociální rehabilitace</v>
          </cell>
          <cell r="OS615">
            <v>336972</v>
          </cell>
          <cell r="US615">
            <v>0</v>
          </cell>
        </row>
        <row r="616">
          <cell r="F616" t="str">
            <v>domovy pro seniory</v>
          </cell>
          <cell r="OS616">
            <v>6070175</v>
          </cell>
          <cell r="US616">
            <v>1437764</v>
          </cell>
        </row>
        <row r="617">
          <cell r="F617" t="str">
            <v>azylové domy</v>
          </cell>
          <cell r="OS617">
            <v>3189388</v>
          </cell>
          <cell r="US617">
            <v>48809</v>
          </cell>
        </row>
        <row r="618">
          <cell r="F618" t="str">
            <v>domovy se zvláštním režimem</v>
          </cell>
          <cell r="OS618">
            <v>7021173</v>
          </cell>
          <cell r="US618">
            <v>622000</v>
          </cell>
        </row>
        <row r="619">
          <cell r="F619" t="str">
            <v>denní stacionáře</v>
          </cell>
          <cell r="OS619">
            <v>803349.17999999993</v>
          </cell>
          <cell r="US619">
            <v>7308.5999999999767</v>
          </cell>
        </row>
        <row r="620">
          <cell r="F620" t="str">
            <v>osobní asistence</v>
          </cell>
          <cell r="OS620">
            <v>4344522</v>
          </cell>
          <cell r="US620">
            <v>1071000</v>
          </cell>
        </row>
        <row r="621">
          <cell r="F621" t="str">
            <v>raná péče</v>
          </cell>
          <cell r="OS621">
            <v>1197021</v>
          </cell>
          <cell r="US621">
            <v>344521</v>
          </cell>
        </row>
        <row r="622">
          <cell r="F622" t="str">
            <v>domovy pro seniory</v>
          </cell>
          <cell r="OS622">
            <v>13004765</v>
          </cell>
          <cell r="US622">
            <v>2444100</v>
          </cell>
        </row>
        <row r="623">
          <cell r="F623" t="str">
            <v>raná péče</v>
          </cell>
          <cell r="OS623">
            <v>1304258</v>
          </cell>
          <cell r="US623">
            <v>442688</v>
          </cell>
        </row>
        <row r="624">
          <cell r="F624" t="str">
            <v>osobní asistence</v>
          </cell>
          <cell r="OS624">
            <v>45189</v>
          </cell>
          <cell r="US624">
            <v>0</v>
          </cell>
        </row>
        <row r="625">
          <cell r="F625" t="str">
            <v>odborné sociální poradenství</v>
          </cell>
          <cell r="OS625">
            <v>123200</v>
          </cell>
          <cell r="US625">
            <v>0</v>
          </cell>
        </row>
        <row r="626">
          <cell r="F626" t="str">
            <v>osobní asistence</v>
          </cell>
          <cell r="OS626">
            <v>3473066.39</v>
          </cell>
          <cell r="US626">
            <v>821971</v>
          </cell>
        </row>
        <row r="627">
          <cell r="F627" t="str">
            <v>sociální rehabilitace</v>
          </cell>
          <cell r="OS627">
            <v>1588292</v>
          </cell>
          <cell r="US627">
            <v>835884</v>
          </cell>
        </row>
        <row r="628">
          <cell r="F628" t="str">
            <v>odborné sociální poradenství</v>
          </cell>
          <cell r="OS628">
            <v>0</v>
          </cell>
          <cell r="US628">
            <v>0</v>
          </cell>
        </row>
        <row r="629">
          <cell r="F629" t="str">
            <v>sociální rehabilitace</v>
          </cell>
          <cell r="OS629">
            <v>1243000</v>
          </cell>
          <cell r="US629">
            <v>0</v>
          </cell>
        </row>
        <row r="630">
          <cell r="F630" t="str">
            <v>sociálně aktivizační služby pro rodiny s
dětmi</v>
          </cell>
          <cell r="OS630">
            <v>872030</v>
          </cell>
          <cell r="US630">
            <v>1498350</v>
          </cell>
        </row>
        <row r="631">
          <cell r="F631" t="str">
            <v>pečovatelská služba</v>
          </cell>
          <cell r="OS631">
            <v>3464125</v>
          </cell>
          <cell r="US631">
            <v>1365173</v>
          </cell>
        </row>
        <row r="632">
          <cell r="F632" t="str">
            <v>denní stacionáře</v>
          </cell>
          <cell r="OS632">
            <v>3803678</v>
          </cell>
          <cell r="US632">
            <v>1105000</v>
          </cell>
        </row>
        <row r="633">
          <cell r="F633" t="str">
            <v>sociálně aktivizační služby pro rodiny s
dětmi</v>
          </cell>
          <cell r="OS633">
            <v>1390357</v>
          </cell>
          <cell r="US633">
            <v>285736</v>
          </cell>
        </row>
        <row r="634">
          <cell r="F634" t="str">
            <v>sociálně terapeutické dílny</v>
          </cell>
          <cell r="OS634">
            <v>1803358</v>
          </cell>
          <cell r="US634">
            <v>414858</v>
          </cell>
        </row>
        <row r="635">
          <cell r="F635" t="str">
            <v>odlehčovací služby</v>
          </cell>
          <cell r="OS635">
            <v>1047632</v>
          </cell>
          <cell r="US635">
            <v>30000</v>
          </cell>
        </row>
        <row r="636">
          <cell r="F636" t="str">
            <v>odborné sociální poradenství</v>
          </cell>
          <cell r="OS636">
            <v>168200</v>
          </cell>
          <cell r="US636">
            <v>45000</v>
          </cell>
        </row>
        <row r="637">
          <cell r="F637" t="str">
            <v>odlehčovací služby</v>
          </cell>
          <cell r="OS637">
            <v>4856930</v>
          </cell>
          <cell r="US637">
            <v>286000</v>
          </cell>
        </row>
        <row r="638">
          <cell r="F638" t="str">
            <v>nízkoprahová zařízení pro děti a mládež</v>
          </cell>
          <cell r="OS638">
            <v>1419200</v>
          </cell>
          <cell r="US638">
            <v>0</v>
          </cell>
        </row>
        <row r="639">
          <cell r="F639" t="str">
            <v>kontaktní centra</v>
          </cell>
          <cell r="OS639">
            <v>1730000</v>
          </cell>
          <cell r="US639">
            <v>280000</v>
          </cell>
        </row>
        <row r="640">
          <cell r="F640" t="str">
            <v>domovy pro osoby se zdravotním postižením</v>
          </cell>
          <cell r="OS640">
            <v>12643041</v>
          </cell>
          <cell r="US640">
            <v>988790</v>
          </cell>
        </row>
        <row r="641">
          <cell r="F641" t="str">
            <v>pečovatelská služba</v>
          </cell>
          <cell r="OS641">
            <v>4719455</v>
          </cell>
          <cell r="US641">
            <v>992910</v>
          </cell>
        </row>
        <row r="642">
          <cell r="F642" t="str">
            <v>sociální rehabilitace</v>
          </cell>
          <cell r="OS642">
            <v>1904145.9840000002</v>
          </cell>
          <cell r="US642">
            <v>68112.959999999963</v>
          </cell>
        </row>
        <row r="643">
          <cell r="F643" t="str">
            <v>odborné sociální poradenství</v>
          </cell>
          <cell r="OS643">
            <v>134269.08000000002</v>
          </cell>
          <cell r="US643">
            <v>376000</v>
          </cell>
        </row>
        <row r="644">
          <cell r="F644" t="str">
            <v>domy na půl cesty</v>
          </cell>
          <cell r="OS644">
            <v>1521151</v>
          </cell>
          <cell r="US644">
            <v>88933</v>
          </cell>
        </row>
        <row r="645">
          <cell r="F645" t="str">
            <v>sociálně aktivizační služby pro rodiny s
dětmi</v>
          </cell>
          <cell r="OS645">
            <v>1996382.2</v>
          </cell>
          <cell r="US645">
            <v>1398482.2</v>
          </cell>
        </row>
        <row r="646">
          <cell r="F646" t="str">
            <v>terénní programy</v>
          </cell>
          <cell r="OS646">
            <v>1382000</v>
          </cell>
          <cell r="US646">
            <v>0</v>
          </cell>
        </row>
        <row r="647">
          <cell r="F647" t="str">
            <v>odborné sociální poradenství</v>
          </cell>
          <cell r="OS647">
            <v>428848</v>
          </cell>
          <cell r="US647">
            <v>94944</v>
          </cell>
        </row>
        <row r="648">
          <cell r="F648" t="str">
            <v>odborné sociální poradenství</v>
          </cell>
          <cell r="OS648">
            <v>144100</v>
          </cell>
          <cell r="US648">
            <v>114700</v>
          </cell>
        </row>
        <row r="649">
          <cell r="F649" t="str">
            <v>terénní programy</v>
          </cell>
          <cell r="OS649">
            <v>630011.02</v>
          </cell>
          <cell r="US649">
            <v>365468.4</v>
          </cell>
        </row>
        <row r="650">
          <cell r="F650" t="str">
            <v>odlehčovací služby</v>
          </cell>
          <cell r="OS650">
            <v>928330</v>
          </cell>
          <cell r="US650">
            <v>43904</v>
          </cell>
        </row>
        <row r="651">
          <cell r="F651" t="str">
            <v>odlehčovací služby</v>
          </cell>
          <cell r="OS651">
            <v>895058</v>
          </cell>
          <cell r="US651">
            <v>516655</v>
          </cell>
        </row>
        <row r="652">
          <cell r="F652" t="str">
            <v>osobní asistence</v>
          </cell>
          <cell r="OS652">
            <v>108627</v>
          </cell>
          <cell r="US652">
            <v>0</v>
          </cell>
        </row>
        <row r="653">
          <cell r="F653" t="str">
            <v>kontaktní centra</v>
          </cell>
          <cell r="OS653">
            <v>2195400</v>
          </cell>
          <cell r="US653">
            <v>440000</v>
          </cell>
        </row>
        <row r="654">
          <cell r="F654" t="str">
            <v>domovy se zvláštním režimem</v>
          </cell>
          <cell r="OS654">
            <v>24567543</v>
          </cell>
          <cell r="US654">
            <v>878713</v>
          </cell>
        </row>
        <row r="655">
          <cell r="F655" t="str">
            <v>sociálně aktivizační služby pro rodiny s
dětmi</v>
          </cell>
          <cell r="OS655">
            <v>1143288</v>
          </cell>
          <cell r="US655">
            <v>262080</v>
          </cell>
        </row>
        <row r="656">
          <cell r="F656" t="str">
            <v>osobní asistence</v>
          </cell>
          <cell r="OS656">
            <v>483410</v>
          </cell>
          <cell r="US656">
            <v>0</v>
          </cell>
        </row>
        <row r="657">
          <cell r="F657" t="str">
            <v>terénní programy</v>
          </cell>
          <cell r="OS657">
            <v>1683180</v>
          </cell>
          <cell r="US657">
            <v>160000</v>
          </cell>
        </row>
        <row r="658">
          <cell r="F658" t="str">
            <v>odlehčovací služby</v>
          </cell>
          <cell r="OS658">
            <v>876279.82000000007</v>
          </cell>
          <cell r="US658">
            <v>123904.07999999996</v>
          </cell>
        </row>
        <row r="659">
          <cell r="F659" t="str">
            <v>terénní programy</v>
          </cell>
          <cell r="OS659">
            <v>1710800</v>
          </cell>
          <cell r="US659">
            <v>230000</v>
          </cell>
        </row>
        <row r="660">
          <cell r="F660" t="str">
            <v>odborné sociální poradenství</v>
          </cell>
          <cell r="OS660">
            <v>162102.31</v>
          </cell>
          <cell r="US660">
            <v>13016.899999999994</v>
          </cell>
        </row>
        <row r="661">
          <cell r="F661" t="str">
            <v>odborné sociální poradenství</v>
          </cell>
          <cell r="OS661">
            <v>101452</v>
          </cell>
          <cell r="US661">
            <v>0</v>
          </cell>
        </row>
        <row r="662">
          <cell r="F662" t="str">
            <v>osobní asistence</v>
          </cell>
          <cell r="OS662">
            <v>2348407</v>
          </cell>
          <cell r="US662">
            <v>43750</v>
          </cell>
        </row>
        <row r="663">
          <cell r="F663" t="str">
            <v>odborné sociální poradenství</v>
          </cell>
          <cell r="OS663">
            <v>1793206</v>
          </cell>
          <cell r="US663">
            <v>1546206</v>
          </cell>
        </row>
        <row r="664">
          <cell r="F664" t="str">
            <v>sociálně aktivizační služby pro seniory a
osoby se zdravotním postižením</v>
          </cell>
          <cell r="OS664">
            <v>1234864</v>
          </cell>
          <cell r="US664">
            <v>255000</v>
          </cell>
        </row>
        <row r="665">
          <cell r="F665" t="str">
            <v>domovy pro seniory</v>
          </cell>
          <cell r="OS665">
            <v>10528947</v>
          </cell>
          <cell r="US665">
            <v>0</v>
          </cell>
        </row>
        <row r="666">
          <cell r="F666" t="str">
            <v>terénní programy</v>
          </cell>
          <cell r="OS666">
            <v>915700</v>
          </cell>
          <cell r="US666">
            <v>0</v>
          </cell>
        </row>
        <row r="667">
          <cell r="F667" t="str">
            <v>terénní programy</v>
          </cell>
          <cell r="OS667">
            <v>567300</v>
          </cell>
          <cell r="US667">
            <v>0</v>
          </cell>
        </row>
        <row r="668">
          <cell r="F668" t="str">
            <v>nízkoprahová zařízení pro děti a mládež</v>
          </cell>
          <cell r="OS668">
            <v>1461392</v>
          </cell>
          <cell r="US668">
            <v>323192</v>
          </cell>
        </row>
        <row r="669">
          <cell r="F669" t="str">
            <v>sociálně aktivizační služby pro rodiny s
dětmi</v>
          </cell>
          <cell r="OS669">
            <v>1334297</v>
          </cell>
          <cell r="US669">
            <v>260000</v>
          </cell>
        </row>
        <row r="670">
          <cell r="F670" t="str">
            <v>odlehčovací služby</v>
          </cell>
          <cell r="OS670">
            <v>981020</v>
          </cell>
          <cell r="US670">
            <v>43750</v>
          </cell>
        </row>
        <row r="671">
          <cell r="F671" t="str">
            <v>pečovatelská služba</v>
          </cell>
          <cell r="OS671">
            <v>1839276</v>
          </cell>
          <cell r="US671">
            <v>222151</v>
          </cell>
        </row>
        <row r="672">
          <cell r="F672" t="str">
            <v>odborné sociální poradenství</v>
          </cell>
          <cell r="OS672">
            <v>149800</v>
          </cell>
          <cell r="US672">
            <v>30000</v>
          </cell>
        </row>
        <row r="673">
          <cell r="F673" t="str">
            <v>nízkoprahová zařízení pro děti a mládež</v>
          </cell>
          <cell r="OS673">
            <v>892635</v>
          </cell>
          <cell r="US673">
            <v>104028</v>
          </cell>
        </row>
        <row r="674">
          <cell r="F674" t="str">
            <v>nízkoprahová zařízení pro děti a mládež</v>
          </cell>
          <cell r="OS674">
            <v>1448000</v>
          </cell>
          <cell r="US674">
            <v>0</v>
          </cell>
        </row>
        <row r="675">
          <cell r="F675" t="str">
            <v>denní stacionáře</v>
          </cell>
          <cell r="OS675">
            <v>2374193.2499999995</v>
          </cell>
          <cell r="US675">
            <v>723202.75</v>
          </cell>
        </row>
        <row r="676">
          <cell r="F676" t="str">
            <v>domovy pro seniory</v>
          </cell>
          <cell r="OS676">
            <v>20201067</v>
          </cell>
          <cell r="US676">
            <v>1550670</v>
          </cell>
        </row>
        <row r="677">
          <cell r="F677" t="str">
            <v>domovy pro seniory</v>
          </cell>
          <cell r="OS677">
            <v>20341074</v>
          </cell>
          <cell r="US677">
            <v>1783280</v>
          </cell>
        </row>
        <row r="678">
          <cell r="F678" t="str">
            <v>denní stacionáře</v>
          </cell>
          <cell r="OS678">
            <v>1636834</v>
          </cell>
          <cell r="US678">
            <v>172590</v>
          </cell>
        </row>
        <row r="679">
          <cell r="F679" t="str">
            <v>sociální rehabilitace</v>
          </cell>
          <cell r="OS679">
            <v>339375</v>
          </cell>
          <cell r="US679">
            <v>106810</v>
          </cell>
        </row>
        <row r="680">
          <cell r="F680" t="str">
            <v>sociálně terapeutické dílny</v>
          </cell>
          <cell r="OS680">
            <v>1705597</v>
          </cell>
          <cell r="US680">
            <v>813950</v>
          </cell>
        </row>
        <row r="681">
          <cell r="F681" t="str">
            <v>odlehčovací služby</v>
          </cell>
          <cell r="OS681">
            <v>1744089</v>
          </cell>
          <cell r="US681">
            <v>292000</v>
          </cell>
        </row>
        <row r="682">
          <cell r="F682" t="str">
            <v>sociálně terapeutické dílny</v>
          </cell>
          <cell r="OS682">
            <v>1751689.96</v>
          </cell>
          <cell r="US682">
            <v>174315</v>
          </cell>
        </row>
        <row r="683">
          <cell r="F683" t="str">
            <v>odborné sociální poradenství</v>
          </cell>
          <cell r="OS683">
            <v>550415</v>
          </cell>
          <cell r="US683">
            <v>262800</v>
          </cell>
        </row>
        <row r="684">
          <cell r="F684" t="str">
            <v>osobní asistence</v>
          </cell>
          <cell r="OS684">
            <v>1344197</v>
          </cell>
          <cell r="US684">
            <v>141491</v>
          </cell>
        </row>
        <row r="685">
          <cell r="F685" t="str">
            <v>osobní asistence</v>
          </cell>
          <cell r="OS685">
            <v>1656834</v>
          </cell>
          <cell r="US685">
            <v>159197</v>
          </cell>
        </row>
        <row r="686">
          <cell r="F686" t="str">
            <v>pečovatelská služba</v>
          </cell>
          <cell r="OS686">
            <v>4078028</v>
          </cell>
          <cell r="US686">
            <v>1129470</v>
          </cell>
        </row>
        <row r="687">
          <cell r="F687" t="str">
            <v>odlehčovací služby</v>
          </cell>
          <cell r="OS687">
            <v>307239</v>
          </cell>
          <cell r="US687">
            <v>0</v>
          </cell>
        </row>
        <row r="688">
          <cell r="F688" t="str">
            <v>pečovatelská služba</v>
          </cell>
          <cell r="OS688">
            <v>1537397</v>
          </cell>
          <cell r="US688">
            <v>243967</v>
          </cell>
        </row>
        <row r="689">
          <cell r="F689" t="str">
            <v>raná péče</v>
          </cell>
          <cell r="OS689">
            <v>2787280</v>
          </cell>
          <cell r="US689">
            <v>263200</v>
          </cell>
        </row>
        <row r="690">
          <cell r="F690" t="str">
            <v>odlehčovací služby</v>
          </cell>
          <cell r="OS690">
            <v>260569</v>
          </cell>
          <cell r="US690">
            <v>0</v>
          </cell>
        </row>
        <row r="691">
          <cell r="F691" t="str">
            <v>sociálně aktivizační služby pro rodiny s
dětmi</v>
          </cell>
          <cell r="OS691">
            <v>909347</v>
          </cell>
          <cell r="US691">
            <v>0</v>
          </cell>
        </row>
        <row r="692">
          <cell r="F692" t="str">
            <v>sociálně aktivizační služby pro rodiny s
dětmi</v>
          </cell>
          <cell r="OS692">
            <v>118768</v>
          </cell>
          <cell r="US692">
            <v>0</v>
          </cell>
        </row>
        <row r="693">
          <cell r="F693" t="str">
            <v>odborné sociální poradenství</v>
          </cell>
          <cell r="OS693">
            <v>125507</v>
          </cell>
          <cell r="US693">
            <v>0</v>
          </cell>
        </row>
        <row r="694">
          <cell r="F694" t="str">
            <v>sociálně aktivizační služby pro seniory a
osoby se zdravotním postižením</v>
          </cell>
          <cell r="OS694">
            <v>122616</v>
          </cell>
          <cell r="US694">
            <v>0</v>
          </cell>
        </row>
        <row r="695">
          <cell r="F695" t="str">
            <v>osobní asistence</v>
          </cell>
          <cell r="OS695">
            <v>290030</v>
          </cell>
          <cell r="US695">
            <v>22000</v>
          </cell>
        </row>
        <row r="696">
          <cell r="F696" t="str">
            <v>odlehčovací služby</v>
          </cell>
          <cell r="OS696">
            <v>217945</v>
          </cell>
          <cell r="US696">
            <v>18000</v>
          </cell>
        </row>
        <row r="697">
          <cell r="F697" t="str">
            <v>osobní asistence</v>
          </cell>
          <cell r="OS697">
            <v>1759964</v>
          </cell>
          <cell r="US697">
            <v>351435</v>
          </cell>
        </row>
        <row r="698">
          <cell r="F698" t="str">
            <v>odborné sociální poradenství</v>
          </cell>
          <cell r="OS698">
            <v>78750</v>
          </cell>
          <cell r="US698">
            <v>0</v>
          </cell>
        </row>
        <row r="699">
          <cell r="F699" t="str">
            <v>sociálně aktivizační služby pro seniory a
osoby se zdravotním postižením</v>
          </cell>
          <cell r="OS699">
            <v>1709195</v>
          </cell>
          <cell r="US699">
            <v>618794</v>
          </cell>
        </row>
        <row r="700">
          <cell r="F700" t="str">
            <v>odlehčovací služby</v>
          </cell>
          <cell r="OS700">
            <v>824482</v>
          </cell>
          <cell r="US700">
            <v>229270</v>
          </cell>
        </row>
        <row r="701">
          <cell r="F701" t="str">
            <v>pečovatelská služba</v>
          </cell>
          <cell r="OS701">
            <v>2596116</v>
          </cell>
          <cell r="US701">
            <v>320000</v>
          </cell>
        </row>
        <row r="702">
          <cell r="F702" t="str">
            <v>denní stacionáře</v>
          </cell>
          <cell r="OS702">
            <v>1642461</v>
          </cell>
          <cell r="US702">
            <v>280000</v>
          </cell>
        </row>
        <row r="703">
          <cell r="F703" t="str">
            <v>odborné sociální poradenství</v>
          </cell>
          <cell r="OS703">
            <v>1263443</v>
          </cell>
          <cell r="US703">
            <v>25000</v>
          </cell>
        </row>
        <row r="704">
          <cell r="F704" t="str">
            <v>chráněné bydlení</v>
          </cell>
          <cell r="OS704">
            <v>2768783</v>
          </cell>
          <cell r="US704">
            <v>40000</v>
          </cell>
        </row>
        <row r="705">
          <cell r="F705" t="str">
            <v>sociálně aktivizační služby pro rodiny s
dětmi</v>
          </cell>
          <cell r="OS705">
            <v>1064803</v>
          </cell>
          <cell r="US705">
            <v>210470</v>
          </cell>
        </row>
        <row r="706">
          <cell r="F706" t="str">
            <v>odlehčovací služby</v>
          </cell>
          <cell r="OS706">
            <v>947066</v>
          </cell>
          <cell r="US706">
            <v>0</v>
          </cell>
        </row>
        <row r="707">
          <cell r="F707" t="str">
            <v>terénní programy</v>
          </cell>
          <cell r="OS707">
            <v>375563</v>
          </cell>
          <cell r="US707">
            <v>168263</v>
          </cell>
        </row>
        <row r="708">
          <cell r="F708" t="str">
            <v>sociální rehabilitace</v>
          </cell>
          <cell r="OS708">
            <v>781000</v>
          </cell>
          <cell r="US708">
            <v>0</v>
          </cell>
        </row>
        <row r="709">
          <cell r="F709" t="str">
            <v>sociální rehabilitace</v>
          </cell>
          <cell r="OS709">
            <v>1099000</v>
          </cell>
          <cell r="US709">
            <v>0</v>
          </cell>
        </row>
        <row r="710">
          <cell r="F710" t="str">
            <v>chráněné bydlení</v>
          </cell>
          <cell r="OS710">
            <v>2305100</v>
          </cell>
          <cell r="US710">
            <v>0</v>
          </cell>
        </row>
        <row r="711">
          <cell r="F711" t="str">
            <v>sociálně terapeutické dílny</v>
          </cell>
          <cell r="OS711">
            <v>2030900</v>
          </cell>
          <cell r="US711">
            <v>0</v>
          </cell>
        </row>
        <row r="712">
          <cell r="F712" t="str">
            <v>sociálně terapeutické dílny</v>
          </cell>
          <cell r="OS712">
            <v>1638100</v>
          </cell>
          <cell r="US712">
            <v>0</v>
          </cell>
        </row>
        <row r="713">
          <cell r="F713" t="str">
            <v>sociálně terapeutické dílny</v>
          </cell>
          <cell r="OS713">
            <v>2045977</v>
          </cell>
          <cell r="US713">
            <v>1516821</v>
          </cell>
        </row>
        <row r="714">
          <cell r="F714" t="str">
            <v>sociální rehabilitace</v>
          </cell>
          <cell r="OS714">
            <v>6265800</v>
          </cell>
          <cell r="US714">
            <v>0</v>
          </cell>
        </row>
        <row r="715">
          <cell r="F715" t="str">
            <v>podpora samostatného bydlení</v>
          </cell>
          <cell r="OS715">
            <v>484500</v>
          </cell>
          <cell r="US715">
            <v>0</v>
          </cell>
        </row>
        <row r="716">
          <cell r="F716" t="str">
            <v>sociálně terapeutické dílny</v>
          </cell>
          <cell r="OS716">
            <v>1639300</v>
          </cell>
          <cell r="US716">
            <v>0</v>
          </cell>
        </row>
        <row r="717">
          <cell r="F717" t="str">
            <v>sociální rehabilitace</v>
          </cell>
          <cell r="OS717">
            <v>2045910</v>
          </cell>
          <cell r="US717">
            <v>0</v>
          </cell>
        </row>
        <row r="718">
          <cell r="F718" t="str">
            <v>sociálně terapeutické dílny</v>
          </cell>
          <cell r="OS718">
            <v>2067800</v>
          </cell>
          <cell r="US718">
            <v>0</v>
          </cell>
        </row>
        <row r="719">
          <cell r="F719" t="str">
            <v>sociálně aktivizační služby pro seniory a
osoby se zdravotním postižením</v>
          </cell>
          <cell r="OS719">
            <v>195800</v>
          </cell>
          <cell r="US719">
            <v>58821</v>
          </cell>
        </row>
        <row r="720">
          <cell r="F720" t="str">
            <v>osobní asistence</v>
          </cell>
          <cell r="OS720">
            <v>765381.66999999993</v>
          </cell>
          <cell r="US720">
            <v>80929</v>
          </cell>
        </row>
        <row r="721">
          <cell r="F721" t="str">
            <v>pečovatelská služba</v>
          </cell>
          <cell r="OS721">
            <v>2930162.8499999996</v>
          </cell>
          <cell r="US721">
            <v>1035371</v>
          </cell>
        </row>
        <row r="722">
          <cell r="F722" t="str">
            <v>pečovatelská služba</v>
          </cell>
          <cell r="OS722">
            <v>745596.1399999999</v>
          </cell>
          <cell r="US722">
            <v>19500</v>
          </cell>
        </row>
        <row r="723">
          <cell r="F723" t="str">
            <v>pečovatelská služba</v>
          </cell>
          <cell r="OS723">
            <v>3300578</v>
          </cell>
          <cell r="US723">
            <v>1584300</v>
          </cell>
        </row>
        <row r="724">
          <cell r="F724" t="str">
            <v>domovy pro osoby se zdravotním postižením</v>
          </cell>
          <cell r="OS724">
            <v>24725095</v>
          </cell>
          <cell r="US724">
            <v>2203543</v>
          </cell>
        </row>
        <row r="725">
          <cell r="F725" t="str">
            <v>pečovatelská služba</v>
          </cell>
          <cell r="OS725">
            <v>197621482.92999998</v>
          </cell>
          <cell r="US725">
            <v>12983576</v>
          </cell>
        </row>
        <row r="726">
          <cell r="F726" t="str">
            <v>pečovatelská služba</v>
          </cell>
          <cell r="OS726">
            <v>1884055</v>
          </cell>
          <cell r="US726">
            <v>0</v>
          </cell>
        </row>
        <row r="727">
          <cell r="F727" t="str">
            <v>domovy pro seniory</v>
          </cell>
          <cell r="OS727">
            <v>157451331.28000003</v>
          </cell>
          <cell r="US727">
            <v>5552377</v>
          </cell>
        </row>
        <row r="728">
          <cell r="F728" t="str">
            <v>azylové domy</v>
          </cell>
          <cell r="OS728">
            <v>43315842</v>
          </cell>
          <cell r="US728">
            <v>0</v>
          </cell>
        </row>
        <row r="729">
          <cell r="F729" t="str">
            <v>odborné sociální poradenství</v>
          </cell>
          <cell r="OS729">
            <v>5192577</v>
          </cell>
          <cell r="US729">
            <v>0</v>
          </cell>
        </row>
        <row r="730">
          <cell r="F730" t="str">
            <v>nízkoprahová denní centra</v>
          </cell>
          <cell r="OS730">
            <v>2994930</v>
          </cell>
          <cell r="US730">
            <v>0</v>
          </cell>
        </row>
        <row r="731">
          <cell r="F731" t="str">
            <v>noclehárny</v>
          </cell>
          <cell r="OS731">
            <v>3159883</v>
          </cell>
          <cell r="US731">
            <v>0</v>
          </cell>
        </row>
        <row r="732">
          <cell r="F732" t="str">
            <v>odlehčovací služby</v>
          </cell>
          <cell r="OS732">
            <v>11500</v>
          </cell>
          <cell r="US732">
            <v>0</v>
          </cell>
        </row>
        <row r="733">
          <cell r="F733" t="str">
            <v>pečovatelská služba</v>
          </cell>
          <cell r="OS733">
            <v>3036254</v>
          </cell>
          <cell r="US733">
            <v>186000</v>
          </cell>
        </row>
        <row r="734">
          <cell r="F734" t="str">
            <v>osobní asistence</v>
          </cell>
          <cell r="OS734">
            <v>1166385</v>
          </cell>
          <cell r="US734">
            <v>115000</v>
          </cell>
        </row>
        <row r="735">
          <cell r="F735" t="str">
            <v>terénní programy</v>
          </cell>
          <cell r="OS735">
            <v>265312</v>
          </cell>
          <cell r="US735">
            <v>58012</v>
          </cell>
        </row>
        <row r="736">
          <cell r="F736" t="str">
            <v>nízkoprahová zařízení pro děti a mládež</v>
          </cell>
          <cell r="OS736">
            <v>531622</v>
          </cell>
          <cell r="US736">
            <v>285122</v>
          </cell>
        </row>
        <row r="737">
          <cell r="F737" t="str">
            <v>nízkoprahová zařízení pro děti a mládež</v>
          </cell>
          <cell r="OS737">
            <v>957262</v>
          </cell>
          <cell r="US737">
            <v>304162</v>
          </cell>
        </row>
        <row r="738">
          <cell r="F738" t="str">
            <v>odborné sociální poradenství</v>
          </cell>
          <cell r="OS738">
            <v>120880</v>
          </cell>
          <cell r="US738">
            <v>92080</v>
          </cell>
        </row>
        <row r="739">
          <cell r="F739" t="str">
            <v>intervenční centra</v>
          </cell>
          <cell r="OS739">
            <v>734462</v>
          </cell>
          <cell r="US739">
            <v>489494</v>
          </cell>
        </row>
        <row r="740">
          <cell r="F740" t="str">
            <v>nízkoprahová zařízení pro děti a mládež</v>
          </cell>
          <cell r="OS740">
            <v>686664</v>
          </cell>
          <cell r="US740">
            <v>9834</v>
          </cell>
        </row>
        <row r="741">
          <cell r="F741" t="str">
            <v>domovy se zvláštním režimem</v>
          </cell>
          <cell r="OS741">
            <v>3140585.399999999</v>
          </cell>
          <cell r="US741">
            <v>156500</v>
          </cell>
        </row>
        <row r="742">
          <cell r="F742" t="str">
            <v>domovy pro seniory</v>
          </cell>
          <cell r="OS742">
            <v>12115340</v>
          </cell>
          <cell r="US742">
            <v>21800</v>
          </cell>
        </row>
        <row r="743">
          <cell r="F743" t="str">
            <v>domovy se zvláštním režimem</v>
          </cell>
          <cell r="OS743">
            <v>5793025</v>
          </cell>
          <cell r="US743">
            <v>0</v>
          </cell>
        </row>
        <row r="744">
          <cell r="F744" t="str">
            <v>týdenní stacionáře</v>
          </cell>
          <cell r="OS744">
            <v>2686071</v>
          </cell>
          <cell r="US744">
            <v>1838714</v>
          </cell>
        </row>
        <row r="745">
          <cell r="F745" t="str">
            <v>odborné sociální poradenství</v>
          </cell>
          <cell r="OS745">
            <v>2063561</v>
          </cell>
          <cell r="US745">
            <v>1715180</v>
          </cell>
        </row>
      </sheetData>
      <sheetData sheetId="6"/>
      <sheetData sheetId="7">
        <row r="51">
          <cell r="D51" t="str">
            <v>chráněné bydlení</v>
          </cell>
          <cell r="RF51">
            <v>7503996</v>
          </cell>
          <cell r="XW51">
            <v>1175876</v>
          </cell>
        </row>
        <row r="52">
          <cell r="D52" t="str">
            <v>odborné sociální poradenství</v>
          </cell>
          <cell r="RF52">
            <v>75900</v>
          </cell>
          <cell r="XW52">
            <v>28000</v>
          </cell>
        </row>
        <row r="53">
          <cell r="D53" t="str">
            <v xml:space="preserve">sociální rehabilitace </v>
          </cell>
          <cell r="RF53">
            <v>2920652</v>
          </cell>
          <cell r="XW53">
            <v>41500</v>
          </cell>
        </row>
        <row r="54">
          <cell r="D54" t="str">
            <v xml:space="preserve">sociální rehabilitace </v>
          </cell>
          <cell r="RF54">
            <v>1241812</v>
          </cell>
          <cell r="XW54">
            <v>50000</v>
          </cell>
        </row>
        <row r="55">
          <cell r="D55" t="str">
            <v>denní stacionáře</v>
          </cell>
          <cell r="RF55">
            <v>3125917</v>
          </cell>
          <cell r="XW55">
            <v>429000</v>
          </cell>
        </row>
        <row r="56">
          <cell r="D56" t="str">
            <v>sociálně aktivizační služby pro seniory a osoby se zdravotním postižením</v>
          </cell>
          <cell r="RF56">
            <v>2069906</v>
          </cell>
          <cell r="XW56">
            <v>175000</v>
          </cell>
        </row>
        <row r="57">
          <cell r="D57" t="str">
            <v xml:space="preserve">sociální rehabilitace </v>
          </cell>
          <cell r="RF57">
            <v>1603284</v>
          </cell>
          <cell r="XW57">
            <v>25000</v>
          </cell>
        </row>
        <row r="58">
          <cell r="D58" t="str">
            <v>odlehčovací služby</v>
          </cell>
          <cell r="RF58">
            <v>1392056</v>
          </cell>
          <cell r="XW58">
            <v>25000</v>
          </cell>
        </row>
        <row r="59">
          <cell r="D59" t="str">
            <v>odborné sociální poradenství</v>
          </cell>
          <cell r="RF59">
            <v>407116</v>
          </cell>
          <cell r="XW59">
            <v>25000</v>
          </cell>
        </row>
        <row r="60">
          <cell r="D60" t="str">
            <v>domovy se zvláštním režimem</v>
          </cell>
          <cell r="RF60">
            <v>58200000</v>
          </cell>
          <cell r="XW60">
            <v>4256000</v>
          </cell>
        </row>
        <row r="61">
          <cell r="D61" t="str">
            <v>domovy se zvláštním režimem</v>
          </cell>
          <cell r="RF61">
            <v>39305000</v>
          </cell>
          <cell r="XW61">
            <v>2143050</v>
          </cell>
        </row>
        <row r="62">
          <cell r="D62" t="str">
            <v>domovy pro osoby se zdravotním postižením</v>
          </cell>
          <cell r="RF62">
            <v>39984640</v>
          </cell>
          <cell r="XW62">
            <v>2199846</v>
          </cell>
        </row>
        <row r="63">
          <cell r="D63" t="str">
            <v>domovy se zvláštním režimem</v>
          </cell>
          <cell r="RF63">
            <v>114950000</v>
          </cell>
          <cell r="XW63">
            <v>2650000</v>
          </cell>
        </row>
        <row r="64">
          <cell r="D64" t="str">
            <v>denní stacionáře</v>
          </cell>
          <cell r="RF64">
            <v>828900</v>
          </cell>
          <cell r="XW64">
            <v>450000</v>
          </cell>
        </row>
        <row r="65">
          <cell r="D65" t="str">
            <v>domovy se zvláštním režimem</v>
          </cell>
          <cell r="RF65">
            <v>75320000</v>
          </cell>
          <cell r="XW65">
            <v>2140000</v>
          </cell>
        </row>
        <row r="66">
          <cell r="D66" t="str">
            <v>pečovatelská služba</v>
          </cell>
          <cell r="RF66">
            <v>5200000</v>
          </cell>
          <cell r="XW66">
            <v>1780000</v>
          </cell>
        </row>
        <row r="67">
          <cell r="D67" t="str">
            <v>odlehčovací služby</v>
          </cell>
          <cell r="RF67">
            <v>1020000</v>
          </cell>
          <cell r="XW67">
            <v>440000</v>
          </cell>
        </row>
        <row r="68">
          <cell r="D68" t="str">
            <v>denní stacionáře</v>
          </cell>
          <cell r="RF68">
            <v>1700000</v>
          </cell>
          <cell r="XW68">
            <v>500000</v>
          </cell>
        </row>
        <row r="69">
          <cell r="D69" t="str">
            <v>domovy pro seniory</v>
          </cell>
          <cell r="RF69">
            <v>28500741</v>
          </cell>
          <cell r="XW69">
            <v>2399741</v>
          </cell>
        </row>
        <row r="70">
          <cell r="D70" t="str">
            <v>pečovatelská služba</v>
          </cell>
          <cell r="RF70">
            <v>990259</v>
          </cell>
          <cell r="XW70">
            <v>500259</v>
          </cell>
        </row>
        <row r="71">
          <cell r="D71" t="str">
            <v>osobní asistence</v>
          </cell>
          <cell r="RF71">
            <v>622000</v>
          </cell>
          <cell r="XW71">
            <v>10000</v>
          </cell>
        </row>
        <row r="72">
          <cell r="D72" t="str">
            <v>pečovatelská služba</v>
          </cell>
          <cell r="RF72">
            <v>2848000</v>
          </cell>
          <cell r="XW72">
            <v>10000</v>
          </cell>
        </row>
        <row r="73">
          <cell r="D73" t="str">
            <v>odlehčovací služby</v>
          </cell>
          <cell r="RF73">
            <v>74600</v>
          </cell>
          <cell r="XW73">
            <v>1500</v>
          </cell>
        </row>
        <row r="74">
          <cell r="D74" t="str">
            <v>osobní asistence</v>
          </cell>
          <cell r="RF74">
            <v>1269000</v>
          </cell>
          <cell r="XW74">
            <v>190000</v>
          </cell>
        </row>
        <row r="75">
          <cell r="D75" t="str">
            <v>azylové domy</v>
          </cell>
          <cell r="RF75">
            <v>3107000</v>
          </cell>
          <cell r="XW75">
            <v>310000</v>
          </cell>
        </row>
        <row r="76">
          <cell r="D76" t="str">
            <v>nízkoprahová denní centra</v>
          </cell>
          <cell r="RF76">
            <v>607000</v>
          </cell>
          <cell r="XW76">
            <v>90000</v>
          </cell>
        </row>
        <row r="77">
          <cell r="D77" t="str">
            <v>odborné sociální poradenství</v>
          </cell>
          <cell r="RF77">
            <v>6573000</v>
          </cell>
          <cell r="XW77">
            <v>1930000</v>
          </cell>
        </row>
        <row r="78">
          <cell r="D78" t="str">
            <v>osobní asistence</v>
          </cell>
          <cell r="RF78">
            <v>966000</v>
          </cell>
          <cell r="XW78">
            <v>105000</v>
          </cell>
        </row>
        <row r="79">
          <cell r="D79" t="str">
            <v>domovy pro seniory</v>
          </cell>
          <cell r="RF79">
            <v>11215000</v>
          </cell>
          <cell r="XW79">
            <v>1105000</v>
          </cell>
        </row>
        <row r="80">
          <cell r="D80" t="str">
            <v>osobní asistence</v>
          </cell>
          <cell r="RF80">
            <v>3859276</v>
          </cell>
          <cell r="XW80">
            <v>700000</v>
          </cell>
        </row>
        <row r="81">
          <cell r="D81" t="str">
            <v xml:space="preserve">sociální rehabilitace </v>
          </cell>
          <cell r="RF81">
            <v>1951320</v>
          </cell>
          <cell r="XW81">
            <v>400000</v>
          </cell>
        </row>
        <row r="82">
          <cell r="D82" t="str">
            <v>sociálně aktivizační služby pro seniory a osoby se zdravotním postižením</v>
          </cell>
          <cell r="RF82">
            <v>1278000</v>
          </cell>
          <cell r="XW82">
            <v>350000</v>
          </cell>
        </row>
        <row r="83">
          <cell r="D83" t="str">
            <v>raná péče</v>
          </cell>
          <cell r="RF83">
            <v>3003732</v>
          </cell>
          <cell r="XW83">
            <v>640000</v>
          </cell>
        </row>
        <row r="84">
          <cell r="D84" t="str">
            <v>sociálně aktivizační služby pro rodiny s dětmi</v>
          </cell>
          <cell r="RF84">
            <v>1733000</v>
          </cell>
          <cell r="XW84">
            <v>270000</v>
          </cell>
        </row>
        <row r="85">
          <cell r="D85" t="str">
            <v>odlehčovací služby</v>
          </cell>
          <cell r="RF85">
            <v>4469100</v>
          </cell>
          <cell r="XW85">
            <v>857000</v>
          </cell>
        </row>
        <row r="86">
          <cell r="D86" t="str">
            <v>azylové domy</v>
          </cell>
          <cell r="RF86">
            <v>3440210</v>
          </cell>
          <cell r="XW86">
            <v>1750000</v>
          </cell>
        </row>
        <row r="87">
          <cell r="D87" t="str">
            <v>domovy pro osoby se zdravotním postižením</v>
          </cell>
          <cell r="RF87">
            <v>14963400</v>
          </cell>
          <cell r="XW87">
            <v>1496340</v>
          </cell>
        </row>
        <row r="88">
          <cell r="D88" t="str">
            <v>chráněné bydlení</v>
          </cell>
          <cell r="RF88">
            <v>17126330</v>
          </cell>
          <cell r="XW88">
            <v>1712633</v>
          </cell>
        </row>
        <row r="89">
          <cell r="D89" t="str">
            <v>podpora samostatného bydlení</v>
          </cell>
          <cell r="RF89">
            <v>458000</v>
          </cell>
          <cell r="XW89">
            <v>45800</v>
          </cell>
        </row>
        <row r="90">
          <cell r="D90" t="str">
            <v>odlehčovací služby</v>
          </cell>
          <cell r="RF90">
            <v>1755000</v>
          </cell>
          <cell r="XW90">
            <v>0</v>
          </cell>
        </row>
        <row r="91">
          <cell r="D91" t="str">
            <v>domovy se zvláštním režimem</v>
          </cell>
          <cell r="RF91">
            <v>17128000</v>
          </cell>
          <cell r="XW91">
            <v>0</v>
          </cell>
        </row>
        <row r="92">
          <cell r="D92" t="str">
            <v>odlehčovací služby</v>
          </cell>
          <cell r="RF92">
            <v>3458000</v>
          </cell>
          <cell r="XW92">
            <v>0</v>
          </cell>
        </row>
        <row r="93">
          <cell r="D93" t="str">
            <v>domovy se zvláštním režimem</v>
          </cell>
          <cell r="RF93">
            <v>30663000</v>
          </cell>
          <cell r="XW93">
            <v>500000</v>
          </cell>
        </row>
        <row r="94">
          <cell r="D94" t="str">
            <v>domovy pro seniory</v>
          </cell>
          <cell r="RF94">
            <v>27808000</v>
          </cell>
          <cell r="XW94">
            <v>0</v>
          </cell>
        </row>
        <row r="95">
          <cell r="D95" t="str">
            <v>denní stacionáře</v>
          </cell>
          <cell r="RF95">
            <v>12848742</v>
          </cell>
          <cell r="XW95">
            <v>2343828</v>
          </cell>
        </row>
        <row r="96">
          <cell r="D96" t="str">
            <v>odlehčovací služby</v>
          </cell>
          <cell r="RF96">
            <v>2731308</v>
          </cell>
          <cell r="XW96">
            <v>350387</v>
          </cell>
        </row>
        <row r="97">
          <cell r="D97" t="str">
            <v>týdenní stacionáře</v>
          </cell>
          <cell r="RF97">
            <v>7646880</v>
          </cell>
          <cell r="XW97">
            <v>1147593</v>
          </cell>
        </row>
        <row r="98">
          <cell r="D98" t="str">
            <v>chráněné bydlení</v>
          </cell>
          <cell r="RF98">
            <v>8511619</v>
          </cell>
          <cell r="XW98">
            <v>2006416</v>
          </cell>
        </row>
        <row r="99">
          <cell r="D99" t="str">
            <v xml:space="preserve">služby následné péče </v>
          </cell>
          <cell r="RF99">
            <v>1151551</v>
          </cell>
          <cell r="XW99">
            <v>535565</v>
          </cell>
        </row>
        <row r="100">
          <cell r="D100" t="str">
            <v>odborné sociální poradenství</v>
          </cell>
          <cell r="RF100">
            <v>836201</v>
          </cell>
          <cell r="XW100">
            <v>301000</v>
          </cell>
        </row>
        <row r="101">
          <cell r="D101" t="str">
            <v xml:space="preserve">sociální rehabilitace </v>
          </cell>
          <cell r="RF101">
            <v>2242631</v>
          </cell>
          <cell r="XW101">
            <v>613000</v>
          </cell>
        </row>
        <row r="102">
          <cell r="D102" t="str">
            <v>raná péče</v>
          </cell>
          <cell r="RF102">
            <v>5570272</v>
          </cell>
          <cell r="XW102">
            <v>865541</v>
          </cell>
        </row>
        <row r="103">
          <cell r="D103" t="str">
            <v>sociálně aktivizační služby pro rodiny s dětmi</v>
          </cell>
          <cell r="RF103">
            <v>4204980</v>
          </cell>
          <cell r="XW103">
            <v>553600</v>
          </cell>
        </row>
        <row r="104">
          <cell r="D104" t="str">
            <v>odborné sociální poradenství</v>
          </cell>
          <cell r="RF104">
            <v>740060</v>
          </cell>
          <cell r="XW104">
            <v>111000</v>
          </cell>
        </row>
        <row r="105">
          <cell r="D105" t="str">
            <v>tlumočnické služby</v>
          </cell>
          <cell r="RF105">
            <v>2931361</v>
          </cell>
          <cell r="XW105">
            <v>473276</v>
          </cell>
        </row>
        <row r="106">
          <cell r="D106" t="str">
            <v>odborné sociální poradenství</v>
          </cell>
          <cell r="RF106">
            <v>1137772</v>
          </cell>
          <cell r="XW106">
            <v>441772</v>
          </cell>
        </row>
        <row r="107">
          <cell r="D107" t="str">
            <v>denní stacionáře</v>
          </cell>
          <cell r="RF107">
            <v>659500</v>
          </cell>
          <cell r="XW107">
            <v>250000</v>
          </cell>
        </row>
        <row r="108">
          <cell r="D108" t="str">
            <v>odlehčovací služby</v>
          </cell>
          <cell r="RF108">
            <v>1750500</v>
          </cell>
          <cell r="XW108">
            <v>0</v>
          </cell>
        </row>
        <row r="109">
          <cell r="D109" t="str">
            <v>odlehčovací služby</v>
          </cell>
          <cell r="RF109">
            <v>908769</v>
          </cell>
          <cell r="XW109">
            <v>50000</v>
          </cell>
        </row>
        <row r="110">
          <cell r="D110" t="str">
            <v>odborné sociální poradenství</v>
          </cell>
          <cell r="RF110">
            <v>3163400</v>
          </cell>
          <cell r="XW110">
            <v>182000</v>
          </cell>
        </row>
        <row r="111">
          <cell r="D111" t="str">
            <v>osobní asistence</v>
          </cell>
          <cell r="RF111">
            <v>6479690</v>
          </cell>
          <cell r="XW111">
            <v>500000</v>
          </cell>
        </row>
        <row r="112">
          <cell r="D112" t="str">
            <v>sociálně aktivizační služby pro seniory a osoby se zdravotním postižením</v>
          </cell>
          <cell r="RF112">
            <v>840180</v>
          </cell>
          <cell r="XW112">
            <v>155000</v>
          </cell>
        </row>
        <row r="113">
          <cell r="D113" t="str">
            <v>odborné sociální poradenství</v>
          </cell>
          <cell r="RF113">
            <v>21492266</v>
          </cell>
          <cell r="XW113">
            <v>4485843</v>
          </cell>
        </row>
        <row r="114">
          <cell r="D114" t="str">
            <v>domovy se zvláštním režimem</v>
          </cell>
          <cell r="RF114">
            <v>20885754</v>
          </cell>
          <cell r="XW114">
            <v>2089000</v>
          </cell>
        </row>
        <row r="115">
          <cell r="D115" t="str">
            <v>domovy pro seniory</v>
          </cell>
          <cell r="RF115">
            <v>33414650</v>
          </cell>
          <cell r="XW115">
            <v>3341000</v>
          </cell>
        </row>
        <row r="116">
          <cell r="D116" t="str">
            <v>odlehčovací služby</v>
          </cell>
          <cell r="RF116">
            <v>1650000</v>
          </cell>
          <cell r="XW116">
            <v>0</v>
          </cell>
        </row>
        <row r="117">
          <cell r="D117" t="str">
            <v>domovy se zvláštním režimem</v>
          </cell>
          <cell r="RF117">
            <v>23107000</v>
          </cell>
          <cell r="XW117">
            <v>1265000</v>
          </cell>
        </row>
        <row r="118">
          <cell r="D118" t="str">
            <v>domovy pro seniory</v>
          </cell>
          <cell r="RF118">
            <v>16329000</v>
          </cell>
          <cell r="XW118">
            <v>0</v>
          </cell>
        </row>
        <row r="119">
          <cell r="D119" t="str">
            <v>pečovatelská služba</v>
          </cell>
          <cell r="RF119">
            <v>6930000</v>
          </cell>
          <cell r="XW119">
            <v>2187000</v>
          </cell>
        </row>
        <row r="120">
          <cell r="D120" t="str">
            <v>domovy pro seniory</v>
          </cell>
          <cell r="RF120">
            <v>27153000</v>
          </cell>
          <cell r="XW120">
            <v>5839000</v>
          </cell>
        </row>
        <row r="121">
          <cell r="D121" t="str">
            <v>denní stacionáře</v>
          </cell>
          <cell r="RF121">
            <v>3303367</v>
          </cell>
          <cell r="XW121">
            <v>140000</v>
          </cell>
        </row>
        <row r="122">
          <cell r="D122" t="str">
            <v>sociálně aktivizační služby pro rodiny s dětmi</v>
          </cell>
          <cell r="RF122">
            <v>502151</v>
          </cell>
          <cell r="XW122">
            <v>15000</v>
          </cell>
        </row>
        <row r="123">
          <cell r="D123" t="str">
            <v>odlehčovací služby</v>
          </cell>
          <cell r="RF123">
            <v>752160</v>
          </cell>
          <cell r="XW123">
            <v>20000</v>
          </cell>
        </row>
        <row r="124">
          <cell r="D124" t="str">
            <v>osobní asistence</v>
          </cell>
          <cell r="RF124">
            <v>885255</v>
          </cell>
          <cell r="XW124">
            <v>100000</v>
          </cell>
        </row>
        <row r="125">
          <cell r="D125" t="str">
            <v>sociálně aktivizační služby pro seniory a osoby se zdravotním postižením</v>
          </cell>
          <cell r="RF125">
            <v>314101</v>
          </cell>
          <cell r="XW125">
            <v>20000</v>
          </cell>
        </row>
        <row r="126">
          <cell r="D126" t="str">
            <v>sociálně terapeutické dílny</v>
          </cell>
          <cell r="RF126">
            <v>3212490</v>
          </cell>
          <cell r="XW126">
            <v>0</v>
          </cell>
        </row>
        <row r="127">
          <cell r="D127" t="str">
            <v>odborné sociální poradenství</v>
          </cell>
          <cell r="RF127">
            <v>460320</v>
          </cell>
          <cell r="XW127">
            <v>0</v>
          </cell>
        </row>
        <row r="128">
          <cell r="D128" t="str">
            <v>pečovatelská služba</v>
          </cell>
          <cell r="RF128">
            <v>1016300</v>
          </cell>
          <cell r="XW128">
            <v>20000</v>
          </cell>
        </row>
        <row r="129">
          <cell r="D129" t="str">
            <v>chráněné bydlení</v>
          </cell>
          <cell r="RF129">
            <v>6844586</v>
          </cell>
          <cell r="XW129">
            <v>107314</v>
          </cell>
        </row>
        <row r="130">
          <cell r="D130" t="str">
            <v>nízkoprahová denní centra</v>
          </cell>
          <cell r="RF130">
            <v>1765000</v>
          </cell>
          <cell r="XW130">
            <v>890000</v>
          </cell>
        </row>
        <row r="131">
          <cell r="D131" t="str">
            <v>sociálně aktivizační služby pro rodiny s dětmi</v>
          </cell>
          <cell r="RF131">
            <v>993000</v>
          </cell>
          <cell r="XW131">
            <v>345000</v>
          </cell>
        </row>
        <row r="132">
          <cell r="D132" t="str">
            <v>noclehárny</v>
          </cell>
          <cell r="RF132">
            <v>1516000</v>
          </cell>
          <cell r="XW132">
            <v>627000</v>
          </cell>
        </row>
        <row r="133">
          <cell r="D133" t="str">
            <v>pečovatelská služba</v>
          </cell>
          <cell r="RF133">
            <v>19750000</v>
          </cell>
          <cell r="XW133">
            <v>11780000</v>
          </cell>
        </row>
        <row r="134">
          <cell r="D134" t="str">
            <v>azylové domy</v>
          </cell>
          <cell r="RF134">
            <v>5472500</v>
          </cell>
          <cell r="XW134">
            <v>1514500</v>
          </cell>
        </row>
        <row r="135">
          <cell r="D135" t="str">
            <v>domovy pro seniory</v>
          </cell>
          <cell r="RF135">
            <v>25806000</v>
          </cell>
          <cell r="XW135">
            <v>4590000</v>
          </cell>
        </row>
        <row r="136">
          <cell r="D136" t="str">
            <v>odborné sociální poradenství</v>
          </cell>
          <cell r="RF136">
            <v>1605000</v>
          </cell>
          <cell r="XW136">
            <v>414000</v>
          </cell>
        </row>
        <row r="137">
          <cell r="D137" t="str">
            <v>osobní asistence</v>
          </cell>
          <cell r="RF137">
            <v>4480170</v>
          </cell>
          <cell r="XW137">
            <v>705000</v>
          </cell>
        </row>
        <row r="138">
          <cell r="D138" t="str">
            <v>pečovatelská služba</v>
          </cell>
          <cell r="RF138">
            <v>28618693</v>
          </cell>
          <cell r="XW138">
            <v>7160000</v>
          </cell>
        </row>
        <row r="139">
          <cell r="D139" t="str">
            <v>odlehčovací služby</v>
          </cell>
          <cell r="RF139">
            <v>5097341</v>
          </cell>
          <cell r="XW139">
            <v>620000</v>
          </cell>
        </row>
        <row r="140">
          <cell r="D140" t="str">
            <v>denní stacionáře</v>
          </cell>
          <cell r="RF140">
            <v>4170086</v>
          </cell>
          <cell r="XW140">
            <v>982416</v>
          </cell>
        </row>
        <row r="141">
          <cell r="D141" t="str">
            <v>sociálně terapeutické dílny</v>
          </cell>
          <cell r="RF141">
            <v>2208495</v>
          </cell>
          <cell r="XW141">
            <v>215881</v>
          </cell>
        </row>
        <row r="142">
          <cell r="D142" t="str">
            <v>odlehčovací služby</v>
          </cell>
          <cell r="RF142">
            <v>950528</v>
          </cell>
          <cell r="XW142">
            <v>105177</v>
          </cell>
        </row>
        <row r="143">
          <cell r="D143" t="str">
            <v>nízkoprahová zařízení pro děti a mládež</v>
          </cell>
          <cell r="RF143">
            <v>716530</v>
          </cell>
          <cell r="XW143">
            <v>0</v>
          </cell>
        </row>
        <row r="144">
          <cell r="D144" t="str">
            <v>odborné sociální poradenství</v>
          </cell>
          <cell r="RF144">
            <v>416827</v>
          </cell>
          <cell r="XW144">
            <v>0</v>
          </cell>
        </row>
        <row r="145">
          <cell r="D145" t="str">
            <v>týdenní stacionáře</v>
          </cell>
          <cell r="RF145">
            <v>4179483</v>
          </cell>
          <cell r="XW145">
            <v>837214</v>
          </cell>
        </row>
        <row r="146">
          <cell r="D146" t="str">
            <v>sociálně aktivizační služby pro rodiny s dětmi</v>
          </cell>
          <cell r="RF146">
            <v>748480</v>
          </cell>
          <cell r="XW146">
            <v>82861</v>
          </cell>
        </row>
        <row r="147">
          <cell r="D147" t="str">
            <v>chráněné bydlení</v>
          </cell>
          <cell r="RF147">
            <v>1435000</v>
          </cell>
          <cell r="XW147">
            <v>193200</v>
          </cell>
        </row>
        <row r="148">
          <cell r="D148" t="str">
            <v>týdenní stacionáře</v>
          </cell>
          <cell r="RF148">
            <v>1050000</v>
          </cell>
          <cell r="XW148">
            <v>181000</v>
          </cell>
        </row>
        <row r="149">
          <cell r="D149" t="str">
            <v xml:space="preserve">sociální rehabilitace </v>
          </cell>
          <cell r="RF149">
            <v>1013000</v>
          </cell>
          <cell r="XW149">
            <v>233000</v>
          </cell>
        </row>
        <row r="150">
          <cell r="D150" t="str">
            <v>domovy pro osoby se zdravotním postižením</v>
          </cell>
          <cell r="RF150">
            <v>10088000</v>
          </cell>
          <cell r="XW150">
            <v>1088000</v>
          </cell>
        </row>
        <row r="151">
          <cell r="D151" t="str">
            <v>denní stacionáře</v>
          </cell>
          <cell r="RF151">
            <v>908000</v>
          </cell>
          <cell r="XW151">
            <v>191000</v>
          </cell>
        </row>
        <row r="152">
          <cell r="D152" t="str">
            <v>domy na půl cesty</v>
          </cell>
          <cell r="RF152">
            <v>1057800</v>
          </cell>
          <cell r="XW152">
            <v>20000</v>
          </cell>
        </row>
        <row r="153">
          <cell r="D153" t="str">
            <v>odborné sociální poradenství</v>
          </cell>
          <cell r="RF153">
            <v>1999000</v>
          </cell>
          <cell r="XW153">
            <v>1004000</v>
          </cell>
        </row>
        <row r="154">
          <cell r="D154" t="str">
            <v>odborné sociální poradenství</v>
          </cell>
          <cell r="RF154">
            <v>616000</v>
          </cell>
          <cell r="XW154">
            <v>189000</v>
          </cell>
        </row>
        <row r="155">
          <cell r="D155" t="str">
            <v>nízkoprahová zařízení pro děti a mládež</v>
          </cell>
          <cell r="RF155">
            <v>2317000</v>
          </cell>
          <cell r="XW155">
            <v>359000</v>
          </cell>
        </row>
        <row r="156">
          <cell r="D156" t="str">
            <v>odborné sociální poradenství</v>
          </cell>
          <cell r="RF156">
            <v>1407000</v>
          </cell>
          <cell r="XW156">
            <v>615000</v>
          </cell>
        </row>
        <row r="157">
          <cell r="D157" t="str">
            <v>odborné sociální poradenství</v>
          </cell>
          <cell r="RF157">
            <v>628000</v>
          </cell>
          <cell r="XW157">
            <v>192000</v>
          </cell>
        </row>
        <row r="158">
          <cell r="D158" t="str">
            <v>pečovatelská služba</v>
          </cell>
          <cell r="RF158">
            <v>2344826</v>
          </cell>
          <cell r="XW158">
            <v>0</v>
          </cell>
        </row>
        <row r="159">
          <cell r="D159" t="str">
            <v>domovy pro seniory</v>
          </cell>
          <cell r="RF159">
            <v>16621500</v>
          </cell>
          <cell r="XW159">
            <v>1061500</v>
          </cell>
        </row>
        <row r="160">
          <cell r="D160" t="str">
            <v xml:space="preserve">sociální rehabilitace </v>
          </cell>
          <cell r="RF160">
            <v>316901</v>
          </cell>
          <cell r="XW160">
            <v>20000</v>
          </cell>
        </row>
        <row r="161">
          <cell r="D161" t="str">
            <v>sociálně aktivizační služby pro seniory a osoby se zdravotním postižením</v>
          </cell>
          <cell r="RF161">
            <v>2507888</v>
          </cell>
          <cell r="XW161">
            <v>718000</v>
          </cell>
        </row>
        <row r="162">
          <cell r="D162" t="str">
            <v>tlumočnické služby</v>
          </cell>
          <cell r="RF162">
            <v>3307876</v>
          </cell>
          <cell r="XW162">
            <v>1240000</v>
          </cell>
        </row>
        <row r="163">
          <cell r="D163" t="str">
            <v>nízkoprahová zařízení pro děti a mládež</v>
          </cell>
          <cell r="RF163">
            <v>1787269</v>
          </cell>
          <cell r="XW163">
            <v>0</v>
          </cell>
        </row>
        <row r="164">
          <cell r="D164" t="str">
            <v>terénní programy</v>
          </cell>
          <cell r="RF164">
            <v>1942330</v>
          </cell>
          <cell r="XW164">
            <v>247603</v>
          </cell>
        </row>
        <row r="165">
          <cell r="D165" t="str">
            <v>domovy se zvláštním režimem</v>
          </cell>
          <cell r="RF165">
            <v>20775239</v>
          </cell>
          <cell r="XW165">
            <v>4780500</v>
          </cell>
        </row>
        <row r="166">
          <cell r="D166" t="str">
            <v>sociálně aktivizační služby pro seniory a osoby se zdravotním postižením</v>
          </cell>
          <cell r="RF166">
            <v>1463680</v>
          </cell>
          <cell r="XW166">
            <v>0</v>
          </cell>
        </row>
        <row r="167">
          <cell r="D167" t="str">
            <v>denní stacionáře</v>
          </cell>
          <cell r="RF167">
            <v>1385400</v>
          </cell>
          <cell r="XW167">
            <v>0</v>
          </cell>
        </row>
        <row r="168">
          <cell r="D168" t="str">
            <v>krizová pomoc</v>
          </cell>
          <cell r="RF168">
            <v>4436200</v>
          </cell>
          <cell r="XW168">
            <v>585000</v>
          </cell>
        </row>
        <row r="169">
          <cell r="D169" t="str">
            <v>sociálně aktivizační služby pro rodiny s dětmi</v>
          </cell>
          <cell r="RF169">
            <v>1655400</v>
          </cell>
          <cell r="XW169">
            <v>200000</v>
          </cell>
        </row>
        <row r="170">
          <cell r="D170" t="str">
            <v>chráněné bydlení</v>
          </cell>
          <cell r="RF170">
            <v>182300</v>
          </cell>
          <cell r="XW170">
            <v>0</v>
          </cell>
        </row>
        <row r="171">
          <cell r="D171" t="str">
            <v>sociálně aktivizační služby pro rodiny s dětmi</v>
          </cell>
          <cell r="RF171">
            <v>352673</v>
          </cell>
          <cell r="XW171">
            <v>40000</v>
          </cell>
        </row>
        <row r="172">
          <cell r="D172" t="str">
            <v>odborné sociální poradenství</v>
          </cell>
          <cell r="RF172">
            <v>2400</v>
          </cell>
          <cell r="XW172">
            <v>0</v>
          </cell>
        </row>
        <row r="173">
          <cell r="D173" t="str">
            <v>odlehčovací služby</v>
          </cell>
          <cell r="RF173">
            <v>497370</v>
          </cell>
          <cell r="XW173">
            <v>120000</v>
          </cell>
        </row>
        <row r="174">
          <cell r="D174" t="str">
            <v>domovy se zvláštním režimem</v>
          </cell>
          <cell r="RF174">
            <v>8949900</v>
          </cell>
          <cell r="XW174">
            <v>960000</v>
          </cell>
        </row>
        <row r="175">
          <cell r="D175" t="str">
            <v>týdenní stacionáře</v>
          </cell>
          <cell r="RF175">
            <v>1982350</v>
          </cell>
          <cell r="XW175">
            <v>205000</v>
          </cell>
        </row>
        <row r="176">
          <cell r="D176" t="str">
            <v>azylové domy</v>
          </cell>
          <cell r="RF176">
            <v>3926900</v>
          </cell>
          <cell r="XW176">
            <v>634000</v>
          </cell>
        </row>
        <row r="177">
          <cell r="D177" t="str">
            <v>sociálně terapeutické dílny</v>
          </cell>
          <cell r="RF177">
            <v>3600000</v>
          </cell>
          <cell r="XW177">
            <v>295600</v>
          </cell>
        </row>
        <row r="178">
          <cell r="D178" t="str">
            <v xml:space="preserve">sociální rehabilitace </v>
          </cell>
          <cell r="RF178">
            <v>1577950</v>
          </cell>
          <cell r="XW178">
            <v>270000</v>
          </cell>
        </row>
        <row r="179">
          <cell r="D179" t="str">
            <v>domovy pro seniory</v>
          </cell>
          <cell r="RF179">
            <v>9909000</v>
          </cell>
          <cell r="XW179">
            <v>638000</v>
          </cell>
        </row>
        <row r="180">
          <cell r="D180" t="str">
            <v>domovy se zvláštním režimem</v>
          </cell>
          <cell r="RF180">
            <v>3500000</v>
          </cell>
          <cell r="XW180">
            <v>260000</v>
          </cell>
        </row>
        <row r="181">
          <cell r="D181" t="str">
            <v>denní stacionáře</v>
          </cell>
          <cell r="RF181">
            <v>3482400</v>
          </cell>
          <cell r="XW181">
            <v>287300</v>
          </cell>
        </row>
        <row r="182">
          <cell r="D182" t="str">
            <v>odborné sociální poradenství</v>
          </cell>
          <cell r="RF182">
            <v>1006150</v>
          </cell>
          <cell r="XW182">
            <v>186000</v>
          </cell>
        </row>
        <row r="183">
          <cell r="D183" t="str">
            <v>sociálně aktivizační služby pro rodiny s dětmi</v>
          </cell>
          <cell r="RF183">
            <v>398500</v>
          </cell>
          <cell r="XW183">
            <v>90000</v>
          </cell>
        </row>
        <row r="184">
          <cell r="D184" t="str">
            <v>raná péče</v>
          </cell>
          <cell r="RF184">
            <v>5870609</v>
          </cell>
          <cell r="XW184">
            <v>901500</v>
          </cell>
        </row>
        <row r="185">
          <cell r="D185" t="str">
            <v>odlehčovací služby</v>
          </cell>
          <cell r="RF185">
            <v>1706351</v>
          </cell>
          <cell r="XW185">
            <v>210000</v>
          </cell>
        </row>
        <row r="186">
          <cell r="D186" t="str">
            <v>týdenní stacionáře</v>
          </cell>
          <cell r="RF186">
            <v>6816656</v>
          </cell>
          <cell r="XW186">
            <v>515000</v>
          </cell>
        </row>
        <row r="187">
          <cell r="D187" t="str">
            <v xml:space="preserve">sociální rehabilitace </v>
          </cell>
          <cell r="RF187">
            <v>2578451</v>
          </cell>
          <cell r="XW187">
            <v>453132</v>
          </cell>
        </row>
        <row r="188">
          <cell r="D188" t="str">
            <v>osobní asistence</v>
          </cell>
          <cell r="RF188">
            <v>1224242</v>
          </cell>
          <cell r="XW188">
            <v>205023</v>
          </cell>
        </row>
        <row r="189">
          <cell r="D189" t="str">
            <v>pečovatelská služba</v>
          </cell>
          <cell r="RF189">
            <v>2951846</v>
          </cell>
          <cell r="XW189">
            <v>635946</v>
          </cell>
        </row>
        <row r="190">
          <cell r="D190" t="str">
            <v>pečovatelská služba</v>
          </cell>
          <cell r="RF190">
            <v>937940</v>
          </cell>
          <cell r="XW190">
            <v>95000</v>
          </cell>
        </row>
        <row r="191">
          <cell r="D191" t="str">
            <v>pečovatelská služba</v>
          </cell>
          <cell r="RF191">
            <v>4191190</v>
          </cell>
          <cell r="XW191">
            <v>319000</v>
          </cell>
        </row>
        <row r="192">
          <cell r="D192" t="str">
            <v>centra denních služeb</v>
          </cell>
          <cell r="RF192">
            <v>1215240</v>
          </cell>
          <cell r="XW192">
            <v>330000</v>
          </cell>
        </row>
        <row r="193">
          <cell r="D193" t="str">
            <v>odlehčovací služby</v>
          </cell>
          <cell r="RF193">
            <v>829688</v>
          </cell>
          <cell r="XW193">
            <v>91400</v>
          </cell>
        </row>
        <row r="194">
          <cell r="D194" t="str">
            <v xml:space="preserve">sociální rehabilitace </v>
          </cell>
          <cell r="RF194">
            <v>2121400</v>
          </cell>
          <cell r="XW194">
            <v>488108</v>
          </cell>
        </row>
        <row r="195">
          <cell r="D195" t="str">
            <v>nízkoprahová zařízení pro děti a mládež</v>
          </cell>
          <cell r="RF195">
            <v>2404022</v>
          </cell>
          <cell r="XW195">
            <v>315000</v>
          </cell>
        </row>
        <row r="196">
          <cell r="D196" t="str">
            <v>odlehčovací služby</v>
          </cell>
          <cell r="RF196">
            <v>992440</v>
          </cell>
          <cell r="XW196">
            <v>72000</v>
          </cell>
        </row>
        <row r="197">
          <cell r="D197" t="str">
            <v>denní stacionáře</v>
          </cell>
          <cell r="RF197">
            <v>1634910</v>
          </cell>
          <cell r="XW197">
            <v>138500</v>
          </cell>
        </row>
        <row r="198">
          <cell r="D198" t="str">
            <v>sociálně terapeutické dílny</v>
          </cell>
          <cell r="RF198">
            <v>1675110</v>
          </cell>
          <cell r="XW198">
            <v>92000</v>
          </cell>
        </row>
        <row r="199">
          <cell r="D199" t="str">
            <v>osobní asistence</v>
          </cell>
          <cell r="RF199">
            <v>2452140</v>
          </cell>
          <cell r="XW199">
            <v>145000</v>
          </cell>
        </row>
        <row r="200">
          <cell r="D200" t="str">
            <v>sociálně aktivizační služby pro rodiny s dětmi</v>
          </cell>
          <cell r="RF200">
            <v>380641</v>
          </cell>
          <cell r="XW200">
            <v>45000</v>
          </cell>
        </row>
        <row r="201">
          <cell r="D201" t="str">
            <v>domovy pro osoby se zdravotním postižením</v>
          </cell>
          <cell r="RF201">
            <v>22066450</v>
          </cell>
          <cell r="XW201">
            <v>2217000</v>
          </cell>
        </row>
        <row r="202">
          <cell r="D202" t="str">
            <v>domovy pro seniory</v>
          </cell>
          <cell r="RF202">
            <v>25923240</v>
          </cell>
          <cell r="XW202">
            <v>2500000</v>
          </cell>
        </row>
        <row r="203">
          <cell r="D203" t="str">
            <v>domovy pro seniory</v>
          </cell>
          <cell r="RF203">
            <v>14137607</v>
          </cell>
          <cell r="XW203">
            <v>1413800</v>
          </cell>
        </row>
        <row r="204">
          <cell r="D204" t="str">
            <v>domovy se zvláštním režimem</v>
          </cell>
          <cell r="RF204">
            <v>17592000</v>
          </cell>
          <cell r="XW204">
            <v>5032452</v>
          </cell>
        </row>
        <row r="205">
          <cell r="D205" t="str">
            <v>domovy pro seniory</v>
          </cell>
          <cell r="RF205">
            <v>16551000</v>
          </cell>
          <cell r="XW205">
            <v>1851100</v>
          </cell>
        </row>
        <row r="206">
          <cell r="D206" t="str">
            <v>domovy pro osoby se zdravotním postižením</v>
          </cell>
          <cell r="RF206">
            <v>13175443</v>
          </cell>
          <cell r="XW206">
            <v>1317545</v>
          </cell>
        </row>
        <row r="207">
          <cell r="D207" t="str">
            <v>domovy pro seniory</v>
          </cell>
          <cell r="RF207">
            <v>32026000</v>
          </cell>
          <cell r="XW207">
            <v>4302000</v>
          </cell>
        </row>
        <row r="208">
          <cell r="D208" t="str">
            <v>domovy pro seniory</v>
          </cell>
          <cell r="RF208">
            <v>15981995</v>
          </cell>
          <cell r="XW208">
            <v>1598200</v>
          </cell>
        </row>
        <row r="209">
          <cell r="D209" t="str">
            <v>domovy pro seniory</v>
          </cell>
          <cell r="RF209">
            <v>24100000</v>
          </cell>
          <cell r="XW209">
            <v>2410000</v>
          </cell>
        </row>
        <row r="210">
          <cell r="D210" t="str">
            <v>domovy pro osoby se zdravotním postižením</v>
          </cell>
          <cell r="RF210">
            <v>21707000</v>
          </cell>
          <cell r="XW210">
            <v>1593000</v>
          </cell>
        </row>
        <row r="211">
          <cell r="D211" t="str">
            <v>podpora samostatného bydlení</v>
          </cell>
          <cell r="RF211">
            <v>176000</v>
          </cell>
          <cell r="XW211">
            <v>20000</v>
          </cell>
        </row>
        <row r="212">
          <cell r="D212" t="str">
            <v>domovy pro seniory</v>
          </cell>
          <cell r="RF212">
            <v>13967982</v>
          </cell>
          <cell r="XW212">
            <v>1396798</v>
          </cell>
        </row>
        <row r="213">
          <cell r="D213" t="str">
            <v>domovy pro seniory</v>
          </cell>
          <cell r="RF213">
            <v>50250000</v>
          </cell>
          <cell r="XW213">
            <v>5025000</v>
          </cell>
        </row>
        <row r="214">
          <cell r="D214" t="str">
            <v>domovy pro seniory</v>
          </cell>
          <cell r="RF214">
            <v>25597000</v>
          </cell>
          <cell r="XW214">
            <v>1517000</v>
          </cell>
        </row>
        <row r="215">
          <cell r="D215" t="str">
            <v>domovy pro osoby se zdravotním postižením</v>
          </cell>
          <cell r="RF215">
            <v>19509324</v>
          </cell>
          <cell r="XW215">
            <v>1950933</v>
          </cell>
        </row>
        <row r="216">
          <cell r="D216" t="str">
            <v>sociálně aktivizační služby pro seniory a osoby se zdravotním postižením</v>
          </cell>
          <cell r="RF216">
            <v>396388</v>
          </cell>
          <cell r="XW216">
            <v>0</v>
          </cell>
        </row>
        <row r="217">
          <cell r="D217" t="str">
            <v>domovy pro seniory</v>
          </cell>
          <cell r="RF217">
            <v>24614266</v>
          </cell>
          <cell r="XW217">
            <v>2473398</v>
          </cell>
        </row>
        <row r="218">
          <cell r="D218" t="str">
            <v>odlehčovací služby</v>
          </cell>
          <cell r="RF218">
            <v>325263</v>
          </cell>
          <cell r="XW218">
            <v>0</v>
          </cell>
        </row>
        <row r="219">
          <cell r="D219" t="str">
            <v>pečovatelská služba</v>
          </cell>
          <cell r="RF219">
            <v>2160083</v>
          </cell>
          <cell r="XW219">
            <v>276602</v>
          </cell>
        </row>
        <row r="220">
          <cell r="D220" t="str">
            <v>pečovatelská služba</v>
          </cell>
          <cell r="RF220">
            <v>2705826</v>
          </cell>
          <cell r="XW220">
            <v>676457</v>
          </cell>
        </row>
        <row r="221">
          <cell r="D221" t="str">
            <v>denní stacionáře</v>
          </cell>
          <cell r="RF221">
            <v>1013379</v>
          </cell>
          <cell r="XW221">
            <v>162141</v>
          </cell>
        </row>
        <row r="222">
          <cell r="D222" t="str">
            <v>týdenní stacionáře</v>
          </cell>
          <cell r="RF222">
            <v>1831744</v>
          </cell>
          <cell r="XW222">
            <v>238127</v>
          </cell>
        </row>
        <row r="223">
          <cell r="D223" t="str">
            <v>chráněné bydlení</v>
          </cell>
          <cell r="RF223">
            <v>2480790</v>
          </cell>
          <cell r="XW223">
            <v>248079</v>
          </cell>
        </row>
        <row r="224">
          <cell r="D224" t="str">
            <v>domovy pro seniory</v>
          </cell>
          <cell r="RF224">
            <v>3377859</v>
          </cell>
          <cell r="XW224">
            <v>337786</v>
          </cell>
        </row>
        <row r="225">
          <cell r="D225" t="str">
            <v>domovy pro osoby se zdravotním postižením</v>
          </cell>
          <cell r="RF225">
            <v>40134585</v>
          </cell>
          <cell r="XW225">
            <v>4413459</v>
          </cell>
        </row>
        <row r="226">
          <cell r="D226" t="str">
            <v>domovy se zvláštním režimem</v>
          </cell>
          <cell r="RF226">
            <v>18662000</v>
          </cell>
          <cell r="XW226">
            <v>1900000</v>
          </cell>
        </row>
        <row r="227">
          <cell r="D227" t="str">
            <v>domovy pro osoby se zdravotním postižením</v>
          </cell>
          <cell r="RF227">
            <v>24620000</v>
          </cell>
          <cell r="XW227">
            <v>2470000</v>
          </cell>
        </row>
        <row r="228">
          <cell r="D228" t="str">
            <v>denní stacionáře</v>
          </cell>
          <cell r="RF228">
            <v>704000</v>
          </cell>
          <cell r="XW228">
            <v>65000</v>
          </cell>
        </row>
        <row r="229">
          <cell r="D229" t="str">
            <v>domovy pro seniory</v>
          </cell>
          <cell r="RF229">
            <v>22724848</v>
          </cell>
          <cell r="XW229">
            <v>2365500</v>
          </cell>
        </row>
        <row r="230">
          <cell r="D230" t="str">
            <v>domovy se zvláštním režimem</v>
          </cell>
          <cell r="RF230">
            <v>9508137</v>
          </cell>
          <cell r="XW230">
            <v>788500</v>
          </cell>
        </row>
        <row r="231">
          <cell r="D231" t="str">
            <v>podpora samostatného bydlení</v>
          </cell>
          <cell r="RF231">
            <v>31800</v>
          </cell>
          <cell r="XW231">
            <v>3180</v>
          </cell>
        </row>
        <row r="232">
          <cell r="D232" t="str">
            <v>pečovatelská služba</v>
          </cell>
          <cell r="RF232">
            <v>137000</v>
          </cell>
          <cell r="XW232">
            <v>34250</v>
          </cell>
        </row>
        <row r="233">
          <cell r="D233" t="str">
            <v>domovy pro seniory</v>
          </cell>
          <cell r="RF233">
            <v>1136986</v>
          </cell>
          <cell r="XW233">
            <v>113698</v>
          </cell>
        </row>
        <row r="234">
          <cell r="D234" t="str">
            <v>domovy pro osoby se zdravotním postižením</v>
          </cell>
          <cell r="RF234">
            <v>18172620</v>
          </cell>
          <cell r="XW234">
            <v>1817262</v>
          </cell>
        </row>
        <row r="235">
          <cell r="D235" t="str">
            <v>chráněné bydlení</v>
          </cell>
          <cell r="RF235">
            <v>4365584</v>
          </cell>
          <cell r="XW235">
            <v>436558</v>
          </cell>
        </row>
        <row r="236">
          <cell r="D236" t="str">
            <v>domovy se zvláštním režimem</v>
          </cell>
          <cell r="RF236">
            <v>6175000</v>
          </cell>
          <cell r="XW236">
            <v>605000</v>
          </cell>
        </row>
        <row r="237">
          <cell r="D237" t="str">
            <v>pečovatelská služba</v>
          </cell>
          <cell r="RF237">
            <v>5088000</v>
          </cell>
          <cell r="XW237">
            <v>1242600</v>
          </cell>
        </row>
        <row r="238">
          <cell r="D238" t="str">
            <v>domovy pro seniory</v>
          </cell>
          <cell r="RF238">
            <v>22153000</v>
          </cell>
          <cell r="XW238">
            <v>885000</v>
          </cell>
        </row>
        <row r="239">
          <cell r="D239" t="str">
            <v>odlehčovací služby</v>
          </cell>
          <cell r="RF239">
            <v>2365800</v>
          </cell>
          <cell r="XW239">
            <v>256800</v>
          </cell>
        </row>
        <row r="240">
          <cell r="D240" t="str">
            <v>domovy pro seniory</v>
          </cell>
          <cell r="RF240">
            <v>34671000</v>
          </cell>
          <cell r="XW240">
            <v>3607000</v>
          </cell>
        </row>
        <row r="241">
          <cell r="D241" t="str">
            <v>domovy pro seniory</v>
          </cell>
          <cell r="RF241">
            <v>29240900</v>
          </cell>
          <cell r="XW241">
            <v>3430900</v>
          </cell>
        </row>
        <row r="242">
          <cell r="D242" t="str">
            <v>pečovatelská služba</v>
          </cell>
          <cell r="RF242">
            <v>3979955</v>
          </cell>
          <cell r="XW242">
            <v>1000000</v>
          </cell>
        </row>
        <row r="243">
          <cell r="D243" t="str">
            <v>domovy se zvláštním režimem</v>
          </cell>
          <cell r="RF243">
            <v>6906600</v>
          </cell>
          <cell r="XW243">
            <v>9000</v>
          </cell>
        </row>
        <row r="244">
          <cell r="D244" t="str">
            <v>domovy pro seniory</v>
          </cell>
          <cell r="RF244">
            <v>825560</v>
          </cell>
          <cell r="XW244">
            <v>3000</v>
          </cell>
        </row>
        <row r="245">
          <cell r="D245" t="str">
            <v>domovy pro seniory</v>
          </cell>
          <cell r="RF245">
            <v>20800000</v>
          </cell>
          <cell r="XW245">
            <v>2370000</v>
          </cell>
        </row>
        <row r="246">
          <cell r="D246" t="str">
            <v>domovy pro seniory</v>
          </cell>
          <cell r="RF246">
            <v>31862000</v>
          </cell>
          <cell r="XW246">
            <v>3186000</v>
          </cell>
        </row>
        <row r="247">
          <cell r="D247" t="str">
            <v>týdenní stacionáře</v>
          </cell>
          <cell r="RF247">
            <v>2035000</v>
          </cell>
          <cell r="XW247">
            <v>204000</v>
          </cell>
        </row>
        <row r="248">
          <cell r="D248" t="str">
            <v>chráněné bydlení</v>
          </cell>
          <cell r="RF248">
            <v>6725000</v>
          </cell>
          <cell r="XW248">
            <v>672500</v>
          </cell>
        </row>
        <row r="249">
          <cell r="D249" t="str">
            <v>domovy pro osoby se zdravotním postižením</v>
          </cell>
          <cell r="RF249">
            <v>23149000</v>
          </cell>
          <cell r="XW249">
            <v>2315000</v>
          </cell>
        </row>
        <row r="250">
          <cell r="D250" t="str">
            <v>denní stacionáře</v>
          </cell>
          <cell r="RF250">
            <v>2607000</v>
          </cell>
          <cell r="XW250">
            <v>418000</v>
          </cell>
        </row>
        <row r="251">
          <cell r="D251" t="str">
            <v>domovy pro osoby se zdravotním postižením</v>
          </cell>
          <cell r="RF251">
            <v>14132000</v>
          </cell>
          <cell r="XW251">
            <v>1400000</v>
          </cell>
        </row>
        <row r="252">
          <cell r="D252" t="str">
            <v>podpora samostatného bydlení</v>
          </cell>
          <cell r="RF252">
            <v>229449</v>
          </cell>
          <cell r="XW252">
            <v>66619</v>
          </cell>
        </row>
        <row r="253">
          <cell r="D253" t="str">
            <v>chráněné bydlení</v>
          </cell>
          <cell r="RF253">
            <v>3111593</v>
          </cell>
          <cell r="XW253">
            <v>350418</v>
          </cell>
        </row>
        <row r="254">
          <cell r="D254" t="str">
            <v>domovy pro osoby se zdravotním postižením</v>
          </cell>
          <cell r="RF254">
            <v>28498138</v>
          </cell>
          <cell r="XW254">
            <v>3567889</v>
          </cell>
        </row>
        <row r="255">
          <cell r="D255" t="str">
            <v>domovy pro seniory</v>
          </cell>
          <cell r="RF255">
            <v>1275723</v>
          </cell>
          <cell r="XW255">
            <v>0</v>
          </cell>
        </row>
        <row r="256">
          <cell r="D256" t="str">
            <v>domovy se zvláštním režimem</v>
          </cell>
          <cell r="RF256">
            <v>13135972</v>
          </cell>
          <cell r="XW256">
            <v>0</v>
          </cell>
        </row>
        <row r="257">
          <cell r="D257" t="str">
            <v>domovy pro seniory</v>
          </cell>
          <cell r="RF257">
            <v>50548300</v>
          </cell>
          <cell r="XW257">
            <v>17133300</v>
          </cell>
        </row>
        <row r="258">
          <cell r="D258" t="str">
            <v>odlehčovací služby</v>
          </cell>
          <cell r="RF258">
            <v>287500</v>
          </cell>
          <cell r="XW258">
            <v>0</v>
          </cell>
        </row>
        <row r="259">
          <cell r="D259" t="str">
            <v>domovy pro seniory</v>
          </cell>
          <cell r="RF259">
            <v>9040767</v>
          </cell>
          <cell r="XW259">
            <v>904077</v>
          </cell>
        </row>
        <row r="260">
          <cell r="D260" t="str">
            <v>pečovatelská služba</v>
          </cell>
          <cell r="RF260">
            <v>840925</v>
          </cell>
          <cell r="XW260">
            <v>210232</v>
          </cell>
        </row>
        <row r="261">
          <cell r="D261" t="str">
            <v>domovy pro seniory</v>
          </cell>
          <cell r="RF261">
            <v>14983700</v>
          </cell>
          <cell r="XW261">
            <v>60000</v>
          </cell>
        </row>
        <row r="262">
          <cell r="D262" t="str">
            <v>domovy se zvláštním režimem</v>
          </cell>
          <cell r="RF262">
            <v>6049720</v>
          </cell>
          <cell r="XW262">
            <v>27000</v>
          </cell>
        </row>
        <row r="263">
          <cell r="D263" t="str">
            <v>odlehčovací služby</v>
          </cell>
          <cell r="RF263">
            <v>3068680</v>
          </cell>
          <cell r="XW263">
            <v>13000</v>
          </cell>
        </row>
        <row r="264">
          <cell r="D264" t="str">
            <v>sociálně terapeutické dílny</v>
          </cell>
          <cell r="RF264">
            <v>1538432</v>
          </cell>
          <cell r="XW264">
            <v>36000</v>
          </cell>
        </row>
        <row r="265">
          <cell r="D265" t="str">
            <v>denní stacionáře</v>
          </cell>
          <cell r="RF265">
            <v>2943984</v>
          </cell>
          <cell r="XW265">
            <v>500000</v>
          </cell>
        </row>
        <row r="266">
          <cell r="D266" t="str">
            <v>domovy se zvláštním režimem</v>
          </cell>
          <cell r="RF266">
            <v>15113983</v>
          </cell>
          <cell r="XW266">
            <v>1511398</v>
          </cell>
        </row>
        <row r="267">
          <cell r="D267" t="str">
            <v>domovy pro seniory</v>
          </cell>
          <cell r="RF267">
            <v>45824953</v>
          </cell>
          <cell r="XW267">
            <v>4582495</v>
          </cell>
        </row>
        <row r="268">
          <cell r="D268" t="str">
            <v>domovy se zvláštním režimem</v>
          </cell>
          <cell r="RF268">
            <v>18189770</v>
          </cell>
          <cell r="XW268">
            <v>6195590</v>
          </cell>
        </row>
        <row r="269">
          <cell r="D269" t="str">
            <v>domovy pro seniory</v>
          </cell>
          <cell r="RF269">
            <v>60819770</v>
          </cell>
          <cell r="XW269">
            <v>13010920</v>
          </cell>
        </row>
        <row r="270">
          <cell r="D270" t="str">
            <v>domovy pro seniory</v>
          </cell>
          <cell r="RF270">
            <v>27681688</v>
          </cell>
          <cell r="XW270">
            <v>3157006</v>
          </cell>
        </row>
        <row r="271">
          <cell r="D271" t="str">
            <v>domovy pro seniory</v>
          </cell>
          <cell r="RF271">
            <v>28778081</v>
          </cell>
          <cell r="XW271">
            <v>2877808</v>
          </cell>
        </row>
        <row r="272">
          <cell r="D272" t="str">
            <v>odlehčovací služby</v>
          </cell>
          <cell r="RF272">
            <v>781770</v>
          </cell>
          <cell r="XW272">
            <v>79877</v>
          </cell>
        </row>
        <row r="273">
          <cell r="D273" t="str">
            <v>domovy se zvláštním režimem</v>
          </cell>
          <cell r="RF273">
            <v>13556686</v>
          </cell>
          <cell r="XW273">
            <v>1345669</v>
          </cell>
        </row>
        <row r="274">
          <cell r="D274" t="str">
            <v>pečovatelská služba</v>
          </cell>
          <cell r="RF274">
            <v>364000</v>
          </cell>
          <cell r="XW274">
            <v>181700</v>
          </cell>
        </row>
        <row r="275">
          <cell r="D275" t="str">
            <v>domovy pro seniory</v>
          </cell>
          <cell r="RF275">
            <v>6059114</v>
          </cell>
          <cell r="XW275">
            <v>605911</v>
          </cell>
        </row>
        <row r="276">
          <cell r="D276" t="str">
            <v>domovy pro seniory</v>
          </cell>
          <cell r="RF276">
            <v>44316800</v>
          </cell>
          <cell r="XW276">
            <v>5550000</v>
          </cell>
        </row>
        <row r="277">
          <cell r="D277" t="str">
            <v>pečovatelská služba</v>
          </cell>
          <cell r="RF277">
            <v>2886700</v>
          </cell>
          <cell r="XW277">
            <v>1100000</v>
          </cell>
        </row>
        <row r="278">
          <cell r="D278" t="str">
            <v>denní stacionáře</v>
          </cell>
          <cell r="RF278">
            <v>361000</v>
          </cell>
          <cell r="XW278">
            <v>58000</v>
          </cell>
        </row>
        <row r="279">
          <cell r="D279" t="str">
            <v>sociálně aktivizační služby pro seniory a osoby se zdravotním postižením</v>
          </cell>
          <cell r="RF279">
            <v>429000</v>
          </cell>
          <cell r="XW279">
            <v>73000</v>
          </cell>
        </row>
        <row r="280">
          <cell r="D280" t="str">
            <v>pečovatelská služba</v>
          </cell>
          <cell r="RF280">
            <v>540000</v>
          </cell>
          <cell r="XW280">
            <v>135000</v>
          </cell>
        </row>
        <row r="281">
          <cell r="D281" t="str">
            <v>domovy pro seniory</v>
          </cell>
          <cell r="RF281">
            <v>24960000</v>
          </cell>
          <cell r="XW281">
            <v>2200000</v>
          </cell>
        </row>
        <row r="282">
          <cell r="D282" t="str">
            <v>domovy se zvláštním režimem</v>
          </cell>
          <cell r="RF282">
            <v>8996122</v>
          </cell>
          <cell r="XW282">
            <v>695000</v>
          </cell>
        </row>
        <row r="283">
          <cell r="D283" t="str">
            <v>domovy pro seniory</v>
          </cell>
          <cell r="RF283">
            <v>24033274</v>
          </cell>
          <cell r="XW283">
            <v>2300000</v>
          </cell>
        </row>
        <row r="284">
          <cell r="D284" t="str">
            <v>domovy pro seniory</v>
          </cell>
          <cell r="RF284">
            <v>21300000</v>
          </cell>
          <cell r="XW284">
            <v>1870000</v>
          </cell>
        </row>
        <row r="285">
          <cell r="D285" t="str">
            <v>domovy pro seniory</v>
          </cell>
          <cell r="RF285">
            <v>18500000</v>
          </cell>
          <cell r="XW285">
            <v>1850000</v>
          </cell>
        </row>
        <row r="286">
          <cell r="D286" t="str">
            <v>odlehčovací služby</v>
          </cell>
          <cell r="RF286">
            <v>2127000</v>
          </cell>
          <cell r="XW286">
            <v>256000</v>
          </cell>
        </row>
        <row r="287">
          <cell r="D287" t="str">
            <v>domovy se zvláštním režimem</v>
          </cell>
          <cell r="RF287">
            <v>8351000</v>
          </cell>
          <cell r="XW287">
            <v>836000</v>
          </cell>
        </row>
        <row r="288">
          <cell r="D288" t="str">
            <v>pečovatelská služba</v>
          </cell>
          <cell r="RF288">
            <v>1288406</v>
          </cell>
          <cell r="XW288">
            <v>94653</v>
          </cell>
        </row>
        <row r="289">
          <cell r="D289" t="str">
            <v>domovy se zvláštním režimem</v>
          </cell>
          <cell r="RF289">
            <v>38910237</v>
          </cell>
          <cell r="XW289">
            <v>3776572</v>
          </cell>
        </row>
        <row r="290">
          <cell r="D290" t="str">
            <v>domovy pro seniory</v>
          </cell>
          <cell r="RF290">
            <v>22986357</v>
          </cell>
          <cell r="XW290">
            <v>2020344</v>
          </cell>
        </row>
        <row r="291">
          <cell r="D291" t="str">
            <v>domovy pro seniory</v>
          </cell>
          <cell r="RF291">
            <v>17500000</v>
          </cell>
          <cell r="XW291">
            <v>1750000</v>
          </cell>
        </row>
        <row r="292">
          <cell r="D292" t="str">
            <v>odlehčovací služby</v>
          </cell>
          <cell r="RF292">
            <v>900000</v>
          </cell>
          <cell r="XW292">
            <v>90000</v>
          </cell>
        </row>
        <row r="293">
          <cell r="D293" t="str">
            <v>domovy pro seniory</v>
          </cell>
          <cell r="RF293">
            <v>20189846</v>
          </cell>
          <cell r="XW293">
            <v>3472246</v>
          </cell>
        </row>
        <row r="294">
          <cell r="D294" t="str">
            <v>domovy se zvláštním režimem</v>
          </cell>
          <cell r="RF294">
            <v>14412600</v>
          </cell>
          <cell r="XW294">
            <v>1389000</v>
          </cell>
        </row>
        <row r="295">
          <cell r="D295" t="str">
            <v>domovy pro seniory</v>
          </cell>
          <cell r="RF295">
            <v>14849400</v>
          </cell>
          <cell r="XW295">
            <v>1260900</v>
          </cell>
        </row>
        <row r="296">
          <cell r="D296" t="str">
            <v>domovy se zvláštním režimem</v>
          </cell>
          <cell r="RF296">
            <v>17515876</v>
          </cell>
          <cell r="XW296">
            <v>1751587</v>
          </cell>
        </row>
        <row r="297">
          <cell r="D297" t="str">
            <v>odlehčovací služby</v>
          </cell>
          <cell r="RF297">
            <v>168056</v>
          </cell>
          <cell r="XW297">
            <v>52811</v>
          </cell>
        </row>
        <row r="298">
          <cell r="D298" t="str">
            <v>domovy pro osoby se zdravotním postižením</v>
          </cell>
          <cell r="RF298">
            <v>18937864</v>
          </cell>
          <cell r="XW298">
            <v>2612064</v>
          </cell>
        </row>
        <row r="299">
          <cell r="D299" t="str">
            <v>podpora samostatného bydlení</v>
          </cell>
          <cell r="RF299">
            <v>235786</v>
          </cell>
          <cell r="XW299">
            <v>66186</v>
          </cell>
        </row>
        <row r="300">
          <cell r="D300" t="str">
            <v>domovy pro seniory</v>
          </cell>
          <cell r="RF300">
            <v>21264000</v>
          </cell>
          <cell r="XW300">
            <v>2127000</v>
          </cell>
        </row>
        <row r="301">
          <cell r="D301" t="str">
            <v>domovy pro seniory</v>
          </cell>
          <cell r="RF301">
            <v>22236000</v>
          </cell>
          <cell r="XW301">
            <v>1762000</v>
          </cell>
        </row>
        <row r="302">
          <cell r="D302" t="str">
            <v>domovy pro seniory</v>
          </cell>
          <cell r="RF302">
            <v>31101000</v>
          </cell>
          <cell r="XW302">
            <v>3111000</v>
          </cell>
        </row>
        <row r="303">
          <cell r="D303" t="str">
            <v>pečovatelská služba</v>
          </cell>
          <cell r="RF303">
            <v>1438500</v>
          </cell>
          <cell r="XW303">
            <v>360000</v>
          </cell>
        </row>
        <row r="304">
          <cell r="D304" t="str">
            <v>domovy pro seniory</v>
          </cell>
          <cell r="RF304">
            <v>29781500</v>
          </cell>
          <cell r="XW304">
            <v>2700000</v>
          </cell>
        </row>
        <row r="305">
          <cell r="D305" t="str">
            <v>domovy se zvláštním režimem</v>
          </cell>
          <cell r="RF305">
            <v>3200000</v>
          </cell>
          <cell r="XW305">
            <v>200000</v>
          </cell>
        </row>
        <row r="306">
          <cell r="D306" t="str">
            <v>odlehčovací služby</v>
          </cell>
          <cell r="RF306">
            <v>2271600</v>
          </cell>
          <cell r="XW306">
            <v>1000000</v>
          </cell>
        </row>
        <row r="307">
          <cell r="D307" t="str">
            <v>domovy pro seniory</v>
          </cell>
          <cell r="RF307">
            <v>28044000</v>
          </cell>
          <cell r="XW307">
            <v>2094000</v>
          </cell>
        </row>
        <row r="308">
          <cell r="D308" t="str">
            <v>domovy pro seniory</v>
          </cell>
          <cell r="RF308">
            <v>24899000</v>
          </cell>
          <cell r="XW308">
            <v>2250000</v>
          </cell>
        </row>
        <row r="309">
          <cell r="D309" t="str">
            <v>domovy pro osoby se zdravotním postižením</v>
          </cell>
          <cell r="RF309">
            <v>18541000</v>
          </cell>
          <cell r="XW309">
            <v>1855000</v>
          </cell>
        </row>
        <row r="310">
          <cell r="D310" t="str">
            <v>pečovatelská služba</v>
          </cell>
          <cell r="RF310">
            <v>2945000</v>
          </cell>
          <cell r="XW310">
            <v>1100000</v>
          </cell>
        </row>
        <row r="311">
          <cell r="D311" t="str">
            <v>domovy se zvláštním režimem</v>
          </cell>
          <cell r="RF311">
            <v>26367850</v>
          </cell>
          <cell r="XW311">
            <v>0</v>
          </cell>
        </row>
        <row r="312">
          <cell r="D312" t="str">
            <v>domovy pro seniory</v>
          </cell>
          <cell r="RF312">
            <v>9634362</v>
          </cell>
          <cell r="XW312">
            <v>0</v>
          </cell>
        </row>
        <row r="313">
          <cell r="D313" t="str">
            <v>domovy pro seniory</v>
          </cell>
          <cell r="RF313">
            <v>19337000</v>
          </cell>
          <cell r="XW313">
            <v>4157000</v>
          </cell>
        </row>
        <row r="314">
          <cell r="D314" t="str">
            <v>domovy se zvláštním režimem</v>
          </cell>
          <cell r="RF314">
            <v>5230000</v>
          </cell>
          <cell r="XW314">
            <v>880000</v>
          </cell>
        </row>
        <row r="315">
          <cell r="D315" t="str">
            <v>denní stacionáře</v>
          </cell>
          <cell r="RF315">
            <v>540000</v>
          </cell>
          <cell r="XW315">
            <v>260000</v>
          </cell>
        </row>
        <row r="316">
          <cell r="D316" t="str">
            <v>sociálně aktivizační služby pro seniory a osoby se zdravotním postižením</v>
          </cell>
          <cell r="RF316">
            <v>238180</v>
          </cell>
          <cell r="XW316">
            <v>0</v>
          </cell>
        </row>
        <row r="317">
          <cell r="D317" t="str">
            <v>pečovatelská služba</v>
          </cell>
          <cell r="RF317">
            <v>3226750</v>
          </cell>
          <cell r="XW317">
            <v>0</v>
          </cell>
        </row>
        <row r="318">
          <cell r="D318" t="str">
            <v>pečovatelská služba</v>
          </cell>
          <cell r="RF318">
            <v>3795000</v>
          </cell>
          <cell r="XW318">
            <v>800000</v>
          </cell>
        </row>
        <row r="319">
          <cell r="D319" t="str">
            <v>domovy pro seniory</v>
          </cell>
          <cell r="RF319">
            <v>24844000</v>
          </cell>
          <cell r="XW319">
            <v>2485000</v>
          </cell>
        </row>
        <row r="320">
          <cell r="D320" t="str">
            <v>noclehárny</v>
          </cell>
          <cell r="RF320">
            <v>970000</v>
          </cell>
          <cell r="XW320">
            <v>200000</v>
          </cell>
        </row>
        <row r="321">
          <cell r="D321" t="str">
            <v>sociálně aktivizační služby pro seniory a osoby se zdravotním postižením</v>
          </cell>
          <cell r="RF321">
            <v>609500</v>
          </cell>
          <cell r="XW321">
            <v>120000</v>
          </cell>
        </row>
        <row r="322">
          <cell r="D322" t="str">
            <v xml:space="preserve">sociální rehabilitace </v>
          </cell>
          <cell r="RF322">
            <v>1594800</v>
          </cell>
          <cell r="XW322">
            <v>32000</v>
          </cell>
        </row>
        <row r="323">
          <cell r="D323" t="str">
            <v>nízkoprahová denní centra</v>
          </cell>
          <cell r="RF323">
            <v>3012300</v>
          </cell>
          <cell r="XW323">
            <v>0</v>
          </cell>
        </row>
        <row r="324">
          <cell r="D324" t="str">
            <v>denní stacionáře</v>
          </cell>
          <cell r="RF324">
            <v>2569300</v>
          </cell>
          <cell r="XW324">
            <v>240000</v>
          </cell>
        </row>
        <row r="325">
          <cell r="D325" t="str">
            <v>odlehčovací služby</v>
          </cell>
          <cell r="RF325">
            <v>574000</v>
          </cell>
          <cell r="XW325">
            <v>80000</v>
          </cell>
        </row>
        <row r="326">
          <cell r="D326" t="str">
            <v>domovy se zvláštním režimem</v>
          </cell>
          <cell r="RF326">
            <v>4734900</v>
          </cell>
          <cell r="XW326">
            <v>350000</v>
          </cell>
        </row>
        <row r="327">
          <cell r="D327" t="str">
            <v>terénní programy</v>
          </cell>
          <cell r="RF327">
            <v>2282600</v>
          </cell>
          <cell r="XW327">
            <v>246700</v>
          </cell>
        </row>
        <row r="328">
          <cell r="D328" t="str">
            <v>osobní asistence</v>
          </cell>
          <cell r="RF328">
            <v>1288000</v>
          </cell>
          <cell r="XW328">
            <v>77000</v>
          </cell>
        </row>
        <row r="329">
          <cell r="D329" t="str">
            <v>pečovatelská služba</v>
          </cell>
          <cell r="RF329">
            <v>3506000</v>
          </cell>
          <cell r="XW329">
            <v>155000</v>
          </cell>
        </row>
        <row r="330">
          <cell r="D330" t="str">
            <v>azylové domy</v>
          </cell>
          <cell r="RF330">
            <v>5677500</v>
          </cell>
          <cell r="XW330">
            <v>330000</v>
          </cell>
        </row>
        <row r="331">
          <cell r="D331" t="str">
            <v>sociálně aktivizační služby pro rodiny s dětmi</v>
          </cell>
          <cell r="RF331">
            <v>475000</v>
          </cell>
          <cell r="XW331">
            <v>90000</v>
          </cell>
        </row>
        <row r="332">
          <cell r="D332" t="str">
            <v xml:space="preserve">sociální rehabilitace </v>
          </cell>
          <cell r="RF332">
            <v>474510</v>
          </cell>
          <cell r="XW332">
            <v>0</v>
          </cell>
        </row>
        <row r="333">
          <cell r="D333" t="str">
            <v>azylové domy</v>
          </cell>
          <cell r="RF333">
            <v>3276190</v>
          </cell>
          <cell r="XW333">
            <v>0</v>
          </cell>
        </row>
        <row r="334">
          <cell r="D334" t="str">
            <v>nízkoprahová zařízení pro děti a mládež</v>
          </cell>
          <cell r="RF334">
            <v>629920</v>
          </cell>
          <cell r="XW334">
            <v>50000</v>
          </cell>
        </row>
        <row r="335">
          <cell r="D335" t="str">
            <v>odborné sociální poradenství</v>
          </cell>
          <cell r="RF335">
            <v>301230</v>
          </cell>
          <cell r="XW335">
            <v>0</v>
          </cell>
        </row>
        <row r="336">
          <cell r="D336" t="str">
            <v>sociálně aktivizační služby pro rodiny s dětmi</v>
          </cell>
          <cell r="RF336">
            <v>1568230</v>
          </cell>
          <cell r="XW336">
            <v>96000</v>
          </cell>
        </row>
        <row r="337">
          <cell r="D337" t="str">
            <v>domy na půl cesty</v>
          </cell>
          <cell r="RF337">
            <v>1733290</v>
          </cell>
          <cell r="XW337">
            <v>96000</v>
          </cell>
        </row>
        <row r="338">
          <cell r="D338" t="str">
            <v>nízkoprahová denní centra</v>
          </cell>
          <cell r="RF338">
            <v>806200</v>
          </cell>
          <cell r="XW338">
            <v>50000</v>
          </cell>
        </row>
        <row r="339">
          <cell r="D339" t="str">
            <v>osobní asistence</v>
          </cell>
          <cell r="RF339">
            <v>1514000</v>
          </cell>
          <cell r="XW339">
            <v>0</v>
          </cell>
        </row>
        <row r="340">
          <cell r="D340" t="str">
            <v>denní stacionáře</v>
          </cell>
          <cell r="RF340">
            <v>873000</v>
          </cell>
          <cell r="XW340">
            <v>121000</v>
          </cell>
        </row>
        <row r="341">
          <cell r="D341" t="str">
            <v>denní stacionáře</v>
          </cell>
          <cell r="RF341">
            <v>814000</v>
          </cell>
          <cell r="XW341">
            <v>97000</v>
          </cell>
        </row>
        <row r="342">
          <cell r="D342" t="str">
            <v>sociálně aktivizační služby pro seniory a osoby se zdravotním postižením</v>
          </cell>
          <cell r="RF342">
            <v>346000</v>
          </cell>
          <cell r="XW342">
            <v>61000</v>
          </cell>
        </row>
        <row r="343">
          <cell r="D343" t="str">
            <v>pečovatelská služba</v>
          </cell>
          <cell r="RF343">
            <v>12225000</v>
          </cell>
          <cell r="XW343">
            <v>2317000</v>
          </cell>
        </row>
        <row r="344">
          <cell r="D344" t="str">
            <v>odlehčovací služby</v>
          </cell>
          <cell r="RF344">
            <v>807000</v>
          </cell>
          <cell r="XW344">
            <v>101000</v>
          </cell>
        </row>
        <row r="345">
          <cell r="D345" t="str">
            <v>odlehčovací služby</v>
          </cell>
          <cell r="RF345">
            <v>915132</v>
          </cell>
          <cell r="XW345">
            <v>0</v>
          </cell>
        </row>
        <row r="346">
          <cell r="D346" t="str">
            <v>sociálně aktivizační služby pro rodiny s dětmi</v>
          </cell>
          <cell r="RF346">
            <v>1315484</v>
          </cell>
          <cell r="XW346">
            <v>400000</v>
          </cell>
        </row>
        <row r="347">
          <cell r="D347" t="str">
            <v>denní stacionáře</v>
          </cell>
          <cell r="RF347">
            <v>1666932</v>
          </cell>
          <cell r="XW347">
            <v>300000</v>
          </cell>
        </row>
        <row r="348">
          <cell r="D348" t="str">
            <v>pečovatelská služba</v>
          </cell>
          <cell r="RF348">
            <v>2474816</v>
          </cell>
          <cell r="XW348">
            <v>400000</v>
          </cell>
        </row>
        <row r="349">
          <cell r="D349" t="str">
            <v>odlehčovací služby</v>
          </cell>
          <cell r="RF349">
            <v>2110499</v>
          </cell>
          <cell r="XW349">
            <v>100000</v>
          </cell>
        </row>
        <row r="350">
          <cell r="D350" t="str">
            <v>osobní asistence</v>
          </cell>
          <cell r="RF350">
            <v>12105811</v>
          </cell>
          <cell r="XW350">
            <v>979202</v>
          </cell>
        </row>
        <row r="351">
          <cell r="D351" t="str">
            <v>pečovatelská služba</v>
          </cell>
          <cell r="RF351">
            <v>11382363</v>
          </cell>
          <cell r="XW351">
            <v>270000</v>
          </cell>
        </row>
        <row r="352">
          <cell r="D352" t="str">
            <v>sociálně aktivizační služby pro rodiny s dětmi</v>
          </cell>
          <cell r="RF352">
            <v>2825206</v>
          </cell>
          <cell r="XW352">
            <v>0</v>
          </cell>
        </row>
        <row r="353">
          <cell r="D353" t="str">
            <v>sociálně aktivizační služby pro seniory a osoby se zdravotním postižením</v>
          </cell>
          <cell r="RF353">
            <v>2410504</v>
          </cell>
          <cell r="XW353">
            <v>0</v>
          </cell>
        </row>
        <row r="354">
          <cell r="D354" t="str">
            <v>azylové domy</v>
          </cell>
          <cell r="RF354">
            <v>3996341</v>
          </cell>
          <cell r="XW354">
            <v>0</v>
          </cell>
        </row>
        <row r="355">
          <cell r="D355" t="str">
            <v>osobní asistence</v>
          </cell>
          <cell r="RF355">
            <v>3390800</v>
          </cell>
          <cell r="XW355">
            <v>407000</v>
          </cell>
        </row>
        <row r="356">
          <cell r="D356" t="str">
            <v>pečovatelská služba</v>
          </cell>
          <cell r="RF356">
            <v>795000</v>
          </cell>
          <cell r="XW356">
            <v>130000</v>
          </cell>
        </row>
        <row r="357">
          <cell r="D357" t="str">
            <v>sociálně aktivizační služby pro seniory a osoby se zdravotním postižením</v>
          </cell>
          <cell r="RF357">
            <v>752000</v>
          </cell>
          <cell r="XW357">
            <v>290000</v>
          </cell>
        </row>
        <row r="358">
          <cell r="D358" t="str">
            <v>odborné sociální poradenství</v>
          </cell>
          <cell r="RF358">
            <v>1037000</v>
          </cell>
          <cell r="XW358">
            <v>145000</v>
          </cell>
        </row>
        <row r="359">
          <cell r="D359" t="str">
            <v>chráněné bydlení</v>
          </cell>
          <cell r="RF359">
            <v>3043709</v>
          </cell>
          <cell r="XW359">
            <v>100000</v>
          </cell>
        </row>
        <row r="360">
          <cell r="D360" t="str">
            <v>sociálně terapeutické dílny</v>
          </cell>
          <cell r="RF360">
            <v>2115009</v>
          </cell>
          <cell r="XW360">
            <v>0</v>
          </cell>
        </row>
        <row r="361">
          <cell r="D361" t="str">
            <v xml:space="preserve">sociální rehabilitace </v>
          </cell>
          <cell r="RF361">
            <v>4096752</v>
          </cell>
          <cell r="XW361">
            <v>0</v>
          </cell>
        </row>
        <row r="362">
          <cell r="D362" t="str">
            <v xml:space="preserve">sociální rehabilitace </v>
          </cell>
          <cell r="RF362">
            <v>1444964</v>
          </cell>
          <cell r="XW362">
            <v>0</v>
          </cell>
        </row>
        <row r="363">
          <cell r="D363" t="str">
            <v xml:space="preserve">sociální rehabilitace </v>
          </cell>
          <cell r="RF363">
            <v>2052974</v>
          </cell>
          <cell r="XW363">
            <v>0</v>
          </cell>
        </row>
        <row r="364">
          <cell r="D364" t="str">
            <v xml:space="preserve">sociální rehabilitace </v>
          </cell>
          <cell r="RF364">
            <v>11598291</v>
          </cell>
          <cell r="XW364">
            <v>0</v>
          </cell>
        </row>
        <row r="365">
          <cell r="D365" t="str">
            <v>sociálně terapeutické dílny</v>
          </cell>
          <cell r="RF365">
            <v>6312360</v>
          </cell>
          <cell r="XW365">
            <v>0</v>
          </cell>
        </row>
        <row r="366">
          <cell r="D366" t="str">
            <v>sociálně terapeutické dílny</v>
          </cell>
          <cell r="RF366">
            <v>3033598</v>
          </cell>
          <cell r="XW366">
            <v>0</v>
          </cell>
        </row>
        <row r="367">
          <cell r="D367" t="str">
            <v>sociálně terapeutické dílny</v>
          </cell>
          <cell r="RF367">
            <v>2385570</v>
          </cell>
          <cell r="XW367">
            <v>0</v>
          </cell>
        </row>
        <row r="368">
          <cell r="D368" t="str">
            <v>sociálně terapeutické dílny</v>
          </cell>
          <cell r="RF368">
            <v>2255146</v>
          </cell>
          <cell r="XW368">
            <v>0</v>
          </cell>
        </row>
        <row r="369">
          <cell r="D369" t="str">
            <v>podpora samostatného bydlení</v>
          </cell>
          <cell r="RF369">
            <v>706638</v>
          </cell>
          <cell r="XW369">
            <v>0</v>
          </cell>
        </row>
        <row r="370">
          <cell r="D370" t="str">
            <v xml:space="preserve">sociální rehabilitace </v>
          </cell>
          <cell r="RF370">
            <v>4033262</v>
          </cell>
          <cell r="XW370">
            <v>0</v>
          </cell>
        </row>
        <row r="371">
          <cell r="D371" t="str">
            <v>chráněné bydlení</v>
          </cell>
          <cell r="RF371">
            <v>3498623</v>
          </cell>
          <cell r="XW371">
            <v>0</v>
          </cell>
        </row>
        <row r="372">
          <cell r="D372" t="str">
            <v xml:space="preserve">sociální rehabilitace </v>
          </cell>
          <cell r="RF372">
            <v>4681785</v>
          </cell>
          <cell r="XW372">
            <v>0</v>
          </cell>
        </row>
        <row r="373">
          <cell r="D373" t="str">
            <v>sociálně terapeutické dílny</v>
          </cell>
          <cell r="RF373">
            <v>2539379</v>
          </cell>
          <cell r="XW373">
            <v>0</v>
          </cell>
        </row>
        <row r="374">
          <cell r="D374" t="str">
            <v>chráněné bydlení</v>
          </cell>
          <cell r="RF374">
            <v>5107650</v>
          </cell>
          <cell r="XW374">
            <v>0</v>
          </cell>
        </row>
        <row r="375">
          <cell r="D375" t="str">
            <v>sociálně aktivizační služby pro seniory a osoby se zdravotním postižením</v>
          </cell>
          <cell r="RF375">
            <v>1294275</v>
          </cell>
          <cell r="XW375">
            <v>0</v>
          </cell>
        </row>
        <row r="376">
          <cell r="D376" t="str">
            <v>podpora samostatného bydlení</v>
          </cell>
          <cell r="RF376">
            <v>1962291</v>
          </cell>
          <cell r="XW376">
            <v>0</v>
          </cell>
        </row>
        <row r="377">
          <cell r="D377" t="str">
            <v>domovy se zvláštním režimem</v>
          </cell>
          <cell r="RF377">
            <v>21666000</v>
          </cell>
          <cell r="XW377">
            <v>250000</v>
          </cell>
        </row>
        <row r="378">
          <cell r="D378" t="str">
            <v xml:space="preserve">sociální rehabilitace </v>
          </cell>
          <cell r="RF378">
            <v>3970000</v>
          </cell>
          <cell r="XW378">
            <v>480000</v>
          </cell>
        </row>
        <row r="379">
          <cell r="D379" t="str">
            <v xml:space="preserve">sociální rehabilitace </v>
          </cell>
          <cell r="RF379">
            <v>393000</v>
          </cell>
          <cell r="XW379">
            <v>90000</v>
          </cell>
        </row>
        <row r="380">
          <cell r="D380" t="str">
            <v>podpora samostatného bydlení</v>
          </cell>
          <cell r="RF380">
            <v>913515</v>
          </cell>
          <cell r="XW380">
            <v>35000</v>
          </cell>
        </row>
        <row r="381">
          <cell r="D381" t="str">
            <v>sociálně terapeutické dílny</v>
          </cell>
          <cell r="RF381">
            <v>2027971</v>
          </cell>
          <cell r="XW381">
            <v>5000</v>
          </cell>
        </row>
        <row r="382">
          <cell r="D382" t="str">
            <v>denní stacionáře</v>
          </cell>
          <cell r="RF382">
            <v>2561782</v>
          </cell>
          <cell r="XW382">
            <v>47000</v>
          </cell>
        </row>
        <row r="383">
          <cell r="D383" t="str">
            <v>chráněné bydlení</v>
          </cell>
          <cell r="RF383">
            <v>942352</v>
          </cell>
          <cell r="XW383">
            <v>15000</v>
          </cell>
        </row>
        <row r="384">
          <cell r="D384" t="str">
            <v>týdenní stacionáře</v>
          </cell>
          <cell r="RF384">
            <v>5976126</v>
          </cell>
          <cell r="XW384">
            <v>637000</v>
          </cell>
        </row>
        <row r="385">
          <cell r="D385" t="str">
            <v>tísňová péče</v>
          </cell>
          <cell r="RF385">
            <v>2988000</v>
          </cell>
          <cell r="XW385">
            <v>1494000</v>
          </cell>
        </row>
        <row r="386">
          <cell r="D386" t="str">
            <v>osobní asistence</v>
          </cell>
          <cell r="RF386">
            <v>6099600</v>
          </cell>
          <cell r="XW386">
            <v>800000</v>
          </cell>
        </row>
        <row r="387">
          <cell r="D387" t="str">
            <v>osobní asistence</v>
          </cell>
          <cell r="RF387">
            <v>4806459</v>
          </cell>
          <cell r="XW387">
            <v>745590</v>
          </cell>
        </row>
        <row r="388">
          <cell r="D388" t="str">
            <v>odlehčovací služby</v>
          </cell>
          <cell r="RF388">
            <v>2010747</v>
          </cell>
          <cell r="XW388">
            <v>441960</v>
          </cell>
        </row>
        <row r="389">
          <cell r="D389" t="str">
            <v>odlehčovací služby</v>
          </cell>
          <cell r="RF389">
            <v>800000</v>
          </cell>
          <cell r="XW389">
            <v>0</v>
          </cell>
        </row>
        <row r="390">
          <cell r="D390" t="str">
            <v>odborné sociální poradenství</v>
          </cell>
          <cell r="RF390">
            <v>485000</v>
          </cell>
          <cell r="XW390">
            <v>0</v>
          </cell>
        </row>
        <row r="391">
          <cell r="D391" t="str">
            <v>intervenční centra</v>
          </cell>
          <cell r="RF391">
            <v>467396</v>
          </cell>
          <cell r="XW391">
            <v>51414</v>
          </cell>
        </row>
        <row r="392">
          <cell r="D392" t="str">
            <v>terénní programy</v>
          </cell>
          <cell r="RF392">
            <v>932146</v>
          </cell>
          <cell r="XW392">
            <v>199858</v>
          </cell>
        </row>
        <row r="393">
          <cell r="D393" t="str">
            <v>telefonická krizová pomoc</v>
          </cell>
          <cell r="RF393">
            <v>193596</v>
          </cell>
          <cell r="XW393">
            <v>29039</v>
          </cell>
        </row>
        <row r="394">
          <cell r="D394" t="str">
            <v>odborné sociální poradenství</v>
          </cell>
          <cell r="RF394">
            <v>1156284</v>
          </cell>
          <cell r="XW394">
            <v>265946</v>
          </cell>
        </row>
        <row r="395">
          <cell r="D395" t="str">
            <v>sociálně aktivizační služby pro rodiny s dětmi</v>
          </cell>
          <cell r="RF395">
            <v>769500</v>
          </cell>
          <cell r="XW395">
            <v>84645</v>
          </cell>
        </row>
        <row r="396">
          <cell r="D396" t="str">
            <v>denní stacionáře</v>
          </cell>
          <cell r="RF396">
            <v>867992</v>
          </cell>
          <cell r="XW396">
            <v>110000</v>
          </cell>
        </row>
        <row r="397">
          <cell r="D397" t="str">
            <v>pečovatelská služba</v>
          </cell>
          <cell r="RF397">
            <v>889889</v>
          </cell>
          <cell r="XW397">
            <v>205000</v>
          </cell>
        </row>
        <row r="398">
          <cell r="D398" t="str">
            <v>osobní asistence</v>
          </cell>
          <cell r="RF398">
            <v>2760474</v>
          </cell>
          <cell r="XW398">
            <v>255000</v>
          </cell>
        </row>
        <row r="399">
          <cell r="D399" t="str">
            <v>odborné sociální poradenství</v>
          </cell>
          <cell r="RF399">
            <v>184909</v>
          </cell>
          <cell r="XW399">
            <v>30000</v>
          </cell>
        </row>
        <row r="400">
          <cell r="D400" t="str">
            <v>sociálně aktivizační služby pro seniory a osoby se zdravotním postižením</v>
          </cell>
          <cell r="RF400">
            <v>3118700</v>
          </cell>
          <cell r="XW400">
            <v>797000</v>
          </cell>
        </row>
        <row r="401">
          <cell r="D401" t="str">
            <v>odlehčovací služby</v>
          </cell>
          <cell r="RF401">
            <v>4709400</v>
          </cell>
          <cell r="XW401">
            <v>741000</v>
          </cell>
        </row>
        <row r="402">
          <cell r="D402" t="str">
            <v>osobní asistence</v>
          </cell>
          <cell r="RF402">
            <v>2826700</v>
          </cell>
          <cell r="XW402">
            <v>447000</v>
          </cell>
        </row>
        <row r="403">
          <cell r="D403" t="str">
            <v>odborné sociální poradenství</v>
          </cell>
          <cell r="RF403">
            <v>1176520</v>
          </cell>
          <cell r="XW403">
            <v>400000</v>
          </cell>
        </row>
        <row r="404">
          <cell r="D404" t="str">
            <v>osobní asistence</v>
          </cell>
          <cell r="RF404">
            <v>2451324</v>
          </cell>
          <cell r="XW404">
            <v>160000</v>
          </cell>
        </row>
        <row r="405">
          <cell r="D405" t="str">
            <v>sociálně aktivizační služby pro seniory a osoby se zdravotním postižením</v>
          </cell>
          <cell r="RF405">
            <v>402900</v>
          </cell>
          <cell r="XW405">
            <v>0</v>
          </cell>
        </row>
        <row r="406">
          <cell r="D406" t="str">
            <v>sociálně aktivizační služby pro rodiny s dětmi</v>
          </cell>
          <cell r="RF406">
            <v>1580860</v>
          </cell>
          <cell r="XW406">
            <v>0</v>
          </cell>
        </row>
        <row r="407">
          <cell r="D407" t="str">
            <v>domovy pro osoby se zdravotním postižením</v>
          </cell>
          <cell r="RF407">
            <v>18406000</v>
          </cell>
          <cell r="XW407">
            <v>5160000</v>
          </cell>
        </row>
        <row r="408">
          <cell r="D408" t="str">
            <v>chráněné bydlení</v>
          </cell>
          <cell r="RF408">
            <v>2969000</v>
          </cell>
          <cell r="XW408">
            <v>757000</v>
          </cell>
        </row>
        <row r="409">
          <cell r="D409" t="str">
            <v>odlehčovací služby</v>
          </cell>
          <cell r="RF409">
            <v>356700</v>
          </cell>
          <cell r="XW409">
            <v>90000</v>
          </cell>
        </row>
        <row r="410">
          <cell r="D410" t="str">
            <v>týdenní stacionáře</v>
          </cell>
          <cell r="RF410">
            <v>8062310</v>
          </cell>
          <cell r="XW410">
            <v>1662010</v>
          </cell>
        </row>
        <row r="411">
          <cell r="D411" t="str">
            <v>pečovatelská služba</v>
          </cell>
          <cell r="RF411">
            <v>3483866</v>
          </cell>
          <cell r="XW411">
            <v>360000</v>
          </cell>
        </row>
        <row r="412">
          <cell r="D412" t="str">
            <v>odborné sociální poradenství</v>
          </cell>
          <cell r="RF412">
            <v>2550000</v>
          </cell>
          <cell r="XW412">
            <v>1275000</v>
          </cell>
        </row>
        <row r="413">
          <cell r="D413" t="str">
            <v>odborné sociální poradenství</v>
          </cell>
          <cell r="RF413">
            <v>3994200</v>
          </cell>
          <cell r="XW413">
            <v>2865000</v>
          </cell>
        </row>
        <row r="414">
          <cell r="D414" t="str">
            <v>kontaktní centra</v>
          </cell>
          <cell r="RF414">
            <v>2391540</v>
          </cell>
          <cell r="XW414">
            <v>857440</v>
          </cell>
        </row>
        <row r="415">
          <cell r="D415" t="str">
            <v>osobní asistence</v>
          </cell>
          <cell r="RF415">
            <v>2078784</v>
          </cell>
          <cell r="XW415">
            <v>322500</v>
          </cell>
        </row>
        <row r="416">
          <cell r="D416" t="str">
            <v>pečovatelská služba</v>
          </cell>
          <cell r="RF416">
            <v>2863458</v>
          </cell>
          <cell r="XW416">
            <v>558000</v>
          </cell>
        </row>
        <row r="417">
          <cell r="D417" t="str">
            <v>odborné sociální poradenství</v>
          </cell>
          <cell r="RF417">
            <v>106873</v>
          </cell>
          <cell r="XW417">
            <v>7500</v>
          </cell>
        </row>
        <row r="418">
          <cell r="D418" t="str">
            <v>sociálně aktivizační služby pro rodiny s dětmi</v>
          </cell>
          <cell r="RF418">
            <v>1184001</v>
          </cell>
          <cell r="XW418">
            <v>50000</v>
          </cell>
        </row>
        <row r="419">
          <cell r="D419" t="str">
            <v>nízkoprahová zařízení pro děti a mládež</v>
          </cell>
          <cell r="RF419">
            <v>1757701</v>
          </cell>
          <cell r="XW419">
            <v>50000</v>
          </cell>
        </row>
        <row r="420">
          <cell r="D420" t="str">
            <v>krizová pomoc</v>
          </cell>
          <cell r="RF420">
            <v>625594</v>
          </cell>
          <cell r="XW420">
            <v>20126</v>
          </cell>
        </row>
        <row r="421">
          <cell r="D421" t="str">
            <v>denní stacionáře</v>
          </cell>
          <cell r="RF421">
            <v>3825359</v>
          </cell>
          <cell r="XW421">
            <v>572000</v>
          </cell>
        </row>
        <row r="422">
          <cell r="D422" t="str">
            <v>týdenní stacionáře</v>
          </cell>
          <cell r="RF422">
            <v>3766117</v>
          </cell>
          <cell r="XW422">
            <v>650176</v>
          </cell>
        </row>
        <row r="423">
          <cell r="D423" t="str">
            <v>telefonická krizová pomoc</v>
          </cell>
          <cell r="RF423">
            <v>522650</v>
          </cell>
          <cell r="XW423">
            <v>137650</v>
          </cell>
        </row>
        <row r="424">
          <cell r="D424" t="str">
            <v>odborné sociální poradenství</v>
          </cell>
          <cell r="RF424">
            <v>506000</v>
          </cell>
          <cell r="XW424">
            <v>139000</v>
          </cell>
        </row>
        <row r="425">
          <cell r="D425" t="str">
            <v xml:space="preserve">sociální rehabilitace </v>
          </cell>
          <cell r="RF425">
            <v>1381264</v>
          </cell>
          <cell r="XW425">
            <v>150000</v>
          </cell>
        </row>
        <row r="426">
          <cell r="D426" t="str">
            <v>sociálně terapeutické dílny</v>
          </cell>
          <cell r="RF426">
            <v>1803001</v>
          </cell>
          <cell r="XW426">
            <v>335000</v>
          </cell>
        </row>
        <row r="427">
          <cell r="D427" t="str">
            <v>odborné sociální poradenství</v>
          </cell>
          <cell r="RF427">
            <v>435000</v>
          </cell>
          <cell r="XW427">
            <v>285000</v>
          </cell>
        </row>
        <row r="428">
          <cell r="D428" t="str">
            <v xml:space="preserve">sociální rehabilitace </v>
          </cell>
          <cell r="RF428">
            <v>623000</v>
          </cell>
          <cell r="XW428">
            <v>223000</v>
          </cell>
        </row>
        <row r="429">
          <cell r="D429" t="str">
            <v>domovy pro seniory</v>
          </cell>
          <cell r="RF429">
            <v>21714970</v>
          </cell>
          <cell r="XW429">
            <v>2116970</v>
          </cell>
        </row>
        <row r="430">
          <cell r="D430" t="str">
            <v>odborné sociální poradenství</v>
          </cell>
          <cell r="RF430">
            <v>382020</v>
          </cell>
          <cell r="XW430">
            <v>30000</v>
          </cell>
        </row>
        <row r="431">
          <cell r="D431" t="str">
            <v>terénní programy</v>
          </cell>
          <cell r="RF431">
            <v>2740598</v>
          </cell>
          <cell r="XW431">
            <v>480013</v>
          </cell>
        </row>
        <row r="432">
          <cell r="D432" t="str">
            <v>terénní programy</v>
          </cell>
          <cell r="RF432">
            <v>1728596</v>
          </cell>
          <cell r="XW432">
            <v>0</v>
          </cell>
        </row>
        <row r="433">
          <cell r="D433" t="str">
            <v>kontaktní centra</v>
          </cell>
          <cell r="RF433">
            <v>1864078</v>
          </cell>
          <cell r="XW433">
            <v>484688</v>
          </cell>
        </row>
        <row r="434">
          <cell r="D434" t="str">
            <v>kontaktní centra</v>
          </cell>
          <cell r="RF434">
            <v>1893406</v>
          </cell>
          <cell r="XW434">
            <v>280000</v>
          </cell>
        </row>
        <row r="435">
          <cell r="D435" t="str">
            <v>terénní programy</v>
          </cell>
          <cell r="RF435">
            <v>2778793</v>
          </cell>
          <cell r="XW435">
            <v>497283</v>
          </cell>
        </row>
        <row r="436">
          <cell r="D436" t="str">
            <v xml:space="preserve">sociální rehabilitace </v>
          </cell>
          <cell r="RF436">
            <v>2069569</v>
          </cell>
          <cell r="XW436">
            <v>0</v>
          </cell>
        </row>
        <row r="437">
          <cell r="D437" t="str">
            <v>nízkoprahová zařízení pro děti a mládež</v>
          </cell>
          <cell r="RF437">
            <v>1817614</v>
          </cell>
          <cell r="XW437">
            <v>0</v>
          </cell>
        </row>
        <row r="438">
          <cell r="D438" t="str">
            <v>průvodcovské a předčitatelské služby</v>
          </cell>
          <cell r="RF438">
            <v>1448000</v>
          </cell>
          <cell r="XW438">
            <v>259000</v>
          </cell>
        </row>
        <row r="439">
          <cell r="D439" t="str">
            <v>sociálně aktivizační služby pro seniory a osoby se zdravotním postižením</v>
          </cell>
          <cell r="RF439">
            <v>367250</v>
          </cell>
          <cell r="XW439">
            <v>65000</v>
          </cell>
        </row>
        <row r="440">
          <cell r="D440" t="str">
            <v>osobní asistence</v>
          </cell>
          <cell r="RF440">
            <v>4080000</v>
          </cell>
          <cell r="XW440">
            <v>320000</v>
          </cell>
        </row>
        <row r="441">
          <cell r="D441" t="str">
            <v>nízkoprahová zařízení pro děti a mládež</v>
          </cell>
          <cell r="RF441">
            <v>2912034</v>
          </cell>
          <cell r="XW441">
            <v>320320</v>
          </cell>
        </row>
        <row r="442">
          <cell r="D442" t="str">
            <v>chráněné bydlení</v>
          </cell>
          <cell r="RF442">
            <v>4544000</v>
          </cell>
          <cell r="XW442">
            <v>244000</v>
          </cell>
        </row>
        <row r="443">
          <cell r="D443" t="str">
            <v xml:space="preserve">sociální rehabilitace </v>
          </cell>
          <cell r="RF443">
            <v>1112500</v>
          </cell>
          <cell r="XW443">
            <v>329500</v>
          </cell>
        </row>
        <row r="444">
          <cell r="D444" t="str">
            <v>odborné sociální poradenství</v>
          </cell>
          <cell r="RF444">
            <v>724000</v>
          </cell>
          <cell r="XW444">
            <v>170000</v>
          </cell>
        </row>
        <row r="445">
          <cell r="D445" t="str">
            <v>denní stacionáře</v>
          </cell>
          <cell r="RF445">
            <v>718850</v>
          </cell>
          <cell r="XW445">
            <v>118400</v>
          </cell>
        </row>
        <row r="446">
          <cell r="D446" t="str">
            <v xml:space="preserve">sociální rehabilitace </v>
          </cell>
          <cell r="RF446">
            <v>639000</v>
          </cell>
          <cell r="XW446">
            <v>130000</v>
          </cell>
        </row>
        <row r="447">
          <cell r="D447" t="str">
            <v>sociálně terapeutické dílny</v>
          </cell>
          <cell r="RF447">
            <v>1723950</v>
          </cell>
          <cell r="XW447">
            <v>142500</v>
          </cell>
        </row>
        <row r="448">
          <cell r="D448" t="str">
            <v>denní stacionáře</v>
          </cell>
          <cell r="RF448">
            <v>791850</v>
          </cell>
          <cell r="XW448">
            <v>118400</v>
          </cell>
        </row>
        <row r="449">
          <cell r="D449" t="str">
            <v>pečovatelská služba</v>
          </cell>
          <cell r="RF449">
            <v>3995000</v>
          </cell>
          <cell r="XW449">
            <v>379000</v>
          </cell>
        </row>
        <row r="450">
          <cell r="D450" t="str">
            <v>pečovatelská služba</v>
          </cell>
          <cell r="RF450">
            <v>1742301</v>
          </cell>
          <cell r="XW450">
            <v>31301</v>
          </cell>
        </row>
        <row r="451">
          <cell r="D451" t="str">
            <v>pečovatelská služba</v>
          </cell>
          <cell r="RF451">
            <v>2791000</v>
          </cell>
          <cell r="XW451">
            <v>390495</v>
          </cell>
        </row>
        <row r="452">
          <cell r="D452" t="str">
            <v>pečovatelská služba</v>
          </cell>
          <cell r="RF452">
            <v>2287720</v>
          </cell>
          <cell r="XW452">
            <v>247720</v>
          </cell>
        </row>
        <row r="453">
          <cell r="D453" t="str">
            <v>pečovatelská služba</v>
          </cell>
          <cell r="RF453">
            <v>358100</v>
          </cell>
          <cell r="XW453">
            <v>0</v>
          </cell>
        </row>
        <row r="454">
          <cell r="D454" t="str">
            <v>pečovatelská služba</v>
          </cell>
          <cell r="RF454">
            <v>1047500</v>
          </cell>
          <cell r="XW454">
            <v>506500</v>
          </cell>
        </row>
        <row r="455">
          <cell r="D455" t="str">
            <v>pečovatelská služba</v>
          </cell>
          <cell r="RF455">
            <v>800000</v>
          </cell>
          <cell r="XW455">
            <v>0</v>
          </cell>
        </row>
        <row r="456">
          <cell r="D456" t="str">
            <v>pečovatelská služba</v>
          </cell>
          <cell r="RF456">
            <v>1109800</v>
          </cell>
          <cell r="XW456">
            <v>389800</v>
          </cell>
        </row>
        <row r="457">
          <cell r="D457" t="str">
            <v>domovy pro seniory</v>
          </cell>
          <cell r="RF457">
            <v>11762500</v>
          </cell>
          <cell r="XW457">
            <v>162500</v>
          </cell>
        </row>
        <row r="458">
          <cell r="D458" t="str">
            <v>odlehčovací služby</v>
          </cell>
          <cell r="RF458">
            <v>302500</v>
          </cell>
          <cell r="XW458">
            <v>196700</v>
          </cell>
        </row>
        <row r="459">
          <cell r="D459" t="str">
            <v>pečovatelská služba</v>
          </cell>
          <cell r="RF459">
            <v>5144950</v>
          </cell>
          <cell r="XW459">
            <v>2789065</v>
          </cell>
        </row>
        <row r="460">
          <cell r="D460" t="str">
            <v>pečovatelská služba</v>
          </cell>
          <cell r="RF460">
            <v>1242000</v>
          </cell>
          <cell r="XW460">
            <v>0</v>
          </cell>
        </row>
        <row r="461">
          <cell r="D461" t="str">
            <v>azylové domy</v>
          </cell>
          <cell r="RF461">
            <v>8046180</v>
          </cell>
          <cell r="XW461">
            <v>1246000</v>
          </cell>
        </row>
        <row r="462">
          <cell r="D462" t="str">
            <v>sociálně aktivizační služby pro rodiny s dětmi</v>
          </cell>
          <cell r="RF462">
            <v>1049508</v>
          </cell>
          <cell r="XW462">
            <v>328000</v>
          </cell>
        </row>
        <row r="463">
          <cell r="D463" t="str">
            <v>odborné sociální poradenství</v>
          </cell>
          <cell r="RF463">
            <v>61660</v>
          </cell>
          <cell r="XW463">
            <v>23500</v>
          </cell>
        </row>
        <row r="464">
          <cell r="D464" t="str">
            <v>nízkoprahová zařízení pro děti a mládež</v>
          </cell>
          <cell r="RF464">
            <v>873750</v>
          </cell>
          <cell r="XW464">
            <v>97000</v>
          </cell>
        </row>
        <row r="465">
          <cell r="D465" t="str">
            <v>noclehárny</v>
          </cell>
          <cell r="RF465">
            <v>816602</v>
          </cell>
          <cell r="XW465">
            <v>248000</v>
          </cell>
        </row>
        <row r="466">
          <cell r="D466" t="str">
            <v>terénní programy</v>
          </cell>
          <cell r="RF466">
            <v>755591</v>
          </cell>
          <cell r="XW466">
            <v>218000</v>
          </cell>
        </row>
        <row r="467">
          <cell r="D467" t="str">
            <v>pečovatelská služba</v>
          </cell>
          <cell r="RF467">
            <v>573500</v>
          </cell>
          <cell r="XW467">
            <v>0</v>
          </cell>
        </row>
        <row r="468">
          <cell r="D468" t="str">
            <v>osobní asistence</v>
          </cell>
          <cell r="RF468">
            <v>305000</v>
          </cell>
          <cell r="XW468">
            <v>157000</v>
          </cell>
        </row>
        <row r="469">
          <cell r="D469" t="str">
            <v>terénní programy</v>
          </cell>
          <cell r="RF469">
            <v>335000</v>
          </cell>
          <cell r="XW469">
            <v>25000</v>
          </cell>
        </row>
        <row r="470">
          <cell r="D470" t="str">
            <v>nízkoprahová zařízení pro děti a mládež</v>
          </cell>
          <cell r="RF470">
            <v>777000</v>
          </cell>
          <cell r="XW470">
            <v>262000</v>
          </cell>
        </row>
        <row r="471">
          <cell r="D471" t="str">
            <v>terénní programy</v>
          </cell>
          <cell r="RF471">
            <v>399000</v>
          </cell>
          <cell r="XW471">
            <v>89000</v>
          </cell>
        </row>
        <row r="472">
          <cell r="D472" t="str">
            <v>pečovatelská služba</v>
          </cell>
          <cell r="RF472">
            <v>2099000</v>
          </cell>
          <cell r="XW472">
            <v>525000</v>
          </cell>
        </row>
        <row r="473">
          <cell r="D473" t="str">
            <v>pečovatelská služba</v>
          </cell>
          <cell r="RF473">
            <v>1304000</v>
          </cell>
          <cell r="XW473">
            <v>12000</v>
          </cell>
        </row>
        <row r="474">
          <cell r="D474" t="str">
            <v>pečovatelská služba</v>
          </cell>
          <cell r="RF474">
            <v>2500000</v>
          </cell>
          <cell r="XW474">
            <v>840000</v>
          </cell>
        </row>
        <row r="475">
          <cell r="D475" t="str">
            <v>pečovatelská služba</v>
          </cell>
          <cell r="RF475">
            <v>2288000</v>
          </cell>
          <cell r="XW475">
            <v>400000</v>
          </cell>
        </row>
        <row r="476">
          <cell r="D476" t="str">
            <v>pečovatelská služba</v>
          </cell>
          <cell r="RF476">
            <v>1810000</v>
          </cell>
          <cell r="XW476">
            <v>900000</v>
          </cell>
        </row>
        <row r="477">
          <cell r="D477" t="str">
            <v>pečovatelská služba</v>
          </cell>
          <cell r="RF477">
            <v>1245390</v>
          </cell>
          <cell r="XW477">
            <v>147478</v>
          </cell>
        </row>
        <row r="478">
          <cell r="D478" t="str">
            <v>pečovatelská služba</v>
          </cell>
          <cell r="RF478">
            <v>6758000</v>
          </cell>
          <cell r="XW478">
            <v>3221000</v>
          </cell>
        </row>
        <row r="479">
          <cell r="D479" t="str">
            <v>pečovatelská služba</v>
          </cell>
          <cell r="RF479">
            <v>1013000</v>
          </cell>
          <cell r="XW479">
            <v>353000</v>
          </cell>
        </row>
        <row r="480">
          <cell r="D480" t="str">
            <v>pečovatelská služba</v>
          </cell>
          <cell r="RF480">
            <v>931600</v>
          </cell>
          <cell r="XW480">
            <v>446600</v>
          </cell>
        </row>
        <row r="481">
          <cell r="D481" t="str">
            <v>pečovatelská služba</v>
          </cell>
          <cell r="RF481">
            <v>741700</v>
          </cell>
          <cell r="XW481">
            <v>181000</v>
          </cell>
        </row>
        <row r="482">
          <cell r="D482" t="str">
            <v>pečovatelská služba</v>
          </cell>
          <cell r="RF482">
            <v>962500</v>
          </cell>
          <cell r="XW482">
            <v>0</v>
          </cell>
        </row>
        <row r="483">
          <cell r="D483" t="str">
            <v>pečovatelská služba</v>
          </cell>
          <cell r="RF483">
            <v>1923000</v>
          </cell>
          <cell r="XW483">
            <v>23000</v>
          </cell>
        </row>
        <row r="484">
          <cell r="D484" t="str">
            <v>pečovatelská služba</v>
          </cell>
          <cell r="RF484">
            <v>931545</v>
          </cell>
          <cell r="XW484">
            <v>193886</v>
          </cell>
        </row>
        <row r="485">
          <cell r="D485" t="str">
            <v>pečovatelská služba</v>
          </cell>
          <cell r="RF485">
            <v>1222000</v>
          </cell>
          <cell r="XW485">
            <v>479000</v>
          </cell>
        </row>
        <row r="486">
          <cell r="D486" t="str">
            <v>pečovatelská služba</v>
          </cell>
          <cell r="RF486">
            <v>1265000</v>
          </cell>
          <cell r="XW486">
            <v>157000</v>
          </cell>
        </row>
        <row r="487">
          <cell r="D487" t="str">
            <v>odlehčovací služby</v>
          </cell>
          <cell r="RF487">
            <v>2032000</v>
          </cell>
          <cell r="XW487">
            <v>243840</v>
          </cell>
        </row>
        <row r="488">
          <cell r="D488" t="str">
            <v>pečovatelská služba</v>
          </cell>
          <cell r="RF488">
            <v>800000</v>
          </cell>
          <cell r="XW488">
            <v>200000</v>
          </cell>
        </row>
        <row r="489">
          <cell r="D489" t="str">
            <v>denní stacionáře</v>
          </cell>
          <cell r="RF489">
            <v>595000</v>
          </cell>
          <cell r="XW489">
            <v>215000</v>
          </cell>
        </row>
        <row r="490">
          <cell r="D490" t="str">
            <v>domovy pro seniory</v>
          </cell>
          <cell r="RF490">
            <v>6498000</v>
          </cell>
          <cell r="XW490">
            <v>649800</v>
          </cell>
        </row>
        <row r="491">
          <cell r="D491" t="str">
            <v>domovy pro seniory</v>
          </cell>
          <cell r="RF491">
            <v>28537309</v>
          </cell>
          <cell r="XW491">
            <v>2853730</v>
          </cell>
        </row>
        <row r="492">
          <cell r="D492" t="str">
            <v>odlehčovací služby</v>
          </cell>
          <cell r="RF492">
            <v>1854732</v>
          </cell>
          <cell r="XW492">
            <v>275132</v>
          </cell>
        </row>
        <row r="493">
          <cell r="D493" t="str">
            <v>pečovatelská služba</v>
          </cell>
          <cell r="RF493">
            <v>8566802</v>
          </cell>
          <cell r="XW493">
            <v>2176802</v>
          </cell>
        </row>
        <row r="494">
          <cell r="D494" t="str">
            <v>pečovatelská služba</v>
          </cell>
          <cell r="RF494">
            <v>515972</v>
          </cell>
          <cell r="XW494">
            <v>150972</v>
          </cell>
        </row>
        <row r="495">
          <cell r="D495" t="str">
            <v>pečovatelská služba</v>
          </cell>
          <cell r="RF495">
            <v>1133023</v>
          </cell>
          <cell r="XW495">
            <v>17338</v>
          </cell>
        </row>
        <row r="496">
          <cell r="D496" t="str">
            <v>noclehárny</v>
          </cell>
          <cell r="RF496">
            <v>1290000</v>
          </cell>
          <cell r="XW496">
            <v>165000</v>
          </cell>
        </row>
        <row r="497">
          <cell r="D497" t="str">
            <v>nízkoprahová denní centra</v>
          </cell>
          <cell r="RF497">
            <v>2226950</v>
          </cell>
          <cell r="XW497">
            <v>344500</v>
          </cell>
        </row>
        <row r="498">
          <cell r="D498" t="str">
            <v>terénní programy</v>
          </cell>
          <cell r="RF498">
            <v>492500</v>
          </cell>
          <cell r="XW498">
            <v>80500</v>
          </cell>
        </row>
        <row r="499">
          <cell r="D499" t="str">
            <v>domovy pro osoby se zdravotním postižením</v>
          </cell>
          <cell r="RF499">
            <v>17761002</v>
          </cell>
          <cell r="XW499">
            <v>793900</v>
          </cell>
        </row>
        <row r="500">
          <cell r="D500" t="str">
            <v>sociálně terapeutické dílny</v>
          </cell>
          <cell r="RF500">
            <v>2593940</v>
          </cell>
          <cell r="XW500">
            <v>19556</v>
          </cell>
        </row>
        <row r="501">
          <cell r="D501" t="str">
            <v>chráněné bydlení</v>
          </cell>
          <cell r="RF501">
            <v>7977358</v>
          </cell>
          <cell r="XW501">
            <v>0</v>
          </cell>
        </row>
        <row r="502">
          <cell r="D502" t="str">
            <v>sociálně terapeutické dílny</v>
          </cell>
          <cell r="RF502">
            <v>1113716</v>
          </cell>
          <cell r="XW502">
            <v>134800</v>
          </cell>
        </row>
        <row r="503">
          <cell r="D503" t="str">
            <v xml:space="preserve">sociální rehabilitace </v>
          </cell>
          <cell r="RF503">
            <v>968656</v>
          </cell>
          <cell r="XW503">
            <v>102000</v>
          </cell>
        </row>
        <row r="504">
          <cell r="D504" t="str">
            <v>osobní asistence</v>
          </cell>
          <cell r="RF504">
            <v>1942000</v>
          </cell>
          <cell r="XW504">
            <v>180000</v>
          </cell>
        </row>
        <row r="505">
          <cell r="D505" t="str">
            <v>odborné sociální poradenství</v>
          </cell>
          <cell r="RF505">
            <v>314480</v>
          </cell>
          <cell r="XW505">
            <v>76000</v>
          </cell>
        </row>
        <row r="506">
          <cell r="D506" t="str">
            <v xml:space="preserve">sociální rehabilitace </v>
          </cell>
          <cell r="RF506">
            <v>3190146</v>
          </cell>
          <cell r="XW506">
            <v>30000</v>
          </cell>
        </row>
        <row r="507">
          <cell r="D507" t="str">
            <v>sociálně aktivizační služby pro seniory a osoby se zdravotním postižením</v>
          </cell>
          <cell r="RF507">
            <v>2222900</v>
          </cell>
          <cell r="XW507">
            <v>140000</v>
          </cell>
        </row>
        <row r="508">
          <cell r="D508" t="str">
            <v>krizová pomoc</v>
          </cell>
          <cell r="RF508">
            <v>1149800</v>
          </cell>
          <cell r="XW508">
            <v>25000</v>
          </cell>
        </row>
        <row r="509">
          <cell r="D509" t="str">
            <v>odborné sociální poradenství</v>
          </cell>
          <cell r="RF509">
            <v>183230</v>
          </cell>
          <cell r="XW509">
            <v>2500</v>
          </cell>
        </row>
        <row r="510">
          <cell r="D510" t="str">
            <v>denní stacionáře</v>
          </cell>
          <cell r="RF510">
            <v>845801</v>
          </cell>
          <cell r="XW510">
            <v>4800</v>
          </cell>
        </row>
        <row r="511">
          <cell r="D511" t="str">
            <v xml:space="preserve">sociální rehabilitace </v>
          </cell>
          <cell r="RF511">
            <v>2534501</v>
          </cell>
          <cell r="XW511">
            <v>70000</v>
          </cell>
        </row>
        <row r="512">
          <cell r="D512" t="str">
            <v>odborné sociální poradenství</v>
          </cell>
          <cell r="RF512">
            <v>107900</v>
          </cell>
          <cell r="XW512">
            <v>10000</v>
          </cell>
        </row>
        <row r="513">
          <cell r="D513" t="str">
            <v>osobní asistence</v>
          </cell>
          <cell r="RF513">
            <v>1619571</v>
          </cell>
          <cell r="XW513">
            <v>320000</v>
          </cell>
        </row>
        <row r="514">
          <cell r="D514" t="str">
            <v>odborné sociální poradenství</v>
          </cell>
          <cell r="RF514">
            <v>1602377</v>
          </cell>
          <cell r="XW514">
            <v>0</v>
          </cell>
        </row>
        <row r="515">
          <cell r="D515" t="str">
            <v>sociálně aktivizační služby pro rodiny s dětmi</v>
          </cell>
          <cell r="RF515">
            <v>1280691</v>
          </cell>
          <cell r="XW515">
            <v>98000</v>
          </cell>
        </row>
        <row r="516">
          <cell r="D516" t="str">
            <v>tísňová péče</v>
          </cell>
          <cell r="RF516">
            <v>3314267</v>
          </cell>
          <cell r="XW516">
            <v>850000</v>
          </cell>
        </row>
        <row r="517">
          <cell r="D517" t="str">
            <v>pečovatelská služba</v>
          </cell>
          <cell r="RF517">
            <v>380000</v>
          </cell>
          <cell r="XW517">
            <v>180000</v>
          </cell>
        </row>
        <row r="518">
          <cell r="D518" t="str">
            <v>pečovatelská služba</v>
          </cell>
          <cell r="RF518">
            <v>1481573</v>
          </cell>
          <cell r="XW518">
            <v>431573</v>
          </cell>
        </row>
        <row r="519">
          <cell r="D519" t="str">
            <v>terénní programy</v>
          </cell>
          <cell r="RF519">
            <v>1918069</v>
          </cell>
          <cell r="XW519">
            <v>225000</v>
          </cell>
        </row>
        <row r="520">
          <cell r="D520" t="str">
            <v>pečovatelská služba</v>
          </cell>
          <cell r="RF520">
            <v>995530</v>
          </cell>
          <cell r="XW520">
            <v>100000</v>
          </cell>
        </row>
        <row r="521">
          <cell r="D521" t="str">
            <v>sociálně terapeutické dílny</v>
          </cell>
          <cell r="RF521">
            <v>1014963</v>
          </cell>
          <cell r="XW521">
            <v>146000</v>
          </cell>
        </row>
        <row r="522">
          <cell r="D522" t="str">
            <v>nízkoprahová denní centra</v>
          </cell>
          <cell r="RF522">
            <v>1010934</v>
          </cell>
          <cell r="XW522">
            <v>157000</v>
          </cell>
        </row>
        <row r="523">
          <cell r="D523" t="str">
            <v>raná péče</v>
          </cell>
          <cell r="RF523">
            <v>2071144</v>
          </cell>
          <cell r="XW523">
            <v>482000</v>
          </cell>
        </row>
        <row r="524">
          <cell r="D524" t="str">
            <v>sociálně aktivizační služby pro rodiny s dětmi</v>
          </cell>
          <cell r="RF524">
            <v>982075</v>
          </cell>
          <cell r="XW524">
            <v>50000</v>
          </cell>
        </row>
        <row r="525">
          <cell r="D525" t="str">
            <v>nízkoprahová zařízení pro děti a mládež</v>
          </cell>
          <cell r="RF525">
            <v>872100</v>
          </cell>
          <cell r="XW525">
            <v>45000</v>
          </cell>
        </row>
        <row r="526">
          <cell r="D526" t="str">
            <v>terénní programy</v>
          </cell>
          <cell r="RF526">
            <v>929852</v>
          </cell>
          <cell r="XW526">
            <v>225000</v>
          </cell>
        </row>
        <row r="527">
          <cell r="D527" t="str">
            <v>sociálně aktivizační služby pro rodiny s dětmi</v>
          </cell>
          <cell r="RF527">
            <v>665351</v>
          </cell>
          <cell r="XW527">
            <v>73000</v>
          </cell>
        </row>
        <row r="528">
          <cell r="D528" t="str">
            <v>sociálně aktivizační služby pro seniory a osoby se zdravotním postižením</v>
          </cell>
          <cell r="RF528">
            <v>507320</v>
          </cell>
          <cell r="XW528">
            <v>20000</v>
          </cell>
        </row>
        <row r="529">
          <cell r="D529" t="str">
            <v>sociálně aktivizační služby pro rodiny s dětmi</v>
          </cell>
          <cell r="RF529">
            <v>1043582</v>
          </cell>
          <cell r="XW529">
            <v>90000</v>
          </cell>
        </row>
        <row r="530">
          <cell r="D530" t="str">
            <v>sociálně aktivizační služby pro rodiny s dětmi</v>
          </cell>
          <cell r="RF530">
            <v>462157</v>
          </cell>
          <cell r="XW530">
            <v>155848</v>
          </cell>
        </row>
        <row r="531">
          <cell r="D531" t="str">
            <v xml:space="preserve">sociální rehabilitace </v>
          </cell>
          <cell r="RF531">
            <v>2113014</v>
          </cell>
          <cell r="XW531">
            <v>260000</v>
          </cell>
        </row>
        <row r="532">
          <cell r="D532" t="str">
            <v>noclehárny</v>
          </cell>
          <cell r="RF532">
            <v>1364428</v>
          </cell>
          <cell r="XW532">
            <v>222000</v>
          </cell>
        </row>
        <row r="533">
          <cell r="D533" t="str">
            <v>sociálně aktivizační služby pro rodiny s dětmi</v>
          </cell>
          <cell r="RF533">
            <v>1012321</v>
          </cell>
          <cell r="XW533">
            <v>215000</v>
          </cell>
        </row>
        <row r="534">
          <cell r="D534" t="str">
            <v xml:space="preserve">sociální rehabilitace </v>
          </cell>
          <cell r="RF534">
            <v>831988</v>
          </cell>
          <cell r="XW534">
            <v>145000</v>
          </cell>
        </row>
        <row r="535">
          <cell r="D535" t="str">
            <v>nízkoprahová zařízení pro děti a mládež</v>
          </cell>
          <cell r="RF535">
            <v>2145414</v>
          </cell>
          <cell r="XW535">
            <v>348000</v>
          </cell>
        </row>
        <row r="536">
          <cell r="D536" t="str">
            <v>sociálně aktivizační služby pro seniory a osoby se zdravotním postižením</v>
          </cell>
          <cell r="RF536">
            <v>597250</v>
          </cell>
          <cell r="XW536">
            <v>97500</v>
          </cell>
        </row>
        <row r="537">
          <cell r="D537" t="str">
            <v>odborné sociální poradenství</v>
          </cell>
          <cell r="RF537">
            <v>2233428</v>
          </cell>
          <cell r="XW537">
            <v>530000</v>
          </cell>
        </row>
        <row r="538">
          <cell r="D538" t="str">
            <v>odlehčovací služby</v>
          </cell>
          <cell r="RF538">
            <v>672000</v>
          </cell>
          <cell r="XW538">
            <v>0</v>
          </cell>
        </row>
        <row r="539">
          <cell r="D539" t="str">
            <v>azylové domy</v>
          </cell>
          <cell r="RF539">
            <v>2213300</v>
          </cell>
          <cell r="XW539">
            <v>752000</v>
          </cell>
        </row>
        <row r="540">
          <cell r="D540" t="str">
            <v>domy na půl cesty</v>
          </cell>
          <cell r="RF540">
            <v>718000</v>
          </cell>
          <cell r="XW540">
            <v>180000</v>
          </cell>
        </row>
        <row r="541">
          <cell r="D541" t="str">
            <v>pečovatelská služba</v>
          </cell>
          <cell r="RF541">
            <v>8695000</v>
          </cell>
          <cell r="XW541">
            <v>2800000</v>
          </cell>
        </row>
        <row r="542">
          <cell r="D542" t="str">
            <v>pečovatelská služba</v>
          </cell>
          <cell r="RF542">
            <v>4704200</v>
          </cell>
          <cell r="XW542">
            <v>2134000</v>
          </cell>
        </row>
        <row r="543">
          <cell r="D543" t="str">
            <v>pečovatelská služba</v>
          </cell>
          <cell r="RF543">
            <v>915000</v>
          </cell>
          <cell r="XW543">
            <v>0</v>
          </cell>
        </row>
        <row r="544">
          <cell r="D544" t="str">
            <v>odlehčovací služby</v>
          </cell>
          <cell r="RF544">
            <v>808710</v>
          </cell>
          <cell r="XW544">
            <v>0</v>
          </cell>
        </row>
        <row r="545">
          <cell r="D545" t="str">
            <v>odborné sociální poradenství</v>
          </cell>
          <cell r="RF545">
            <v>155300</v>
          </cell>
          <cell r="XW545">
            <v>0</v>
          </cell>
        </row>
        <row r="546">
          <cell r="D546" t="str">
            <v>azylové domy</v>
          </cell>
          <cell r="RF546">
            <v>1940486</v>
          </cell>
          <cell r="XW546">
            <v>0</v>
          </cell>
        </row>
        <row r="547">
          <cell r="D547" t="str">
            <v>krizová pomoc</v>
          </cell>
          <cell r="RF547">
            <v>3087435</v>
          </cell>
          <cell r="XW547">
            <v>600000</v>
          </cell>
        </row>
        <row r="548">
          <cell r="D548" t="str">
            <v>pečovatelská služba</v>
          </cell>
          <cell r="RF548">
            <v>6772770</v>
          </cell>
          <cell r="XW548">
            <v>4402700</v>
          </cell>
        </row>
        <row r="549">
          <cell r="D549" t="str">
            <v>centra denních služeb</v>
          </cell>
          <cell r="RF549">
            <v>2622500</v>
          </cell>
          <cell r="XW549">
            <v>1717300</v>
          </cell>
        </row>
        <row r="550">
          <cell r="D550" t="str">
            <v>pečovatelská služba</v>
          </cell>
          <cell r="RF550">
            <v>3634500</v>
          </cell>
          <cell r="XW550">
            <v>509500</v>
          </cell>
        </row>
        <row r="551">
          <cell r="D551" t="str">
            <v>pečovatelská služba</v>
          </cell>
          <cell r="RF551">
            <v>15144250</v>
          </cell>
          <cell r="XW551">
            <v>4033250</v>
          </cell>
        </row>
        <row r="552">
          <cell r="D552" t="str">
            <v>denní stacionáře</v>
          </cell>
          <cell r="RF552">
            <v>1056421</v>
          </cell>
          <cell r="XW552">
            <v>300421</v>
          </cell>
        </row>
        <row r="553">
          <cell r="D553" t="str">
            <v>odlehčovací služby</v>
          </cell>
          <cell r="RF553">
            <v>463717</v>
          </cell>
          <cell r="XW553">
            <v>193717</v>
          </cell>
        </row>
        <row r="554">
          <cell r="D554" t="str">
            <v>osobní asistence</v>
          </cell>
          <cell r="RF554">
            <v>2366386</v>
          </cell>
          <cell r="XW554">
            <v>606386</v>
          </cell>
        </row>
        <row r="555">
          <cell r="D555" t="str">
            <v>tísňová péče</v>
          </cell>
          <cell r="RF555">
            <v>2136746</v>
          </cell>
          <cell r="XW555">
            <v>1004746</v>
          </cell>
        </row>
        <row r="556">
          <cell r="D556" t="str">
            <v>pečovatelská služba</v>
          </cell>
          <cell r="RF556">
            <v>2407502</v>
          </cell>
          <cell r="XW556">
            <v>1327502</v>
          </cell>
        </row>
        <row r="557">
          <cell r="D557" t="str">
            <v>pečovatelská služba</v>
          </cell>
          <cell r="RF557">
            <v>1737364</v>
          </cell>
          <cell r="XW557">
            <v>160000</v>
          </cell>
        </row>
        <row r="558">
          <cell r="D558" t="str">
            <v>osobní asistence</v>
          </cell>
          <cell r="RF558">
            <v>619700</v>
          </cell>
          <cell r="XW558">
            <v>60000</v>
          </cell>
        </row>
        <row r="559">
          <cell r="D559" t="str">
            <v>odlehčovací služby</v>
          </cell>
          <cell r="RF559">
            <v>304776</v>
          </cell>
          <cell r="XW559">
            <v>18000</v>
          </cell>
        </row>
        <row r="560">
          <cell r="D560" t="str">
            <v>pečovatelská služba</v>
          </cell>
          <cell r="RF560">
            <v>14155500</v>
          </cell>
          <cell r="XW560">
            <v>8282500</v>
          </cell>
        </row>
        <row r="561">
          <cell r="D561" t="str">
            <v>nízkoprahová denní centra</v>
          </cell>
          <cell r="RF561">
            <v>880000</v>
          </cell>
          <cell r="XW561">
            <v>262000</v>
          </cell>
        </row>
        <row r="562">
          <cell r="D562" t="str">
            <v>noclehárny</v>
          </cell>
          <cell r="RF562">
            <v>295800</v>
          </cell>
          <cell r="XW562">
            <v>175800</v>
          </cell>
        </row>
        <row r="563">
          <cell r="D563" t="str">
            <v>terénní programy</v>
          </cell>
          <cell r="RF563">
            <v>800000</v>
          </cell>
          <cell r="XW563">
            <v>292000</v>
          </cell>
        </row>
        <row r="564">
          <cell r="D564" t="str">
            <v>centra denních služeb</v>
          </cell>
          <cell r="RF564">
            <v>3119000</v>
          </cell>
          <cell r="XW564">
            <v>2237000</v>
          </cell>
        </row>
        <row r="565">
          <cell r="D565" t="str">
            <v>pečovatelská služba</v>
          </cell>
          <cell r="RF565">
            <v>6492000</v>
          </cell>
          <cell r="XW565">
            <v>3010200</v>
          </cell>
        </row>
        <row r="566">
          <cell r="D566" t="str">
            <v xml:space="preserve">sociální rehabilitace </v>
          </cell>
          <cell r="RF566">
            <v>4665833</v>
          </cell>
          <cell r="XW566">
            <v>775000</v>
          </cell>
        </row>
        <row r="567">
          <cell r="D567" t="str">
            <v>sociálně terapeutické dílny</v>
          </cell>
          <cell r="RF567">
            <v>5123118</v>
          </cell>
          <cell r="XW567">
            <v>1675000</v>
          </cell>
        </row>
        <row r="568">
          <cell r="D568" t="str">
            <v>nízkoprahová zařízení pro děti a mládež</v>
          </cell>
          <cell r="RF568">
            <v>2801882</v>
          </cell>
          <cell r="XW568">
            <v>233400</v>
          </cell>
        </row>
        <row r="569">
          <cell r="D569" t="str">
            <v>terénní programy</v>
          </cell>
          <cell r="RF569">
            <v>3220524</v>
          </cell>
          <cell r="XW569">
            <v>100000</v>
          </cell>
        </row>
        <row r="570">
          <cell r="D570" t="str">
            <v>sociálně aktivizační služby pro rodiny s dětmi</v>
          </cell>
          <cell r="RF570">
            <v>3122494</v>
          </cell>
          <cell r="XW570">
            <v>343475</v>
          </cell>
        </row>
        <row r="571">
          <cell r="D571" t="str">
            <v>nízkoprahová zařízení pro děti a mládež</v>
          </cell>
          <cell r="RF571">
            <v>1632006</v>
          </cell>
          <cell r="XW571">
            <v>179521</v>
          </cell>
        </row>
        <row r="572">
          <cell r="D572" t="str">
            <v>sociálně terapeutické dílny</v>
          </cell>
          <cell r="RF572">
            <v>1562749</v>
          </cell>
          <cell r="XW572">
            <v>0</v>
          </cell>
        </row>
        <row r="573">
          <cell r="D573" t="str">
            <v>chráněné bydlení</v>
          </cell>
          <cell r="RF573">
            <v>6189000</v>
          </cell>
          <cell r="XW573">
            <v>52000</v>
          </cell>
        </row>
        <row r="574">
          <cell r="D574" t="str">
            <v>telefonická krizová pomoc</v>
          </cell>
          <cell r="RF574">
            <v>970000</v>
          </cell>
          <cell r="XW574">
            <v>270000</v>
          </cell>
        </row>
        <row r="575">
          <cell r="D575" t="str">
            <v>krizová pomoc</v>
          </cell>
          <cell r="RF575">
            <v>1110000</v>
          </cell>
          <cell r="XW575">
            <v>305000</v>
          </cell>
        </row>
        <row r="576">
          <cell r="D576" t="str">
            <v>domovy pro seniory</v>
          </cell>
          <cell r="RF576">
            <v>8508532</v>
          </cell>
          <cell r="XW576">
            <v>0</v>
          </cell>
        </row>
        <row r="577">
          <cell r="D577" t="str">
            <v>sociálně aktivizační služby pro rodiny s dětmi</v>
          </cell>
          <cell r="RF577">
            <v>1198437</v>
          </cell>
          <cell r="XW577">
            <v>151093</v>
          </cell>
        </row>
        <row r="578">
          <cell r="D578" t="str">
            <v>nízkoprahová zařízení pro děti a mládež</v>
          </cell>
          <cell r="RF578">
            <v>2154049</v>
          </cell>
          <cell r="XW578">
            <v>254125</v>
          </cell>
        </row>
        <row r="579">
          <cell r="D579" t="str">
            <v>intervenční centra</v>
          </cell>
          <cell r="RF579">
            <v>800802</v>
          </cell>
          <cell r="XW579">
            <v>370000</v>
          </cell>
        </row>
        <row r="580">
          <cell r="D580" t="str">
            <v>odborné sociální poradenství</v>
          </cell>
          <cell r="RF580">
            <v>216684</v>
          </cell>
          <cell r="XW580">
            <v>60000</v>
          </cell>
        </row>
        <row r="581">
          <cell r="D581" t="str">
            <v>nízkoprahová zařízení pro děti a mládež</v>
          </cell>
          <cell r="RF581">
            <v>3936661</v>
          </cell>
          <cell r="XW581">
            <v>45184</v>
          </cell>
        </row>
        <row r="582">
          <cell r="D582" t="str">
            <v>terénní programy</v>
          </cell>
          <cell r="RF582">
            <v>2963427</v>
          </cell>
          <cell r="XW582">
            <v>1484427</v>
          </cell>
        </row>
        <row r="583">
          <cell r="D583" t="str">
            <v>sociálně aktivizační služby pro rodiny s dětmi</v>
          </cell>
          <cell r="RF583">
            <v>2279477</v>
          </cell>
          <cell r="XW583">
            <v>758477</v>
          </cell>
        </row>
        <row r="584">
          <cell r="D584" t="str">
            <v>odborné sociální poradenství</v>
          </cell>
          <cell r="RF584">
            <v>1042200</v>
          </cell>
          <cell r="XW584">
            <v>255000</v>
          </cell>
        </row>
        <row r="585">
          <cell r="D585" t="str">
            <v>terénní programy</v>
          </cell>
          <cell r="RF585">
            <v>947000</v>
          </cell>
          <cell r="XW585">
            <v>225000</v>
          </cell>
        </row>
        <row r="586">
          <cell r="D586" t="str">
            <v>nízkoprahová zařízení pro děti a mládež</v>
          </cell>
          <cell r="RF586">
            <v>3123500</v>
          </cell>
          <cell r="XW586">
            <v>650000</v>
          </cell>
        </row>
        <row r="587">
          <cell r="D587" t="str">
            <v>kontaktní centra</v>
          </cell>
          <cell r="RF587">
            <v>3053487</v>
          </cell>
          <cell r="XW587">
            <v>1129000</v>
          </cell>
        </row>
        <row r="588">
          <cell r="D588" t="str">
            <v>nízkoprahová zařízení pro děti a mládež</v>
          </cell>
          <cell r="RF588">
            <v>1455789</v>
          </cell>
          <cell r="XW588">
            <v>251022</v>
          </cell>
        </row>
        <row r="589">
          <cell r="D589" t="str">
            <v>odborné sociální poradenství</v>
          </cell>
          <cell r="RF589">
            <v>1348985</v>
          </cell>
          <cell r="XW589">
            <v>273464</v>
          </cell>
        </row>
        <row r="590">
          <cell r="D590" t="str">
            <v>nízkoprahová zařízení pro děti a mládež</v>
          </cell>
          <cell r="RF590">
            <v>1710610</v>
          </cell>
          <cell r="XW590">
            <v>248200</v>
          </cell>
        </row>
        <row r="591">
          <cell r="D591" t="str">
            <v xml:space="preserve">sociální rehabilitace </v>
          </cell>
          <cell r="RF591">
            <v>1464692</v>
          </cell>
          <cell r="XW591">
            <v>318074</v>
          </cell>
        </row>
        <row r="592">
          <cell r="D592" t="str">
            <v>azylové domy</v>
          </cell>
          <cell r="RF592">
            <v>3576388</v>
          </cell>
          <cell r="XW592">
            <v>184596</v>
          </cell>
        </row>
        <row r="593">
          <cell r="D593" t="str">
            <v>pečovatelská služba</v>
          </cell>
          <cell r="RF593">
            <v>3141234</v>
          </cell>
          <cell r="XW593">
            <v>485328</v>
          </cell>
        </row>
        <row r="594">
          <cell r="D594" t="str">
            <v>raná péče</v>
          </cell>
          <cell r="RF594">
            <v>8019481</v>
          </cell>
          <cell r="XW594">
            <v>787700</v>
          </cell>
        </row>
        <row r="595">
          <cell r="D595" t="str">
            <v>odborné sociální poradenství</v>
          </cell>
          <cell r="RF595">
            <v>303506</v>
          </cell>
          <cell r="XW595">
            <v>10000</v>
          </cell>
        </row>
        <row r="596">
          <cell r="D596" t="str">
            <v>odborné sociální poradenství</v>
          </cell>
          <cell r="RF596">
            <v>1213700</v>
          </cell>
          <cell r="XW596">
            <v>496700</v>
          </cell>
        </row>
        <row r="597">
          <cell r="D597" t="str">
            <v>odborné sociální poradenství</v>
          </cell>
          <cell r="RF597">
            <v>1140610</v>
          </cell>
          <cell r="XW597">
            <v>62500</v>
          </cell>
        </row>
        <row r="598">
          <cell r="D598" t="str">
            <v>odborné sociální poradenství</v>
          </cell>
          <cell r="RF598">
            <v>2076203</v>
          </cell>
          <cell r="XW598">
            <v>449600</v>
          </cell>
        </row>
        <row r="599">
          <cell r="D599" t="str">
            <v>odborné sociální poradenství</v>
          </cell>
          <cell r="RF599">
            <v>1765398</v>
          </cell>
          <cell r="XW599">
            <v>99600</v>
          </cell>
        </row>
        <row r="600">
          <cell r="D600" t="str">
            <v>intervenční centra</v>
          </cell>
          <cell r="RF600">
            <v>2773143</v>
          </cell>
          <cell r="XW600">
            <v>270800</v>
          </cell>
        </row>
        <row r="601">
          <cell r="D601" t="str">
            <v xml:space="preserve">sociální rehabilitace </v>
          </cell>
          <cell r="RF601">
            <v>4038604</v>
          </cell>
          <cell r="XW601">
            <v>600000</v>
          </cell>
        </row>
        <row r="602">
          <cell r="D602" t="str">
            <v>terénní programy</v>
          </cell>
          <cell r="RF602">
            <v>4153428</v>
          </cell>
          <cell r="XW602">
            <v>498428</v>
          </cell>
        </row>
        <row r="603">
          <cell r="D603" t="str">
            <v>sociálně aktivizační služby pro rodiny s dětmi</v>
          </cell>
          <cell r="RF603">
            <v>2263900</v>
          </cell>
          <cell r="XW603">
            <v>249029</v>
          </cell>
        </row>
        <row r="604">
          <cell r="D604" t="str">
            <v>sociálně aktivizační služby pro rodiny s dětmi</v>
          </cell>
          <cell r="RF604">
            <v>404000</v>
          </cell>
          <cell r="XW604">
            <v>44440</v>
          </cell>
        </row>
        <row r="605">
          <cell r="D605" t="str">
            <v>terénní programy</v>
          </cell>
          <cell r="RF605">
            <v>900000</v>
          </cell>
          <cell r="XW605">
            <v>108000</v>
          </cell>
        </row>
        <row r="606">
          <cell r="D606" t="str">
            <v>odborné sociální poradenství</v>
          </cell>
          <cell r="RF606">
            <v>250000</v>
          </cell>
          <cell r="XW606">
            <v>57500</v>
          </cell>
        </row>
        <row r="607">
          <cell r="D607" t="str">
            <v>odlehčovací služby</v>
          </cell>
          <cell r="RF607">
            <v>1204692</v>
          </cell>
          <cell r="XW607">
            <v>267000</v>
          </cell>
        </row>
        <row r="608">
          <cell r="D608" t="str">
            <v>odborné sociální poradenství</v>
          </cell>
          <cell r="RF608">
            <v>892459</v>
          </cell>
          <cell r="XW608">
            <v>190000</v>
          </cell>
        </row>
        <row r="609">
          <cell r="D609" t="str">
            <v>osobní asistence</v>
          </cell>
          <cell r="RF609">
            <v>1408178</v>
          </cell>
          <cell r="XW609">
            <v>217000</v>
          </cell>
        </row>
        <row r="610">
          <cell r="D610" t="str">
            <v>podpora samostatného bydlení</v>
          </cell>
          <cell r="RF610">
            <v>347910</v>
          </cell>
          <cell r="XW610">
            <v>34790</v>
          </cell>
        </row>
        <row r="611">
          <cell r="D611" t="str">
            <v>domovy pro osoby se zdravotním postižením</v>
          </cell>
          <cell r="RF611">
            <v>13290458</v>
          </cell>
          <cell r="XW611">
            <v>2725447</v>
          </cell>
        </row>
        <row r="612">
          <cell r="D612" t="str">
            <v>chráněné bydlení</v>
          </cell>
          <cell r="RF612">
            <v>4544017</v>
          </cell>
          <cell r="XW612">
            <v>830727</v>
          </cell>
        </row>
        <row r="613">
          <cell r="D613" t="str">
            <v xml:space="preserve">sociální rehabilitace </v>
          </cell>
          <cell r="RF613">
            <v>3014303</v>
          </cell>
          <cell r="XW613">
            <v>243500</v>
          </cell>
        </row>
        <row r="614">
          <cell r="D614" t="str">
            <v xml:space="preserve">sociální rehabilitace </v>
          </cell>
          <cell r="RF614">
            <v>2837090</v>
          </cell>
          <cell r="XW614">
            <v>626800</v>
          </cell>
        </row>
        <row r="615">
          <cell r="D615" t="str">
            <v>podpora samostatného bydlení</v>
          </cell>
          <cell r="RF615">
            <v>1868372</v>
          </cell>
          <cell r="XW615">
            <v>30000</v>
          </cell>
        </row>
        <row r="616">
          <cell r="D616" t="str">
            <v>podpora samostatného bydlení</v>
          </cell>
          <cell r="RF616">
            <v>1135632</v>
          </cell>
          <cell r="XW616">
            <v>15000</v>
          </cell>
        </row>
        <row r="617">
          <cell r="D617" t="str">
            <v>domovy se zvláštním režimem</v>
          </cell>
          <cell r="RF617">
            <v>9407600</v>
          </cell>
          <cell r="XW617">
            <v>2901200</v>
          </cell>
        </row>
        <row r="618">
          <cell r="D618" t="str">
            <v>centra denních služeb</v>
          </cell>
          <cell r="RF618">
            <v>1997190</v>
          </cell>
          <cell r="XW618">
            <v>716000</v>
          </cell>
        </row>
        <row r="619">
          <cell r="D619" t="str">
            <v>krizová pomoc</v>
          </cell>
          <cell r="RF619">
            <v>235390</v>
          </cell>
          <cell r="XW619">
            <v>39798</v>
          </cell>
        </row>
        <row r="620">
          <cell r="D620" t="str">
            <v>terénní programy</v>
          </cell>
          <cell r="RF620">
            <v>363784</v>
          </cell>
          <cell r="XW620">
            <v>159192</v>
          </cell>
        </row>
        <row r="621">
          <cell r="D621" t="str">
            <v>sociálně aktivizační služby pro rodiny s dětmi</v>
          </cell>
          <cell r="RF621">
            <v>586222</v>
          </cell>
          <cell r="XW621">
            <v>159192</v>
          </cell>
        </row>
        <row r="622">
          <cell r="D622" t="str">
            <v>odborné sociální poradenství</v>
          </cell>
          <cell r="RF622">
            <v>384784</v>
          </cell>
          <cell r="XW622">
            <v>159192</v>
          </cell>
        </row>
        <row r="623">
          <cell r="D623" t="str">
            <v>azylové domy</v>
          </cell>
          <cell r="RF623">
            <v>959768</v>
          </cell>
          <cell r="XW623">
            <v>0</v>
          </cell>
        </row>
        <row r="624">
          <cell r="D624" t="str">
            <v>denní stacionáře</v>
          </cell>
          <cell r="RF624">
            <v>689828</v>
          </cell>
          <cell r="XW624">
            <v>1000</v>
          </cell>
        </row>
        <row r="625">
          <cell r="D625" t="str">
            <v>odborné sociální poradenství</v>
          </cell>
          <cell r="RF625">
            <v>2290046</v>
          </cell>
          <cell r="XW625">
            <v>700000</v>
          </cell>
        </row>
        <row r="626">
          <cell r="D626" t="str">
            <v>terénní programy</v>
          </cell>
          <cell r="RF626">
            <v>3570961</v>
          </cell>
          <cell r="XW626">
            <v>1770961</v>
          </cell>
        </row>
        <row r="627">
          <cell r="D627" t="str">
            <v>kontaktní centra</v>
          </cell>
          <cell r="RF627">
            <v>3314405</v>
          </cell>
          <cell r="XW627">
            <v>1614405</v>
          </cell>
        </row>
        <row r="628">
          <cell r="D628" t="str">
            <v>nízkoprahová zařízení pro děti a mládež</v>
          </cell>
          <cell r="RF628">
            <v>1754721</v>
          </cell>
          <cell r="XW628">
            <v>773717</v>
          </cell>
        </row>
        <row r="629">
          <cell r="D629" t="str">
            <v>domovy pro seniory</v>
          </cell>
          <cell r="RF629">
            <v>9419000</v>
          </cell>
          <cell r="XW629">
            <v>120000</v>
          </cell>
        </row>
        <row r="630">
          <cell r="D630" t="str">
            <v>sociálně aktivizační služby pro seniory a osoby se zdravotním postižením</v>
          </cell>
          <cell r="RF630">
            <v>1261000</v>
          </cell>
          <cell r="XW630">
            <v>123000</v>
          </cell>
        </row>
        <row r="631">
          <cell r="D631" t="str">
            <v>pečovatelská služba</v>
          </cell>
          <cell r="RF631">
            <v>6899500</v>
          </cell>
          <cell r="XW631">
            <v>347500</v>
          </cell>
        </row>
        <row r="632">
          <cell r="D632" t="str">
            <v>osobní asistence</v>
          </cell>
          <cell r="RF632">
            <v>3882400</v>
          </cell>
          <cell r="XW632">
            <v>48000</v>
          </cell>
        </row>
        <row r="633">
          <cell r="D633" t="str">
            <v>odlehčovací služby</v>
          </cell>
          <cell r="RF633">
            <v>3459400</v>
          </cell>
          <cell r="XW633">
            <v>0</v>
          </cell>
        </row>
        <row r="634">
          <cell r="D634" t="str">
            <v>domovy pro seniory</v>
          </cell>
          <cell r="RF634">
            <v>5937300</v>
          </cell>
          <cell r="XW634">
            <v>972960</v>
          </cell>
        </row>
        <row r="635">
          <cell r="D635" t="str">
            <v>domovy se zvláštním režimem</v>
          </cell>
          <cell r="RF635">
            <v>13305841</v>
          </cell>
          <cell r="XW635">
            <v>2318346</v>
          </cell>
        </row>
        <row r="636">
          <cell r="D636" t="str">
            <v>pečovatelská služba</v>
          </cell>
          <cell r="RF636">
            <v>724800</v>
          </cell>
          <cell r="XW636">
            <v>0</v>
          </cell>
        </row>
        <row r="637">
          <cell r="D637" t="str">
            <v>týdenní stacionáře</v>
          </cell>
          <cell r="RF637">
            <v>7275000</v>
          </cell>
          <cell r="XW637">
            <v>205000</v>
          </cell>
        </row>
        <row r="638">
          <cell r="D638" t="str">
            <v>pečovatelská služba</v>
          </cell>
          <cell r="RF638">
            <v>2921426</v>
          </cell>
          <cell r="XW638">
            <v>450000</v>
          </cell>
        </row>
        <row r="639">
          <cell r="D639" t="str">
            <v>osobní asistence</v>
          </cell>
          <cell r="RF639">
            <v>5623370</v>
          </cell>
          <cell r="XW639">
            <v>1778800</v>
          </cell>
        </row>
        <row r="640">
          <cell r="D640" t="str">
            <v>odlehčovací služby</v>
          </cell>
          <cell r="RF640">
            <v>793600</v>
          </cell>
          <cell r="XW640">
            <v>100000</v>
          </cell>
        </row>
        <row r="641">
          <cell r="D641" t="str">
            <v>odborné sociální poradenství</v>
          </cell>
          <cell r="RF641">
            <v>525876</v>
          </cell>
          <cell r="XW641">
            <v>60000</v>
          </cell>
        </row>
        <row r="642">
          <cell r="D642" t="str">
            <v>odlehčovací služby</v>
          </cell>
          <cell r="RF642">
            <v>779582</v>
          </cell>
          <cell r="XW642">
            <v>93550</v>
          </cell>
        </row>
        <row r="643">
          <cell r="D643" t="str">
            <v>pečovatelská služba</v>
          </cell>
          <cell r="RF643">
            <v>3962270</v>
          </cell>
          <cell r="XW643">
            <v>837000</v>
          </cell>
        </row>
        <row r="644">
          <cell r="D644" t="str">
            <v>osobní asistence</v>
          </cell>
          <cell r="RF644">
            <v>3873930</v>
          </cell>
          <cell r="XW644">
            <v>354000</v>
          </cell>
        </row>
        <row r="645">
          <cell r="D645" t="str">
            <v>pečovatelská služba</v>
          </cell>
          <cell r="RF645">
            <v>509188</v>
          </cell>
          <cell r="XW645">
            <v>148188</v>
          </cell>
        </row>
        <row r="646">
          <cell r="D646" t="str">
            <v>týdenní stacionáře</v>
          </cell>
          <cell r="RF646">
            <v>3203948</v>
          </cell>
          <cell r="XW646">
            <v>534000</v>
          </cell>
        </row>
        <row r="647">
          <cell r="D647" t="str">
            <v>sociálně aktivizační služby pro seniory a osoby se zdravotním postižením</v>
          </cell>
          <cell r="RF647">
            <v>390764</v>
          </cell>
          <cell r="XW647">
            <v>40000</v>
          </cell>
        </row>
        <row r="648">
          <cell r="D648" t="str">
            <v>raná péče</v>
          </cell>
          <cell r="RF648">
            <v>2195302</v>
          </cell>
          <cell r="XW648">
            <v>381500</v>
          </cell>
        </row>
        <row r="649">
          <cell r="D649" t="str">
            <v xml:space="preserve">sociální rehabilitace </v>
          </cell>
          <cell r="RF649">
            <v>2458290</v>
          </cell>
          <cell r="XW649">
            <v>100000</v>
          </cell>
        </row>
        <row r="650">
          <cell r="D650" t="str">
            <v>odlehčovací služby</v>
          </cell>
          <cell r="RF650">
            <v>1062286</v>
          </cell>
          <cell r="XW650">
            <v>132963</v>
          </cell>
        </row>
        <row r="651">
          <cell r="D651" t="str">
            <v>denní stacionáře</v>
          </cell>
          <cell r="RF651">
            <v>2717760</v>
          </cell>
          <cell r="XW651">
            <v>297570</v>
          </cell>
        </row>
        <row r="652">
          <cell r="D652" t="str">
            <v>sociálně terapeutické dílny</v>
          </cell>
          <cell r="RF652">
            <v>1935232</v>
          </cell>
          <cell r="XW652">
            <v>243643</v>
          </cell>
        </row>
        <row r="653">
          <cell r="D653" t="str">
            <v>chráněné bydlení</v>
          </cell>
          <cell r="RF653">
            <v>1483201</v>
          </cell>
          <cell r="XW653">
            <v>252706</v>
          </cell>
        </row>
        <row r="654">
          <cell r="D654" t="str">
            <v>denní stacionáře</v>
          </cell>
          <cell r="RF654">
            <v>1860000</v>
          </cell>
          <cell r="XW654">
            <v>920000</v>
          </cell>
        </row>
        <row r="655">
          <cell r="D655" t="str">
            <v>pečovatelská služba</v>
          </cell>
          <cell r="RF655">
            <v>13272000</v>
          </cell>
          <cell r="XW655">
            <v>5680000</v>
          </cell>
        </row>
        <row r="656">
          <cell r="D656" t="str">
            <v>raná péče</v>
          </cell>
          <cell r="RF656">
            <v>1260576</v>
          </cell>
          <cell r="XW656">
            <v>350000</v>
          </cell>
        </row>
        <row r="657">
          <cell r="D657" t="str">
            <v>sociálně aktivizační služby pro rodiny s dětmi</v>
          </cell>
          <cell r="RF657">
            <v>1664176</v>
          </cell>
          <cell r="XW657">
            <v>300000</v>
          </cell>
        </row>
        <row r="658">
          <cell r="D658" t="str">
            <v>odborné sociální poradenství</v>
          </cell>
          <cell r="RF658">
            <v>817562</v>
          </cell>
          <cell r="XW658">
            <v>140000</v>
          </cell>
        </row>
        <row r="659">
          <cell r="D659" t="str">
            <v>odborné sociální poradenství</v>
          </cell>
          <cell r="RF659">
            <v>2995700</v>
          </cell>
          <cell r="XW659">
            <v>1597300</v>
          </cell>
        </row>
        <row r="660">
          <cell r="D660" t="str">
            <v>odlehčovací služby</v>
          </cell>
          <cell r="RF660">
            <v>354000</v>
          </cell>
          <cell r="XW660">
            <v>0</v>
          </cell>
        </row>
        <row r="661">
          <cell r="D661" t="str">
            <v>sociálně aktivizační služby pro seniory a osoby se zdravotním postižením</v>
          </cell>
          <cell r="RF661">
            <v>258000</v>
          </cell>
          <cell r="XW661">
            <v>0</v>
          </cell>
        </row>
        <row r="662">
          <cell r="D662" t="str">
            <v>odborné sociální poradenství</v>
          </cell>
          <cell r="RF662">
            <v>352968</v>
          </cell>
          <cell r="XW662">
            <v>16990</v>
          </cell>
        </row>
        <row r="663">
          <cell r="D663" t="str">
            <v>sociálně aktivizační služby pro seniory a osoby se zdravotním postižením</v>
          </cell>
          <cell r="RF663">
            <v>360581</v>
          </cell>
          <cell r="XW663">
            <v>13853</v>
          </cell>
        </row>
        <row r="664">
          <cell r="D664" t="str">
            <v>sociálně aktivizační služby pro seniory a osoby se zdravotním postižením</v>
          </cell>
          <cell r="RF664">
            <v>1214700</v>
          </cell>
          <cell r="XW664">
            <v>90000</v>
          </cell>
        </row>
        <row r="665">
          <cell r="D665" t="str">
            <v>odborné sociální poradenství</v>
          </cell>
          <cell r="RF665">
            <v>263092</v>
          </cell>
          <cell r="XW665">
            <v>0</v>
          </cell>
        </row>
        <row r="666">
          <cell r="D666" t="str">
            <v>sociálně aktivizační služby pro seniory a osoby se zdravotním postižením</v>
          </cell>
          <cell r="RF666">
            <v>266587</v>
          </cell>
          <cell r="XW666">
            <v>0</v>
          </cell>
        </row>
        <row r="667">
          <cell r="D667" t="str">
            <v>sociálně aktivizační služby pro seniory a osoby se zdravotním postižením</v>
          </cell>
          <cell r="RF667">
            <v>660020</v>
          </cell>
          <cell r="XW667">
            <v>87000</v>
          </cell>
        </row>
        <row r="668">
          <cell r="D668" t="str">
            <v>sociálně aktivizační služby pro seniory a osoby se zdravotním postižením</v>
          </cell>
          <cell r="RF668">
            <v>494960</v>
          </cell>
          <cell r="XW668">
            <v>230000</v>
          </cell>
        </row>
        <row r="669">
          <cell r="D669" t="str">
            <v>odborné sociální poradenství</v>
          </cell>
          <cell r="RF669">
            <v>211300</v>
          </cell>
          <cell r="XW669">
            <v>45000</v>
          </cell>
        </row>
        <row r="670">
          <cell r="D670" t="str">
            <v>sociálně aktivizační služby pro seniory a osoby se zdravotním postižením</v>
          </cell>
          <cell r="RF670">
            <v>399800</v>
          </cell>
          <cell r="XW670">
            <v>100000</v>
          </cell>
        </row>
        <row r="671">
          <cell r="D671" t="str">
            <v>sociálně aktivizační služby pro seniory a osoby se zdravotním postižením</v>
          </cell>
          <cell r="RF671">
            <v>997000</v>
          </cell>
          <cell r="XW671">
            <v>451000</v>
          </cell>
        </row>
        <row r="672">
          <cell r="D672" t="str">
            <v>odlehčovací služby</v>
          </cell>
          <cell r="RF672">
            <v>3670000</v>
          </cell>
          <cell r="XW672">
            <v>150000</v>
          </cell>
        </row>
        <row r="673">
          <cell r="D673" t="str">
            <v>odborné sociální poradenství</v>
          </cell>
          <cell r="RF673">
            <v>900000</v>
          </cell>
          <cell r="XW673">
            <v>0</v>
          </cell>
        </row>
        <row r="674">
          <cell r="D674" t="str">
            <v>odlehčovací služby</v>
          </cell>
          <cell r="RF674">
            <v>11000000</v>
          </cell>
          <cell r="XW674">
            <v>1000000</v>
          </cell>
        </row>
        <row r="675">
          <cell r="D675" t="str">
            <v>centra denních služeb</v>
          </cell>
          <cell r="RF675">
            <v>1300000</v>
          </cell>
          <cell r="XW675">
            <v>50000</v>
          </cell>
        </row>
        <row r="676">
          <cell r="D676" t="str">
            <v>telefonická krizová pomoc</v>
          </cell>
          <cell r="RF676">
            <v>1425685</v>
          </cell>
          <cell r="XW676">
            <v>100000</v>
          </cell>
        </row>
        <row r="677">
          <cell r="D677" t="str">
            <v>chráněné bydlení</v>
          </cell>
          <cell r="RF677">
            <v>1950000</v>
          </cell>
          <cell r="XW677">
            <v>222000</v>
          </cell>
        </row>
        <row r="678">
          <cell r="D678" t="str">
            <v>odlehčovací služby</v>
          </cell>
          <cell r="RF678">
            <v>725000</v>
          </cell>
          <cell r="XW678">
            <v>0</v>
          </cell>
        </row>
        <row r="679">
          <cell r="D679" t="str">
            <v>chráněné bydlení</v>
          </cell>
          <cell r="RF679">
            <v>4183000</v>
          </cell>
          <cell r="XW679">
            <v>100000</v>
          </cell>
        </row>
        <row r="680">
          <cell r="D680" t="str">
            <v>odborné sociální poradenství</v>
          </cell>
          <cell r="RF680">
            <v>1947320</v>
          </cell>
          <cell r="XW680">
            <v>365520</v>
          </cell>
        </row>
        <row r="681">
          <cell r="D681" t="str">
            <v xml:space="preserve">sociální rehabilitace </v>
          </cell>
          <cell r="RF681">
            <v>1534166</v>
          </cell>
          <cell r="XW681">
            <v>195600</v>
          </cell>
        </row>
        <row r="682">
          <cell r="D682" t="str">
            <v>odlehčovací služby</v>
          </cell>
          <cell r="RF682">
            <v>2531828</v>
          </cell>
          <cell r="XW682">
            <v>313400</v>
          </cell>
        </row>
        <row r="683">
          <cell r="D683" t="str">
            <v>sociálně aktivizační služby pro rodiny s dětmi</v>
          </cell>
          <cell r="RF683">
            <v>1716319</v>
          </cell>
          <cell r="XW683">
            <v>265600</v>
          </cell>
        </row>
        <row r="684">
          <cell r="D684" t="str">
            <v>sociálně aktivizační služby pro seniory a osoby se zdravotním postižením</v>
          </cell>
          <cell r="RF684">
            <v>1703883</v>
          </cell>
          <cell r="XW684">
            <v>168640</v>
          </cell>
        </row>
        <row r="685">
          <cell r="D685" t="str">
            <v>odborné sociální poradenství</v>
          </cell>
          <cell r="RF685">
            <v>539933</v>
          </cell>
          <cell r="XW685">
            <v>100000</v>
          </cell>
        </row>
        <row r="686">
          <cell r="D686" t="str">
            <v>chráněné bydlení</v>
          </cell>
          <cell r="RF686">
            <v>11240000</v>
          </cell>
          <cell r="XW686">
            <v>990000</v>
          </cell>
        </row>
        <row r="687">
          <cell r="D687" t="str">
            <v>domovy pro osoby se zdravotním postižením</v>
          </cell>
          <cell r="RF687">
            <v>32810000</v>
          </cell>
          <cell r="XW687">
            <v>5127000</v>
          </cell>
        </row>
        <row r="688">
          <cell r="D688" t="str">
            <v>denní stacionáře</v>
          </cell>
          <cell r="RF688">
            <v>2570000</v>
          </cell>
          <cell r="XW688">
            <v>300000</v>
          </cell>
        </row>
        <row r="689">
          <cell r="D689" t="str">
            <v>nízkoprahová zařízení pro děti a mládež</v>
          </cell>
          <cell r="RF689">
            <v>1036309</v>
          </cell>
          <cell r="XW689">
            <v>340000</v>
          </cell>
        </row>
        <row r="690">
          <cell r="D690" t="str">
            <v>domovy pro osoby se zdravotním postižením</v>
          </cell>
          <cell r="RF690">
            <v>14305002</v>
          </cell>
          <cell r="XW690">
            <v>1430000</v>
          </cell>
        </row>
        <row r="691">
          <cell r="D691" t="str">
            <v>chráněné bydlení</v>
          </cell>
          <cell r="RF691">
            <v>5651000</v>
          </cell>
          <cell r="XW691">
            <v>565000</v>
          </cell>
        </row>
        <row r="692">
          <cell r="D692" t="str">
            <v>sociálně terapeutické dílny</v>
          </cell>
          <cell r="RF692">
            <v>5017000</v>
          </cell>
          <cell r="XW692">
            <v>636000</v>
          </cell>
        </row>
        <row r="693">
          <cell r="D693" t="str">
            <v>denní stacionáře</v>
          </cell>
          <cell r="RF693">
            <v>1775000</v>
          </cell>
          <cell r="XW693">
            <v>284000</v>
          </cell>
        </row>
        <row r="694">
          <cell r="D694" t="str">
            <v>týdenní stacionáře</v>
          </cell>
          <cell r="RF694">
            <v>3183000</v>
          </cell>
          <cell r="XW694">
            <v>413000</v>
          </cell>
        </row>
        <row r="695">
          <cell r="D695" t="str">
            <v>chráněné bydlení</v>
          </cell>
          <cell r="RF695">
            <v>2700650</v>
          </cell>
          <cell r="XW695">
            <v>273500</v>
          </cell>
        </row>
        <row r="696">
          <cell r="D696" t="str">
            <v>terénní programy</v>
          </cell>
          <cell r="RF696">
            <v>1314468</v>
          </cell>
          <cell r="XW696">
            <v>157736</v>
          </cell>
        </row>
        <row r="697">
          <cell r="D697" t="str">
            <v>azylové domy</v>
          </cell>
          <cell r="RF697">
            <v>4387104</v>
          </cell>
          <cell r="XW697">
            <v>526472</v>
          </cell>
        </row>
        <row r="698">
          <cell r="D698" t="str">
            <v>terapeutické komunity</v>
          </cell>
          <cell r="RF698">
            <v>4946544</v>
          </cell>
          <cell r="XW698">
            <v>643051</v>
          </cell>
        </row>
        <row r="699">
          <cell r="D699" t="str">
            <v>odborné sociální poradenství</v>
          </cell>
          <cell r="RF699">
            <v>2614512</v>
          </cell>
          <cell r="XW699">
            <v>601337</v>
          </cell>
        </row>
        <row r="700">
          <cell r="D700" t="str">
            <v xml:space="preserve">služby následné péče </v>
          </cell>
          <cell r="RF700">
            <v>1515096</v>
          </cell>
          <cell r="XW700">
            <v>234048</v>
          </cell>
        </row>
        <row r="701">
          <cell r="D701" t="str">
            <v>intervenční centra</v>
          </cell>
          <cell r="RF701">
            <v>2629225</v>
          </cell>
          <cell r="XW701">
            <v>289214</v>
          </cell>
        </row>
        <row r="702">
          <cell r="D702" t="str">
            <v>domovy pro seniory</v>
          </cell>
          <cell r="RF702">
            <v>20760000</v>
          </cell>
          <cell r="XW702">
            <v>1847000</v>
          </cell>
        </row>
        <row r="703">
          <cell r="D703" t="str">
            <v>odlehčovací služby</v>
          </cell>
          <cell r="RF703">
            <v>400000</v>
          </cell>
          <cell r="XW703">
            <v>48000</v>
          </cell>
        </row>
        <row r="704">
          <cell r="D704" t="str">
            <v>denní stacionáře</v>
          </cell>
          <cell r="RF704">
            <v>650000</v>
          </cell>
          <cell r="XW704">
            <v>104000</v>
          </cell>
        </row>
        <row r="705">
          <cell r="D705" t="str">
            <v>chráněné bydlení</v>
          </cell>
          <cell r="RF705">
            <v>4783325</v>
          </cell>
          <cell r="XW705">
            <v>478325</v>
          </cell>
        </row>
        <row r="706">
          <cell r="D706" t="str">
            <v>domovy pro osoby se zdravotním postižením</v>
          </cell>
          <cell r="RF706">
            <v>26466675</v>
          </cell>
          <cell r="XW706">
            <v>2718668</v>
          </cell>
        </row>
        <row r="707">
          <cell r="D707" t="str">
            <v>týdenní stacionáře</v>
          </cell>
          <cell r="RF707">
            <v>600000</v>
          </cell>
          <cell r="XW707">
            <v>78000</v>
          </cell>
        </row>
      </sheetData>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drojová data - exportk OK"/>
      <sheetName val="reál"/>
      <sheetName val="průměry"/>
      <sheetName val="porovnání"/>
      <sheetName val="porovnání dle skupin"/>
      <sheetName val="vzorce"/>
      <sheetName val="uhl.janovice,pod kavčí,zátiší"/>
      <sheetName val="vyrovnávací platba"/>
      <sheetName val="poznámky"/>
      <sheetName val="metadata final"/>
      <sheetName val="matroš"/>
    </sheetNames>
    <sheetDataSet>
      <sheetData sheetId="0">
        <row r="7">
          <cell r="G7" t="str">
            <v>Občanské sdružení</v>
          </cell>
          <cell r="O7" t="str">
            <v>sociální péče</v>
          </cell>
          <cell r="AU7">
            <v>63300</v>
          </cell>
        </row>
        <row r="8">
          <cell r="G8" t="str">
            <v>Občanské sdružení</v>
          </cell>
          <cell r="O8" t="str">
            <v>poradenství</v>
          </cell>
          <cell r="AU8">
            <v>13000</v>
          </cell>
        </row>
        <row r="9">
          <cell r="G9" t="str">
            <v>Obecně prospěšná společnost</v>
          </cell>
          <cell r="O9" t="str">
            <v>sociální prevence</v>
          </cell>
          <cell r="AU9">
            <v>1329700</v>
          </cell>
        </row>
        <row r="10">
          <cell r="G10" t="str">
            <v>Obecně prospěšná společnost</v>
          </cell>
          <cell r="O10" t="str">
            <v>sociální prevence</v>
          </cell>
          <cell r="AU10">
            <v>738700</v>
          </cell>
        </row>
        <row r="11">
          <cell r="G11" t="str">
            <v>Obecně prospěšná společnost</v>
          </cell>
          <cell r="O11" t="str">
            <v>sociální péče</v>
          </cell>
          <cell r="AU11">
            <v>1569000</v>
          </cell>
        </row>
        <row r="12">
          <cell r="G12" t="str">
            <v>Obecně prospěšná společnost</v>
          </cell>
          <cell r="O12" t="str">
            <v>sociální prevence</v>
          </cell>
          <cell r="AU12">
            <v>1499100</v>
          </cell>
        </row>
        <row r="13">
          <cell r="G13" t="str">
            <v>Obecně prospěšná společnost</v>
          </cell>
          <cell r="O13" t="str">
            <v>sociální prevence</v>
          </cell>
          <cell r="AU13">
            <v>903900</v>
          </cell>
        </row>
        <row r="14">
          <cell r="G14" t="str">
            <v>Obecně prospěšná společnost</v>
          </cell>
          <cell r="O14" t="str">
            <v>sociální péče</v>
          </cell>
          <cell r="AU14">
            <v>798600</v>
          </cell>
        </row>
        <row r="15">
          <cell r="G15" t="str">
            <v>Obecně prospěšná společnost</v>
          </cell>
          <cell r="O15" t="str">
            <v>poradenství</v>
          </cell>
          <cell r="AU15">
            <v>152000</v>
          </cell>
        </row>
        <row r="16">
          <cell r="G16" t="str">
            <v>Obecně prospěšná společnost</v>
          </cell>
          <cell r="O16" t="str">
            <v>sociální péče</v>
          </cell>
          <cell r="AU16">
            <v>1707400</v>
          </cell>
        </row>
        <row r="17">
          <cell r="G17" t="str">
            <v>Obecně prospěšná společnost</v>
          </cell>
          <cell r="O17" t="str">
            <v>sociální péče</v>
          </cell>
          <cell r="AU17">
            <v>1034000</v>
          </cell>
        </row>
        <row r="18">
          <cell r="G18" t="str">
            <v>Obecně prospěšná společnost</v>
          </cell>
          <cell r="O18" t="str">
            <v>sociální péče</v>
          </cell>
          <cell r="AU18">
            <v>883700</v>
          </cell>
        </row>
        <row r="19">
          <cell r="G19" t="str">
            <v>Obecně prospěšná společnost</v>
          </cell>
          <cell r="O19" t="str">
            <v>sociální péče</v>
          </cell>
          <cell r="AU19">
            <v>0</v>
          </cell>
        </row>
        <row r="20">
          <cell r="G20" t="str">
            <v>Obecně prospěšná společnost</v>
          </cell>
          <cell r="O20" t="str">
            <v>sociální péče</v>
          </cell>
          <cell r="AU20">
            <v>56500</v>
          </cell>
        </row>
        <row r="21">
          <cell r="G21" t="str">
            <v>Obecně prospěšná společnost</v>
          </cell>
          <cell r="O21" t="str">
            <v>sociální péče</v>
          </cell>
          <cell r="AU21">
            <v>0</v>
          </cell>
        </row>
        <row r="22">
          <cell r="G22" t="str">
            <v>Obecně prospěšná společnost</v>
          </cell>
          <cell r="O22" t="str">
            <v>sociální péče</v>
          </cell>
          <cell r="AU22">
            <v>1875500</v>
          </cell>
        </row>
        <row r="23">
          <cell r="G23" t="str">
            <v>Obecně prospěšná společnost</v>
          </cell>
          <cell r="O23" t="str">
            <v>sociální péče</v>
          </cell>
          <cell r="AU23">
            <v>113100</v>
          </cell>
        </row>
        <row r="24">
          <cell r="G24" t="str">
            <v>Obecně prospěšná společnost</v>
          </cell>
          <cell r="O24" t="str">
            <v>sociální péče</v>
          </cell>
          <cell r="AU24">
            <v>664700</v>
          </cell>
        </row>
        <row r="25">
          <cell r="G25" t="str">
            <v>Příspěvková organizace obce</v>
          </cell>
          <cell r="O25" t="str">
            <v>sociální péče</v>
          </cell>
          <cell r="AU25">
            <v>4858100</v>
          </cell>
        </row>
        <row r="26">
          <cell r="G26" t="str">
            <v>Příspěvková organizace obce</v>
          </cell>
          <cell r="O26" t="str">
            <v>sociální péče</v>
          </cell>
          <cell r="AU26">
            <v>132200</v>
          </cell>
        </row>
        <row r="27">
          <cell r="G27" t="str">
            <v>Společnost s ručením omezeným</v>
          </cell>
          <cell r="O27" t="str">
            <v>sociální péče</v>
          </cell>
          <cell r="AU27">
            <v>45100</v>
          </cell>
        </row>
        <row r="28">
          <cell r="G28" t="str">
            <v>Společnost s ručením omezeným</v>
          </cell>
          <cell r="O28" t="str">
            <v>sociální péče</v>
          </cell>
          <cell r="AU28">
            <v>1214100</v>
          </cell>
        </row>
        <row r="29">
          <cell r="G29" t="str">
            <v>Společnost s ručením omezeným</v>
          </cell>
          <cell r="O29" t="str">
            <v>sociální péče</v>
          </cell>
          <cell r="AU29">
            <v>22500</v>
          </cell>
        </row>
        <row r="30">
          <cell r="G30" t="str">
            <v>Církve a náboženské společnosti</v>
          </cell>
          <cell r="O30" t="str">
            <v>sociální péče</v>
          </cell>
          <cell r="AU30">
            <v>540000</v>
          </cell>
        </row>
        <row r="31">
          <cell r="G31" t="str">
            <v>Církve a náboženské společnosti</v>
          </cell>
          <cell r="O31" t="str">
            <v>sociální prevence</v>
          </cell>
          <cell r="AU31">
            <v>1568900</v>
          </cell>
        </row>
        <row r="32">
          <cell r="G32" t="str">
            <v>Církve a náboženské společnosti</v>
          </cell>
          <cell r="O32" t="str">
            <v>sociální prevence</v>
          </cell>
          <cell r="AU32">
            <v>146700</v>
          </cell>
        </row>
        <row r="33">
          <cell r="G33" t="str">
            <v>Církve a náboženské společnosti</v>
          </cell>
          <cell r="O33" t="str">
            <v>poradenství</v>
          </cell>
          <cell r="AU33">
            <v>86900</v>
          </cell>
        </row>
        <row r="34">
          <cell r="G34" t="str">
            <v>Církve a náboženské společnosti</v>
          </cell>
          <cell r="O34" t="str">
            <v>sociální péče</v>
          </cell>
          <cell r="AU34">
            <v>58100</v>
          </cell>
        </row>
        <row r="35">
          <cell r="G35" t="str">
            <v>Církve a náboženské společnosti</v>
          </cell>
          <cell r="O35" t="str">
            <v>sociální péče</v>
          </cell>
          <cell r="AU35">
            <v>2550200</v>
          </cell>
        </row>
        <row r="36">
          <cell r="G36" t="str">
            <v>Občanské sdružení</v>
          </cell>
          <cell r="O36" t="str">
            <v>sociální péče</v>
          </cell>
          <cell r="AU36">
            <v>420100</v>
          </cell>
        </row>
        <row r="37">
          <cell r="G37" t="str">
            <v>Občanské sdružení</v>
          </cell>
          <cell r="O37" t="str">
            <v>sociální prevence</v>
          </cell>
          <cell r="AU37">
            <v>74300</v>
          </cell>
        </row>
        <row r="38">
          <cell r="G38" t="str">
            <v>Občanské sdružení</v>
          </cell>
          <cell r="O38" t="str">
            <v>sociální prevence</v>
          </cell>
          <cell r="AU38">
            <v>53700</v>
          </cell>
        </row>
        <row r="39">
          <cell r="G39" t="str">
            <v>Občanské sdružení</v>
          </cell>
          <cell r="O39" t="str">
            <v>sociální prevence</v>
          </cell>
          <cell r="AU39">
            <v>758400</v>
          </cell>
        </row>
        <row r="40">
          <cell r="G40" t="str">
            <v>Občanské sdružení</v>
          </cell>
          <cell r="O40" t="str">
            <v>sociální prevence</v>
          </cell>
          <cell r="AU40">
            <v>143100</v>
          </cell>
        </row>
        <row r="41">
          <cell r="G41" t="str">
            <v>Občanské sdružení</v>
          </cell>
          <cell r="O41" t="str">
            <v>sociální péče</v>
          </cell>
          <cell r="AU41">
            <v>348600</v>
          </cell>
        </row>
        <row r="42">
          <cell r="G42" t="str">
            <v>Obecně prospěšná společnost</v>
          </cell>
          <cell r="O42" t="str">
            <v>sociální prevence</v>
          </cell>
          <cell r="AU42">
            <v>881600</v>
          </cell>
        </row>
        <row r="43">
          <cell r="G43" t="str">
            <v>Příspěvková organizace zřízená územním samosprávným celkem</v>
          </cell>
          <cell r="O43" t="str">
            <v>sociální péče</v>
          </cell>
          <cell r="AU43">
            <v>7903700</v>
          </cell>
        </row>
        <row r="44">
          <cell r="G44" t="str">
            <v>Příspěvková organizace zřízená územním samosprávným celkem</v>
          </cell>
          <cell r="O44" t="str">
            <v>sociální péče</v>
          </cell>
          <cell r="AU44">
            <v>8980400</v>
          </cell>
        </row>
        <row r="45">
          <cell r="G45" t="str">
            <v>Příspěvková organizace zřízená územním samosprávným celkem</v>
          </cell>
          <cell r="O45" t="str">
            <v>sociální péče</v>
          </cell>
          <cell r="AU45">
            <v>265800</v>
          </cell>
        </row>
        <row r="46">
          <cell r="G46" t="str">
            <v>Společnost s ručením omezeným</v>
          </cell>
          <cell r="O46" t="str">
            <v>sociální péče</v>
          </cell>
          <cell r="AU46">
            <v>487000</v>
          </cell>
        </row>
        <row r="47">
          <cell r="G47" t="str">
            <v>Společnost s ručením omezeným</v>
          </cell>
          <cell r="O47" t="str">
            <v>sociální péče</v>
          </cell>
          <cell r="AU47">
            <v>1662800</v>
          </cell>
        </row>
        <row r="48">
          <cell r="G48" t="str">
            <v>Společnost s ručením omezeným</v>
          </cell>
          <cell r="O48" t="str">
            <v>sociální péče</v>
          </cell>
          <cell r="AU48">
            <v>739800</v>
          </cell>
        </row>
        <row r="49">
          <cell r="G49" t="str">
            <v>Společnost s ručením omezeným</v>
          </cell>
          <cell r="O49" t="str">
            <v>sociální péče</v>
          </cell>
          <cell r="AU49">
            <v>3136900</v>
          </cell>
        </row>
        <row r="50">
          <cell r="G50" t="str">
            <v>Společnost s ručením omezeným</v>
          </cell>
          <cell r="O50" t="str">
            <v>sociální péče</v>
          </cell>
          <cell r="AU50">
            <v>6380300</v>
          </cell>
        </row>
        <row r="51">
          <cell r="G51" t="str">
            <v>Příspěvková organizace zřízená územním samosprávným celkem</v>
          </cell>
          <cell r="O51" t="str">
            <v>sociální péče</v>
          </cell>
          <cell r="AU51">
            <v>6392700</v>
          </cell>
        </row>
        <row r="52">
          <cell r="G52" t="str">
            <v>Příspěvková organizace zřízená územním samosprávným celkem</v>
          </cell>
          <cell r="O52" t="str">
            <v>sociální péče</v>
          </cell>
          <cell r="AU52">
            <v>807500</v>
          </cell>
        </row>
        <row r="53">
          <cell r="G53" t="str">
            <v>Příspěvková organizace zřízená územním samosprávným celkem</v>
          </cell>
          <cell r="O53" t="str">
            <v>sociální péče</v>
          </cell>
          <cell r="AU53">
            <v>2553500</v>
          </cell>
        </row>
        <row r="54">
          <cell r="G54" t="str">
            <v>Příspěvková organizace zřízená územním samosprávným celkem</v>
          </cell>
          <cell r="O54" t="str">
            <v>sociální péče</v>
          </cell>
          <cell r="AU54">
            <v>3260000</v>
          </cell>
        </row>
        <row r="55">
          <cell r="G55" t="str">
            <v>Obecně prospěšná společnost</v>
          </cell>
          <cell r="O55" t="str">
            <v>sociální prevence</v>
          </cell>
          <cell r="AU55">
            <v>8100</v>
          </cell>
        </row>
        <row r="56">
          <cell r="G56" t="str">
            <v>Spolek</v>
          </cell>
          <cell r="O56" t="str">
            <v>poradenství</v>
          </cell>
          <cell r="AU56">
            <v>0</v>
          </cell>
        </row>
        <row r="57">
          <cell r="G57" t="str">
            <v>Obecně prospěšná společnost</v>
          </cell>
          <cell r="O57" t="str">
            <v>sociální prevence</v>
          </cell>
          <cell r="AU57">
            <v>193700</v>
          </cell>
        </row>
        <row r="58">
          <cell r="G58" t="str">
            <v>Obecně prospěšná společnost</v>
          </cell>
          <cell r="O58" t="str">
            <v>sociální prevence</v>
          </cell>
          <cell r="AU58">
            <v>0</v>
          </cell>
        </row>
        <row r="59">
          <cell r="G59" t="str">
            <v>Obecně prospěšná společnost</v>
          </cell>
          <cell r="O59" t="str">
            <v>sociální prevence</v>
          </cell>
          <cell r="AU59">
            <v>0</v>
          </cell>
        </row>
        <row r="60">
          <cell r="G60" t="str">
            <v>Obecně prospěšná společnost</v>
          </cell>
          <cell r="O60" t="str">
            <v>poradenství</v>
          </cell>
          <cell r="AU60">
            <v>0</v>
          </cell>
        </row>
        <row r="61">
          <cell r="G61" t="str">
            <v>Obecně prospěšná společnost</v>
          </cell>
          <cell r="O61" t="str">
            <v>sociální prevence</v>
          </cell>
          <cell r="AU61">
            <v>906500</v>
          </cell>
        </row>
        <row r="62">
          <cell r="G62" t="str">
            <v>Obecně prospěšná společnost</v>
          </cell>
          <cell r="O62" t="str">
            <v>poradenství</v>
          </cell>
          <cell r="AU62">
            <v>193700</v>
          </cell>
        </row>
        <row r="63">
          <cell r="G63" t="str">
            <v>Ústav</v>
          </cell>
          <cell r="O63" t="str">
            <v>sociální péče</v>
          </cell>
          <cell r="AU63">
            <v>35000</v>
          </cell>
        </row>
        <row r="64">
          <cell r="G64" t="str">
            <v>Ústav</v>
          </cell>
          <cell r="O64" t="str">
            <v>sociální péče</v>
          </cell>
          <cell r="AU64">
            <v>3400</v>
          </cell>
        </row>
        <row r="65">
          <cell r="G65" t="str">
            <v>Spolek</v>
          </cell>
          <cell r="O65" t="str">
            <v>sociální péče</v>
          </cell>
        </row>
        <row r="66">
          <cell r="G66" t="str">
            <v>Obecně prospěšná společnost</v>
          </cell>
          <cell r="O66" t="str">
            <v>poradenství</v>
          </cell>
          <cell r="AU66">
            <v>636800</v>
          </cell>
        </row>
        <row r="67">
          <cell r="G67" t="str">
            <v>Obecně prospěšná společnost</v>
          </cell>
          <cell r="O67" t="str">
            <v>sociální péče</v>
          </cell>
          <cell r="AU67">
            <v>2914100</v>
          </cell>
        </row>
        <row r="68">
          <cell r="G68" t="str">
            <v>Obecně prospěšná společnost</v>
          </cell>
          <cell r="O68" t="str">
            <v>sociální prevence</v>
          </cell>
          <cell r="AU68">
            <v>166300</v>
          </cell>
        </row>
        <row r="69">
          <cell r="G69" t="str">
            <v>Příspěvková organizace zřízená územním samosprávným celkem</v>
          </cell>
          <cell r="O69" t="str">
            <v>poradenství</v>
          </cell>
          <cell r="AU69">
            <v>13252800</v>
          </cell>
        </row>
        <row r="70">
          <cell r="G70" t="str">
            <v>Příspěvková organizace zřízená územním samosprávným celkem</v>
          </cell>
          <cell r="O70" t="str">
            <v>sociální péče</v>
          </cell>
          <cell r="AU70">
            <v>2742600</v>
          </cell>
        </row>
        <row r="71">
          <cell r="G71" t="str">
            <v>Příspěvková organizace zřízená územním samosprávným celkem</v>
          </cell>
          <cell r="O71" t="str">
            <v>sociální péče</v>
          </cell>
          <cell r="AU71">
            <v>5583800</v>
          </cell>
        </row>
        <row r="72">
          <cell r="G72" t="str">
            <v>Příspěvková organizace obce</v>
          </cell>
          <cell r="O72" t="str">
            <v>sociální péče</v>
          </cell>
          <cell r="AU72">
            <v>0</v>
          </cell>
        </row>
        <row r="73">
          <cell r="G73" t="str">
            <v>Příspěvková organizace obce</v>
          </cell>
          <cell r="O73" t="str">
            <v>sociální péče</v>
          </cell>
          <cell r="AU73">
            <v>1281500</v>
          </cell>
        </row>
        <row r="74">
          <cell r="G74" t="str">
            <v>Příspěvková organizace obce</v>
          </cell>
          <cell r="O74" t="str">
            <v>sociální péče</v>
          </cell>
          <cell r="AU74">
            <v>1395900</v>
          </cell>
        </row>
        <row r="75">
          <cell r="G75" t="str">
            <v>Příspěvková organizace obce</v>
          </cell>
          <cell r="O75" t="str">
            <v>sociální péče</v>
          </cell>
          <cell r="AU75">
            <v>1456800</v>
          </cell>
        </row>
        <row r="76">
          <cell r="G76" t="str">
            <v>Příspěvková organizace obce</v>
          </cell>
          <cell r="O76" t="str">
            <v>sociální péče</v>
          </cell>
          <cell r="AU76">
            <v>3399500</v>
          </cell>
        </row>
        <row r="77">
          <cell r="G77" t="str">
            <v>Obecně prospěšná společnost</v>
          </cell>
          <cell r="O77" t="str">
            <v>sociální péče</v>
          </cell>
          <cell r="AU77">
            <v>1263600</v>
          </cell>
        </row>
        <row r="78">
          <cell r="G78" t="str">
            <v>Obecně prospěšná společnost</v>
          </cell>
          <cell r="O78" t="str">
            <v>sociální prevence</v>
          </cell>
          <cell r="AU78">
            <v>340200</v>
          </cell>
        </row>
        <row r="79">
          <cell r="G79" t="str">
            <v>Obecně prospěšná společnost</v>
          </cell>
          <cell r="O79" t="str">
            <v>sociální péče</v>
          </cell>
          <cell r="AU79">
            <v>373200</v>
          </cell>
        </row>
        <row r="80">
          <cell r="G80" t="str">
            <v>Obecně prospěšná společnost</v>
          </cell>
          <cell r="O80" t="str">
            <v>sociální péče</v>
          </cell>
          <cell r="AU80">
            <v>370900</v>
          </cell>
        </row>
        <row r="81">
          <cell r="G81" t="str">
            <v>Obecně prospěšná společnost</v>
          </cell>
          <cell r="O81" t="str">
            <v>sociální prevence</v>
          </cell>
          <cell r="AU81">
            <v>153100</v>
          </cell>
        </row>
        <row r="82">
          <cell r="G82" t="str">
            <v>Obecně prospěšná společnost</v>
          </cell>
          <cell r="O82" t="str">
            <v>sociální prevence</v>
          </cell>
          <cell r="AU82">
            <v>2036400</v>
          </cell>
        </row>
        <row r="83">
          <cell r="G83" t="str">
            <v>Obecně prospěšná společnost</v>
          </cell>
          <cell r="O83" t="str">
            <v>poradenství</v>
          </cell>
          <cell r="AU83">
            <v>117000</v>
          </cell>
        </row>
        <row r="84">
          <cell r="G84" t="str">
            <v>Obecně prospěšná společnost</v>
          </cell>
          <cell r="O84" t="str">
            <v>sociální péče</v>
          </cell>
          <cell r="AU84">
            <v>370900</v>
          </cell>
        </row>
        <row r="85">
          <cell r="G85" t="str">
            <v>Obecně prospěšná společnost</v>
          </cell>
          <cell r="O85" t="str">
            <v>sociální péče</v>
          </cell>
          <cell r="AU85">
            <v>2440300</v>
          </cell>
        </row>
        <row r="86">
          <cell r="G86" t="str">
            <v>Příspěvková organizace obce</v>
          </cell>
          <cell r="O86" t="str">
            <v>sociální prevence</v>
          </cell>
        </row>
        <row r="87">
          <cell r="G87" t="str">
            <v>Příspěvková organizace obce</v>
          </cell>
          <cell r="O87" t="str">
            <v>sociální prevence</v>
          </cell>
        </row>
        <row r="88">
          <cell r="G88" t="str">
            <v>Příspěvková organizace obce</v>
          </cell>
          <cell r="O88" t="str">
            <v>sociální prevence</v>
          </cell>
        </row>
        <row r="89">
          <cell r="G89" t="str">
            <v>Příspěvková organizace obce</v>
          </cell>
          <cell r="O89" t="str">
            <v>sociální péče</v>
          </cell>
          <cell r="AU89">
            <v>2175300</v>
          </cell>
        </row>
        <row r="90">
          <cell r="G90" t="str">
            <v>Příspěvková organizace obce</v>
          </cell>
          <cell r="O90" t="str">
            <v>sociální prevence</v>
          </cell>
          <cell r="AU90">
            <v>2576400</v>
          </cell>
        </row>
        <row r="91">
          <cell r="G91" t="str">
            <v>Příspěvková organizace obce</v>
          </cell>
          <cell r="O91" t="str">
            <v>sociální péče</v>
          </cell>
          <cell r="AU91">
            <v>2047900</v>
          </cell>
        </row>
        <row r="92">
          <cell r="G92" t="str">
            <v>Příspěvková organizace obce</v>
          </cell>
          <cell r="O92" t="str">
            <v>poradenství</v>
          </cell>
          <cell r="AU92">
            <v>763800</v>
          </cell>
        </row>
        <row r="93">
          <cell r="G93" t="str">
            <v>Obecně prospěšná společnost</v>
          </cell>
          <cell r="O93" t="str">
            <v>sociální péče</v>
          </cell>
          <cell r="AU93">
            <v>1970600</v>
          </cell>
        </row>
        <row r="94">
          <cell r="G94" t="str">
            <v>Obecně prospěšná společnost</v>
          </cell>
          <cell r="O94" t="str">
            <v>sociální péče</v>
          </cell>
          <cell r="AU94">
            <v>15857900</v>
          </cell>
        </row>
        <row r="95">
          <cell r="G95" t="str">
            <v>Obecně prospěšná společnost</v>
          </cell>
          <cell r="O95" t="str">
            <v>sociální péče</v>
          </cell>
          <cell r="AU95">
            <v>3092800</v>
          </cell>
        </row>
        <row r="96">
          <cell r="G96" t="str">
            <v>Obecně prospěšná společnost</v>
          </cell>
          <cell r="O96" t="str">
            <v>sociální péče</v>
          </cell>
          <cell r="AU96">
            <v>2011300</v>
          </cell>
        </row>
        <row r="97">
          <cell r="G97" t="str">
            <v>Obecně prospěšná společnost</v>
          </cell>
          <cell r="O97" t="str">
            <v>sociální prevence</v>
          </cell>
          <cell r="AU97">
            <v>1204200</v>
          </cell>
        </row>
        <row r="98">
          <cell r="G98" t="str">
            <v>Obecně prospěšná společnost</v>
          </cell>
          <cell r="O98" t="str">
            <v>sociální péče</v>
          </cell>
          <cell r="AU98">
            <v>590000</v>
          </cell>
        </row>
        <row r="99">
          <cell r="G99" t="str">
            <v>Obecně prospěšná společnost</v>
          </cell>
          <cell r="O99" t="str">
            <v>sociální prevence</v>
          </cell>
          <cell r="AU99">
            <v>441100</v>
          </cell>
        </row>
        <row r="100">
          <cell r="G100" t="str">
            <v>Obecně prospěšná společnost</v>
          </cell>
          <cell r="O100" t="str">
            <v>poradenství</v>
          </cell>
          <cell r="AU100">
            <v>191000</v>
          </cell>
        </row>
        <row r="101">
          <cell r="G101" t="str">
            <v>Obecně prospěšná společnost</v>
          </cell>
          <cell r="O101" t="str">
            <v>sociální péče</v>
          </cell>
          <cell r="AU101">
            <v>866900</v>
          </cell>
        </row>
        <row r="102">
          <cell r="G102" t="str">
            <v>Obecně prospěšná společnost</v>
          </cell>
          <cell r="O102" t="str">
            <v>sociální prevence</v>
          </cell>
          <cell r="AU102">
            <v>479200</v>
          </cell>
        </row>
        <row r="103">
          <cell r="G103" t="str">
            <v>Příspěvková organizace zřízená územním samosprávným celkem</v>
          </cell>
          <cell r="O103" t="str">
            <v>sociální péče</v>
          </cell>
          <cell r="AU103">
            <v>761800</v>
          </cell>
        </row>
        <row r="104">
          <cell r="G104" t="str">
            <v>Příspěvková organizace zřízená územním samosprávným celkem</v>
          </cell>
          <cell r="O104" t="str">
            <v>sociální péče</v>
          </cell>
          <cell r="AU104">
            <v>505500</v>
          </cell>
        </row>
        <row r="105">
          <cell r="G105" t="str">
            <v>Příspěvková organizace zřízená územním samosprávným celkem</v>
          </cell>
          <cell r="O105" t="str">
            <v>sociální prevence</v>
          </cell>
          <cell r="AU105">
            <v>735300</v>
          </cell>
        </row>
        <row r="106">
          <cell r="G106" t="str">
            <v>Příspěvková organizace zřízená územním samosprávným celkem</v>
          </cell>
          <cell r="O106" t="str">
            <v>sociální péče</v>
          </cell>
          <cell r="AU106">
            <v>2688200</v>
          </cell>
        </row>
        <row r="107">
          <cell r="G107" t="str">
            <v>Příspěvková organizace zřízená územním samosprávným celkem</v>
          </cell>
          <cell r="O107" t="str">
            <v>sociální péče</v>
          </cell>
          <cell r="AU107">
            <v>556600</v>
          </cell>
        </row>
        <row r="108">
          <cell r="G108" t="str">
            <v>Občanské sdružení</v>
          </cell>
          <cell r="O108" t="str">
            <v>sociální prevence</v>
          </cell>
          <cell r="AU108">
            <v>306300</v>
          </cell>
        </row>
        <row r="109">
          <cell r="G109" t="str">
            <v>Obecně prospěšná společnost</v>
          </cell>
          <cell r="O109" t="str">
            <v>poradenství</v>
          </cell>
          <cell r="AU109">
            <v>207800</v>
          </cell>
        </row>
        <row r="110">
          <cell r="G110" t="str">
            <v>Obecně prospěšná společnost</v>
          </cell>
          <cell r="O110" t="str">
            <v>poradenství</v>
          </cell>
          <cell r="AU110">
            <v>117000</v>
          </cell>
        </row>
        <row r="111">
          <cell r="G111" t="str">
            <v>Obecně prospěšná společnost</v>
          </cell>
          <cell r="O111" t="str">
            <v>sociální prevence</v>
          </cell>
          <cell r="AU111">
            <v>1233300</v>
          </cell>
        </row>
        <row r="112">
          <cell r="G112" t="str">
            <v>Obecně prospěšná společnost</v>
          </cell>
          <cell r="O112" t="str">
            <v>poradenství</v>
          </cell>
          <cell r="AU112">
            <v>209000</v>
          </cell>
        </row>
        <row r="113">
          <cell r="G113" t="str">
            <v>Obecně prospěšná společnost</v>
          </cell>
          <cell r="O113" t="str">
            <v>poradenství</v>
          </cell>
          <cell r="AU113">
            <v>117000</v>
          </cell>
        </row>
        <row r="114">
          <cell r="G114" t="str">
            <v>Obecně prospěšná společnost</v>
          </cell>
          <cell r="O114" t="str">
            <v>sociální péče</v>
          </cell>
          <cell r="AU114">
            <v>518600</v>
          </cell>
        </row>
        <row r="115">
          <cell r="G115" t="str">
            <v>Příspěvková organizace zřízená územním samosprávným celkem</v>
          </cell>
          <cell r="O115" t="str">
            <v>sociální péče</v>
          </cell>
          <cell r="AU115">
            <v>2459300</v>
          </cell>
        </row>
        <row r="116">
          <cell r="G116" t="str">
            <v>Organizační jednotka občanského sdružení</v>
          </cell>
          <cell r="O116" t="str">
            <v>sociální prevence</v>
          </cell>
          <cell r="AU116">
            <v>0</v>
          </cell>
        </row>
        <row r="117">
          <cell r="G117" t="str">
            <v>Občanské sdružení</v>
          </cell>
          <cell r="O117" t="str">
            <v>sociální prevence</v>
          </cell>
          <cell r="AU117">
            <v>538300</v>
          </cell>
        </row>
        <row r="118">
          <cell r="G118" t="str">
            <v>Občanské sdružení</v>
          </cell>
          <cell r="O118" t="str">
            <v>sociální prevence</v>
          </cell>
          <cell r="AU118">
            <v>293500</v>
          </cell>
        </row>
        <row r="119">
          <cell r="G119" t="str">
            <v>Obecně prospěšná společnost</v>
          </cell>
          <cell r="O119" t="str">
            <v>sociální prevence</v>
          </cell>
          <cell r="AU119">
            <v>1348200</v>
          </cell>
        </row>
        <row r="120">
          <cell r="G120" t="str">
            <v>Obecně prospěšná společnost</v>
          </cell>
          <cell r="O120" t="str">
            <v>sociální prevence</v>
          </cell>
          <cell r="AU120">
            <v>1389200</v>
          </cell>
        </row>
        <row r="121">
          <cell r="G121" t="str">
            <v>Občanské sdružení</v>
          </cell>
          <cell r="O121" t="str">
            <v>sociální péče</v>
          </cell>
          <cell r="AU121">
            <v>216000</v>
          </cell>
        </row>
        <row r="122">
          <cell r="G122" t="str">
            <v>Občanské sdružení</v>
          </cell>
          <cell r="O122" t="str">
            <v>sociální prevence</v>
          </cell>
          <cell r="AU122">
            <v>209000</v>
          </cell>
        </row>
        <row r="123">
          <cell r="G123" t="str">
            <v>Občanské sdružení</v>
          </cell>
          <cell r="O123" t="str">
            <v>sociální péče</v>
          </cell>
          <cell r="AU123">
            <v>266900</v>
          </cell>
        </row>
        <row r="124">
          <cell r="G124" t="str">
            <v>Ústav</v>
          </cell>
          <cell r="O124" t="str">
            <v>sociální prevence</v>
          </cell>
          <cell r="AU124">
            <v>706800</v>
          </cell>
        </row>
        <row r="125">
          <cell r="G125" t="str">
            <v>Ústav</v>
          </cell>
          <cell r="O125" t="str">
            <v>sociální prevence</v>
          </cell>
          <cell r="AU125">
            <v>242700</v>
          </cell>
        </row>
        <row r="126">
          <cell r="G126" t="str">
            <v>Příspěvková organizace školství</v>
          </cell>
          <cell r="O126" t="str">
            <v>sociální péče</v>
          </cell>
          <cell r="AU126">
            <v>49600</v>
          </cell>
        </row>
        <row r="127">
          <cell r="G127" t="str">
            <v>Příspěvková organizace školství</v>
          </cell>
          <cell r="O127" t="str">
            <v>sociální prevence</v>
          </cell>
          <cell r="AU127">
            <v>57300</v>
          </cell>
        </row>
        <row r="128">
          <cell r="G128" t="str">
            <v>Příspěvková organizace školství</v>
          </cell>
          <cell r="O128" t="str">
            <v>poradenství</v>
          </cell>
          <cell r="AU128">
            <v>1200</v>
          </cell>
        </row>
        <row r="129">
          <cell r="G129" t="str">
            <v>Církve a náboženské společnosti</v>
          </cell>
          <cell r="O129" t="str">
            <v>sociální péče</v>
          </cell>
          <cell r="AU129">
            <v>90400</v>
          </cell>
        </row>
        <row r="130">
          <cell r="G130" t="str">
            <v>Církve a náboženské společnosti</v>
          </cell>
          <cell r="O130" t="str">
            <v>sociální péče</v>
          </cell>
          <cell r="AU130">
            <v>3154600</v>
          </cell>
        </row>
        <row r="131">
          <cell r="G131" t="str">
            <v>Církve a náboženské společnosti</v>
          </cell>
          <cell r="O131" t="str">
            <v>sociální péče</v>
          </cell>
          <cell r="AU131">
            <v>914000</v>
          </cell>
        </row>
        <row r="132">
          <cell r="G132" t="str">
            <v>Církve a náboženské společnosti</v>
          </cell>
          <cell r="O132" t="str">
            <v>sociální prevence</v>
          </cell>
          <cell r="AU132">
            <v>2303700</v>
          </cell>
        </row>
        <row r="133">
          <cell r="G133" t="str">
            <v>Církve a náboženské společnosti</v>
          </cell>
          <cell r="O133" t="str">
            <v>sociální prevence</v>
          </cell>
          <cell r="AU133">
            <v>2658800</v>
          </cell>
        </row>
        <row r="134">
          <cell r="G134" t="str">
            <v>Církve a náboženské společnosti</v>
          </cell>
          <cell r="O134" t="str">
            <v>sociální prevence</v>
          </cell>
          <cell r="AU134">
            <v>976200</v>
          </cell>
        </row>
        <row r="135">
          <cell r="G135" t="str">
            <v>Církve a náboženské společnosti</v>
          </cell>
          <cell r="O135" t="str">
            <v>sociální péče</v>
          </cell>
          <cell r="AU135">
            <v>4558100</v>
          </cell>
        </row>
        <row r="136">
          <cell r="G136" t="str">
            <v>Církve a náboženské společnosti</v>
          </cell>
          <cell r="O136" t="str">
            <v>sociální péče</v>
          </cell>
          <cell r="AU136">
            <v>914000</v>
          </cell>
        </row>
        <row r="137">
          <cell r="G137" t="str">
            <v>Církve a náboženské společnosti</v>
          </cell>
          <cell r="O137" t="str">
            <v>sociální péče</v>
          </cell>
          <cell r="AU137">
            <v>2076900</v>
          </cell>
        </row>
        <row r="138">
          <cell r="G138" t="str">
            <v>Církve a náboženské společnosti</v>
          </cell>
          <cell r="O138" t="str">
            <v>poradenství</v>
          </cell>
          <cell r="AU138">
            <v>248400</v>
          </cell>
        </row>
        <row r="139">
          <cell r="G139" t="str">
            <v>Církve a náboženské společnosti</v>
          </cell>
          <cell r="O139" t="str">
            <v>sociální prevence</v>
          </cell>
          <cell r="AU139">
            <v>21000</v>
          </cell>
        </row>
        <row r="140">
          <cell r="G140" t="str">
            <v>Církve a náboženské společnosti</v>
          </cell>
          <cell r="O140" t="str">
            <v>sociální prevence</v>
          </cell>
          <cell r="AU140">
            <v>917700</v>
          </cell>
        </row>
        <row r="141">
          <cell r="G141" t="str">
            <v>Církve a náboženské společnosti</v>
          </cell>
          <cell r="O141" t="str">
            <v>sociální péče</v>
          </cell>
          <cell r="AU141">
            <v>149400</v>
          </cell>
        </row>
        <row r="142">
          <cell r="G142" t="str">
            <v>Církve a náboženské společnosti</v>
          </cell>
          <cell r="O142" t="str">
            <v>sociální péče</v>
          </cell>
          <cell r="AU142">
            <v>333400</v>
          </cell>
        </row>
        <row r="143">
          <cell r="G143" t="str">
            <v>Spolek</v>
          </cell>
          <cell r="O143" t="str">
            <v>sociální prevence</v>
          </cell>
          <cell r="AU143">
            <v>75100</v>
          </cell>
        </row>
        <row r="144">
          <cell r="G144" t="str">
            <v>Církve a náboženské společnosti</v>
          </cell>
          <cell r="O144" t="str">
            <v>sociální péče</v>
          </cell>
          <cell r="AU144">
            <v>616400</v>
          </cell>
        </row>
        <row r="145">
          <cell r="G145" t="str">
            <v>Církve a náboženské společnosti</v>
          </cell>
          <cell r="O145" t="str">
            <v>sociální péče</v>
          </cell>
          <cell r="AU145">
            <v>1205800</v>
          </cell>
        </row>
        <row r="146">
          <cell r="G146" t="str">
            <v>Církve a náboženské společnosti</v>
          </cell>
          <cell r="O146" t="str">
            <v>sociální péče</v>
          </cell>
          <cell r="AU146">
            <v>178700</v>
          </cell>
        </row>
        <row r="147">
          <cell r="G147" t="str">
            <v>Obecně prospěšná společnost</v>
          </cell>
          <cell r="O147" t="str">
            <v>sociální péče</v>
          </cell>
          <cell r="AU147">
            <v>1244300</v>
          </cell>
        </row>
        <row r="148">
          <cell r="G148" t="str">
            <v>Obecně prospěšná společnost</v>
          </cell>
          <cell r="O148" t="str">
            <v>sociální péče</v>
          </cell>
          <cell r="AU148">
            <v>765100</v>
          </cell>
        </row>
        <row r="149">
          <cell r="G149" t="str">
            <v>Obecně prospěšná společnost</v>
          </cell>
          <cell r="O149" t="str">
            <v>sociální péče</v>
          </cell>
          <cell r="AU149">
            <v>673100</v>
          </cell>
        </row>
        <row r="150">
          <cell r="G150" t="str">
            <v>Občanské sdružení</v>
          </cell>
          <cell r="O150" t="str">
            <v>sociální prevence</v>
          </cell>
          <cell r="AU150">
            <v>651100</v>
          </cell>
        </row>
        <row r="151">
          <cell r="G151" t="str">
            <v>Občanské sdružení</v>
          </cell>
          <cell r="O151" t="str">
            <v>sociální prevence</v>
          </cell>
          <cell r="AU151">
            <v>1024200</v>
          </cell>
        </row>
        <row r="152">
          <cell r="G152" t="str">
            <v>Obecně prospěšná společnost</v>
          </cell>
          <cell r="O152" t="str">
            <v>sociální péče</v>
          </cell>
          <cell r="AU152">
            <v>395900</v>
          </cell>
        </row>
        <row r="153">
          <cell r="G153" t="str">
            <v>Obecně prospěšná společnost</v>
          </cell>
          <cell r="O153" t="str">
            <v>sociální péče</v>
          </cell>
          <cell r="AU153">
            <v>951300</v>
          </cell>
        </row>
        <row r="154">
          <cell r="G154" t="str">
            <v>Obecně prospěšná společnost</v>
          </cell>
          <cell r="O154" t="str">
            <v>sociální prevence</v>
          </cell>
          <cell r="AU154">
            <v>1308300</v>
          </cell>
        </row>
        <row r="155">
          <cell r="G155" t="str">
            <v>Obecně prospěšná společnost</v>
          </cell>
          <cell r="O155" t="str">
            <v>sociální péče</v>
          </cell>
          <cell r="AU155">
            <v>948200</v>
          </cell>
        </row>
        <row r="156">
          <cell r="G156" t="str">
            <v>Spolek</v>
          </cell>
          <cell r="O156" t="str">
            <v>sociální prevence</v>
          </cell>
          <cell r="AU156">
            <v>147700</v>
          </cell>
        </row>
        <row r="157">
          <cell r="G157" t="str">
            <v>Příspěvková organizace zřízená územním samosprávným celkem</v>
          </cell>
          <cell r="O157" t="str">
            <v>sociální péče</v>
          </cell>
          <cell r="AU157">
            <v>8558100</v>
          </cell>
        </row>
        <row r="158">
          <cell r="G158" t="str">
            <v>Příspěvková organizace zřízená územním samosprávným celkem</v>
          </cell>
          <cell r="O158" t="str">
            <v>sociální péče</v>
          </cell>
          <cell r="AU158">
            <v>7559400</v>
          </cell>
        </row>
        <row r="159">
          <cell r="G159" t="str">
            <v>Příspěvková organizace zřízená územním samosprávným celkem</v>
          </cell>
          <cell r="O159" t="str">
            <v>sociální péče</v>
          </cell>
          <cell r="AU159">
            <v>3760100</v>
          </cell>
        </row>
        <row r="160">
          <cell r="G160" t="str">
            <v>Příspěvková organizace zřízená územním samosprávným celkem</v>
          </cell>
          <cell r="O160" t="str">
            <v>sociální péče</v>
          </cell>
          <cell r="AU160">
            <v>4632100</v>
          </cell>
        </row>
        <row r="161">
          <cell r="G161" t="str">
            <v>Příspěvková organizace zřízená územním samosprávným celkem</v>
          </cell>
          <cell r="O161" t="str">
            <v>sociální péče</v>
          </cell>
          <cell r="AU161">
            <v>3204400</v>
          </cell>
        </row>
        <row r="162">
          <cell r="G162" t="str">
            <v>Příspěvková organizace zřízená územním samosprávným celkem</v>
          </cell>
          <cell r="O162" t="str">
            <v>sociální péče</v>
          </cell>
          <cell r="AU162">
            <v>4207800</v>
          </cell>
        </row>
        <row r="163">
          <cell r="G163" t="str">
            <v>Příspěvková organizace obce</v>
          </cell>
          <cell r="O163" t="str">
            <v>sociální péče</v>
          </cell>
          <cell r="AU163">
            <v>5543100</v>
          </cell>
        </row>
        <row r="164">
          <cell r="G164" t="str">
            <v>Příspěvková organizace zřízená územním samosprávným celkem</v>
          </cell>
          <cell r="O164" t="str">
            <v>sociální péče</v>
          </cell>
          <cell r="AU164">
            <v>1803000</v>
          </cell>
        </row>
        <row r="165">
          <cell r="G165" t="str">
            <v>Příspěvková organizace zřízená územním samosprávným celkem</v>
          </cell>
          <cell r="O165" t="str">
            <v>sociální péče</v>
          </cell>
          <cell r="AU165">
            <v>6179800</v>
          </cell>
        </row>
        <row r="166">
          <cell r="G166" t="str">
            <v>Příspěvková organizace zřízená územním samosprávným celkem</v>
          </cell>
          <cell r="O166" t="str">
            <v>sociální péče</v>
          </cell>
          <cell r="AU166">
            <v>8007000</v>
          </cell>
        </row>
        <row r="167">
          <cell r="G167" t="str">
            <v>Příspěvková organizace zřízená územním samosprávným celkem</v>
          </cell>
          <cell r="O167" t="str">
            <v>sociální péče</v>
          </cell>
          <cell r="AU167">
            <v>80200</v>
          </cell>
        </row>
        <row r="168">
          <cell r="G168" t="str">
            <v>Příspěvková organizace zřízená územním samosprávným celkem</v>
          </cell>
          <cell r="O168" t="str">
            <v>sociální péče</v>
          </cell>
          <cell r="AU168">
            <v>3351600</v>
          </cell>
        </row>
        <row r="169">
          <cell r="G169" t="str">
            <v>Příspěvková organizace zřízená územním samosprávným celkem</v>
          </cell>
          <cell r="O169" t="str">
            <v>sociální péče</v>
          </cell>
          <cell r="AU169">
            <v>4661900</v>
          </cell>
        </row>
        <row r="170">
          <cell r="G170" t="str">
            <v>Příspěvková organizace zřízená územním samosprávným celkem</v>
          </cell>
          <cell r="O170" t="str">
            <v>sociální péče</v>
          </cell>
          <cell r="AU170">
            <v>3627300</v>
          </cell>
        </row>
        <row r="171">
          <cell r="G171" t="str">
            <v>Příspěvková organizace zřízená územním samosprávným celkem</v>
          </cell>
          <cell r="O171" t="str">
            <v>sociální péče</v>
          </cell>
          <cell r="AU171">
            <v>3288300</v>
          </cell>
        </row>
        <row r="172">
          <cell r="G172" t="str">
            <v>Příspěvková organizace zřízená územním samosprávným celkem</v>
          </cell>
          <cell r="O172" t="str">
            <v>sociální prevence</v>
          </cell>
          <cell r="AU172">
            <v>220500</v>
          </cell>
        </row>
        <row r="173">
          <cell r="G173" t="str">
            <v>Příspěvková organizace zřízená územním samosprávným celkem</v>
          </cell>
          <cell r="O173" t="str">
            <v>sociální péče</v>
          </cell>
          <cell r="AU173">
            <v>5756200</v>
          </cell>
        </row>
        <row r="174">
          <cell r="G174" t="str">
            <v>Příspěvková organizace zřízená územním samosprávným celkem</v>
          </cell>
          <cell r="O174" t="str">
            <v>sociální péče</v>
          </cell>
          <cell r="AU174">
            <v>0</v>
          </cell>
        </row>
        <row r="175">
          <cell r="G175" t="str">
            <v>Příspěvková organizace zřízená územním samosprávným celkem</v>
          </cell>
          <cell r="O175" t="str">
            <v>sociální péče</v>
          </cell>
          <cell r="AU175">
            <v>1240800</v>
          </cell>
        </row>
        <row r="176">
          <cell r="G176" t="str">
            <v>Příspěvková organizace zřízená územním samosprávným celkem</v>
          </cell>
          <cell r="O176" t="str">
            <v>sociální péče</v>
          </cell>
          <cell r="AU176">
            <v>1139300</v>
          </cell>
        </row>
        <row r="177">
          <cell r="G177" t="str">
            <v>Příspěvková organizace zřízená územním samosprávným celkem</v>
          </cell>
          <cell r="O177" t="str">
            <v>sociální péče</v>
          </cell>
          <cell r="AU177">
            <v>392900</v>
          </cell>
        </row>
        <row r="178">
          <cell r="G178" t="str">
            <v>Příspěvková organizace zřízená územním samosprávným celkem</v>
          </cell>
          <cell r="O178" t="str">
            <v>sociální péče</v>
          </cell>
          <cell r="AU178">
            <v>772300</v>
          </cell>
        </row>
        <row r="179">
          <cell r="G179" t="str">
            <v>Příspěvková organizace zřízená územním samosprávným celkem</v>
          </cell>
          <cell r="O179" t="str">
            <v>sociální péče</v>
          </cell>
          <cell r="AU179">
            <v>917000</v>
          </cell>
        </row>
        <row r="180">
          <cell r="G180" t="str">
            <v>Příspěvková organizace zřízená územním samosprávným celkem</v>
          </cell>
          <cell r="O180" t="str">
            <v>sociální péče</v>
          </cell>
          <cell r="AU180">
            <v>1003500</v>
          </cell>
        </row>
        <row r="181">
          <cell r="G181" t="str">
            <v>Příspěvková organizace zřízená územním samosprávným celkem</v>
          </cell>
          <cell r="O181" t="str">
            <v>sociální péče</v>
          </cell>
          <cell r="AU181">
            <v>12400600</v>
          </cell>
        </row>
        <row r="182">
          <cell r="G182" t="str">
            <v>Obecně prospěšná společnost</v>
          </cell>
          <cell r="O182" t="str">
            <v>sociální péče</v>
          </cell>
          <cell r="AU182">
            <v>1866500</v>
          </cell>
        </row>
        <row r="183">
          <cell r="G183" t="str">
            <v>Příspěvková organizace zřízená územním samosprávným celkem</v>
          </cell>
          <cell r="O183" t="str">
            <v>sociální péče</v>
          </cell>
          <cell r="AU183">
            <v>7973600</v>
          </cell>
        </row>
        <row r="184">
          <cell r="G184" t="str">
            <v>Příspěvková organizace zřízená územním samosprávným celkem</v>
          </cell>
          <cell r="O184" t="str">
            <v>sociální péče</v>
          </cell>
          <cell r="AU184">
            <v>388300</v>
          </cell>
        </row>
        <row r="185">
          <cell r="G185" t="str">
            <v>Příspěvková organizace zřízená územním samosprávným celkem</v>
          </cell>
          <cell r="O185" t="str">
            <v>sociální péče</v>
          </cell>
          <cell r="AU185">
            <v>3641900</v>
          </cell>
        </row>
        <row r="186">
          <cell r="G186" t="str">
            <v>Příspěvková organizace zřízená územním samosprávným celkem</v>
          </cell>
          <cell r="O186" t="str">
            <v>sociální péče</v>
          </cell>
          <cell r="AU186">
            <v>1234000</v>
          </cell>
        </row>
        <row r="187">
          <cell r="G187" t="str">
            <v>Příspěvková organizace zřízená územním samosprávným celkem</v>
          </cell>
          <cell r="O187" t="str">
            <v>sociální péče</v>
          </cell>
          <cell r="AU187">
            <v>22800</v>
          </cell>
        </row>
        <row r="188">
          <cell r="G188" t="str">
            <v>Příspěvková organizace zřízená územním samosprávným celkem</v>
          </cell>
          <cell r="O188" t="str">
            <v>sociální péče</v>
          </cell>
          <cell r="AU188">
            <v>45000</v>
          </cell>
        </row>
        <row r="189">
          <cell r="G189" t="str">
            <v>Příspěvková organizace zřízená územním samosprávným celkem</v>
          </cell>
          <cell r="O189" t="str">
            <v>sociální péče</v>
          </cell>
          <cell r="AU189">
            <v>240800</v>
          </cell>
        </row>
        <row r="190">
          <cell r="G190" t="str">
            <v>Příspěvková organizace zřízená územním samosprávným celkem</v>
          </cell>
          <cell r="O190" t="str">
            <v>sociální péče</v>
          </cell>
          <cell r="AU190">
            <v>6911700</v>
          </cell>
        </row>
        <row r="191">
          <cell r="G191" t="str">
            <v>Příspěvková organizace zřízená územním samosprávným celkem</v>
          </cell>
          <cell r="O191" t="str">
            <v>sociální péče</v>
          </cell>
          <cell r="AU191">
            <v>1089900</v>
          </cell>
        </row>
        <row r="192">
          <cell r="G192" t="str">
            <v>Příspěvková organizace obce</v>
          </cell>
          <cell r="O192" t="str">
            <v>sociální péče</v>
          </cell>
          <cell r="AU192">
            <v>1122200</v>
          </cell>
        </row>
        <row r="193">
          <cell r="G193" t="str">
            <v>Příspěvková organizace obce</v>
          </cell>
          <cell r="O193" t="str">
            <v>sociální péče</v>
          </cell>
          <cell r="AU193">
            <v>1020700</v>
          </cell>
        </row>
        <row r="194">
          <cell r="G194" t="str">
            <v>Příspěvková organizace obce</v>
          </cell>
          <cell r="O194" t="str">
            <v>sociální péče</v>
          </cell>
          <cell r="AU194">
            <v>3800600</v>
          </cell>
        </row>
        <row r="195">
          <cell r="G195" t="str">
            <v>Příspěvková organizace obce</v>
          </cell>
          <cell r="O195" t="str">
            <v>sociální péče</v>
          </cell>
          <cell r="AU195">
            <v>805900</v>
          </cell>
        </row>
        <row r="196">
          <cell r="G196" t="str">
            <v>Příspěvková organizace zřízená územním samosprávným celkem</v>
          </cell>
          <cell r="O196" t="str">
            <v>sociální péče</v>
          </cell>
          <cell r="AU196">
            <v>9184800</v>
          </cell>
        </row>
        <row r="197">
          <cell r="G197" t="str">
            <v>Příspěvková organizace zřízená územním samosprávným celkem</v>
          </cell>
          <cell r="O197" t="str">
            <v>sociální péče</v>
          </cell>
          <cell r="AU197">
            <v>3282900</v>
          </cell>
        </row>
        <row r="198">
          <cell r="G198" t="str">
            <v>Příspěvková organizace obce</v>
          </cell>
          <cell r="O198" t="str">
            <v>sociální péče</v>
          </cell>
          <cell r="AU198">
            <v>1305300</v>
          </cell>
        </row>
        <row r="199">
          <cell r="G199" t="str">
            <v>Obecně prospěšná společnost</v>
          </cell>
          <cell r="O199" t="str">
            <v>sociální péče</v>
          </cell>
          <cell r="AU199">
            <v>170000</v>
          </cell>
        </row>
        <row r="200">
          <cell r="G200" t="str">
            <v>Obecně prospěšná společnost</v>
          </cell>
          <cell r="O200" t="str">
            <v>sociální péče</v>
          </cell>
          <cell r="AU200">
            <v>110300</v>
          </cell>
        </row>
        <row r="201">
          <cell r="G201" t="str">
            <v>Příspěvková organizace zřízená územním samosprávným celkem</v>
          </cell>
          <cell r="O201" t="str">
            <v>sociální péče</v>
          </cell>
          <cell r="AU201">
            <v>3517400</v>
          </cell>
        </row>
        <row r="202">
          <cell r="G202" t="str">
            <v>Příspěvková organizace zřízená územním samosprávným celkem</v>
          </cell>
          <cell r="O202" t="str">
            <v>sociální péče</v>
          </cell>
          <cell r="AU202">
            <v>4346100</v>
          </cell>
        </row>
        <row r="203">
          <cell r="G203" t="str">
            <v>Příspěvková organizace zřízená územním samosprávným celkem</v>
          </cell>
          <cell r="O203" t="str">
            <v>sociální péče</v>
          </cell>
          <cell r="AU203">
            <v>496800</v>
          </cell>
        </row>
        <row r="204">
          <cell r="G204" t="str">
            <v>Příspěvková organizace zřízená územním samosprávným celkem</v>
          </cell>
          <cell r="O204" t="str">
            <v>sociální péče</v>
          </cell>
          <cell r="AU204">
            <v>2435700</v>
          </cell>
        </row>
        <row r="205">
          <cell r="G205" t="str">
            <v>Příspěvková organizace zřízená územním samosprávným celkem</v>
          </cell>
          <cell r="O205" t="str">
            <v>sociální péče</v>
          </cell>
          <cell r="AU205">
            <v>5120000</v>
          </cell>
        </row>
        <row r="206">
          <cell r="G206" t="str">
            <v>Příspěvková organizace zřízená územním samosprávným celkem</v>
          </cell>
          <cell r="O206" t="str">
            <v>sociální péče</v>
          </cell>
          <cell r="AU206">
            <v>1375700</v>
          </cell>
        </row>
        <row r="207">
          <cell r="G207" t="str">
            <v>Příspěvková organizace zřízená územním samosprávným celkem</v>
          </cell>
          <cell r="O207" t="str">
            <v>sociální péče</v>
          </cell>
          <cell r="AU207">
            <v>5875000</v>
          </cell>
        </row>
        <row r="208">
          <cell r="G208" t="str">
            <v>Příspěvková organizace zřízená územním samosprávným celkem</v>
          </cell>
          <cell r="O208" t="str">
            <v>sociální péče</v>
          </cell>
          <cell r="AU208">
            <v>112900</v>
          </cell>
        </row>
        <row r="209">
          <cell r="G209" t="str">
            <v>Příspěvková organizace zřízená územním samosprávným celkem</v>
          </cell>
          <cell r="O209" t="str">
            <v>sociální péče</v>
          </cell>
          <cell r="AU209">
            <v>1240400</v>
          </cell>
        </row>
        <row r="210">
          <cell r="G210" t="str">
            <v>Příspěvková organizace zřízená územním samosprávným celkem</v>
          </cell>
          <cell r="O210" t="str">
            <v>sociální péče</v>
          </cell>
          <cell r="AU210">
            <v>8785500</v>
          </cell>
        </row>
        <row r="211">
          <cell r="G211" t="str">
            <v>Společnost s ručením omezeným</v>
          </cell>
          <cell r="O211" t="str">
            <v>sociální péče</v>
          </cell>
          <cell r="AU211">
            <v>20800</v>
          </cell>
        </row>
        <row r="212">
          <cell r="G212" t="str">
            <v>Společnost s ručením omezeným</v>
          </cell>
          <cell r="O212" t="str">
            <v>sociální péče</v>
          </cell>
          <cell r="AU212">
            <v>0</v>
          </cell>
        </row>
        <row r="213">
          <cell r="G213" t="str">
            <v>Příspěvková organizace obce</v>
          </cell>
          <cell r="O213" t="str">
            <v>sociální péče</v>
          </cell>
          <cell r="AU213">
            <v>4377400</v>
          </cell>
        </row>
        <row r="214">
          <cell r="G214" t="str">
            <v>Příspěvková organizace obce</v>
          </cell>
          <cell r="O214" t="str">
            <v>sociální péče</v>
          </cell>
        </row>
        <row r="215">
          <cell r="G215" t="str">
            <v>Příspěvková organizace obce</v>
          </cell>
          <cell r="O215" t="str">
            <v>sociální péče</v>
          </cell>
          <cell r="AU215">
            <v>0</v>
          </cell>
        </row>
        <row r="216">
          <cell r="G216" t="str">
            <v>Příspěvková organizace obce</v>
          </cell>
          <cell r="O216" t="str">
            <v>sociální péče</v>
          </cell>
          <cell r="AU216">
            <v>380600</v>
          </cell>
        </row>
        <row r="217">
          <cell r="G217" t="str">
            <v>Příspěvková organizace obce</v>
          </cell>
          <cell r="O217" t="str">
            <v>sociální péče</v>
          </cell>
          <cell r="AU217">
            <v>3311600</v>
          </cell>
        </row>
        <row r="218">
          <cell r="G218" t="str">
            <v>Příspěvková organizace obce</v>
          </cell>
          <cell r="O218" t="str">
            <v>sociální péče</v>
          </cell>
          <cell r="AU218">
            <v>1172000</v>
          </cell>
        </row>
        <row r="219">
          <cell r="G219" t="str">
            <v>Příspěvková organizace obce</v>
          </cell>
          <cell r="O219" t="str">
            <v>sociální péče</v>
          </cell>
          <cell r="AU219">
            <v>595300</v>
          </cell>
        </row>
        <row r="220">
          <cell r="G220" t="str">
            <v>Obecně prospěšná společnost</v>
          </cell>
          <cell r="O220" t="str">
            <v>sociální prevence</v>
          </cell>
          <cell r="AU220">
            <v>984100</v>
          </cell>
        </row>
        <row r="221">
          <cell r="G221" t="str">
            <v>Obecně prospěšná společnost</v>
          </cell>
          <cell r="O221" t="str">
            <v>sociální péče</v>
          </cell>
          <cell r="AU221">
            <v>1016900</v>
          </cell>
        </row>
        <row r="222">
          <cell r="G222" t="str">
            <v>Příspěvková organizace zřízená územním samosprávným celkem</v>
          </cell>
          <cell r="O222" t="str">
            <v>sociální péče</v>
          </cell>
          <cell r="AU222">
            <v>1417900</v>
          </cell>
        </row>
        <row r="223">
          <cell r="G223" t="str">
            <v>Příspěvková organizace zřízená územním samosprávným celkem</v>
          </cell>
          <cell r="O223" t="str">
            <v>sociální péče</v>
          </cell>
          <cell r="AU223">
            <v>6623400</v>
          </cell>
        </row>
        <row r="224">
          <cell r="G224" t="str">
            <v>Příspěvková organizace zřízená územním samosprávným celkem</v>
          </cell>
          <cell r="O224" t="str">
            <v>sociální péče</v>
          </cell>
          <cell r="AU224">
            <v>2359000</v>
          </cell>
        </row>
        <row r="225">
          <cell r="G225" t="str">
            <v>Příspěvková organizace zřízená územním samosprávným celkem</v>
          </cell>
          <cell r="O225" t="str">
            <v>sociální péče</v>
          </cell>
          <cell r="AU225">
            <v>10729000</v>
          </cell>
        </row>
        <row r="226">
          <cell r="G226" t="str">
            <v>Příspěvková organizace zřízená územním samosprávným celkem</v>
          </cell>
          <cell r="O226" t="str">
            <v>sociální péče</v>
          </cell>
          <cell r="AU226">
            <v>3631100</v>
          </cell>
        </row>
        <row r="227">
          <cell r="G227" t="str">
            <v>Příspěvková organizace zřízená územním samosprávným celkem</v>
          </cell>
          <cell r="O227" t="str">
            <v>sociální péče</v>
          </cell>
          <cell r="AU227">
            <v>4786600</v>
          </cell>
        </row>
        <row r="228">
          <cell r="G228" t="str">
            <v>Příspěvková organizace zřízená územním samosprávným celkem</v>
          </cell>
          <cell r="O228" t="str">
            <v>sociální péče</v>
          </cell>
          <cell r="AU228">
            <v>113100</v>
          </cell>
        </row>
        <row r="229">
          <cell r="G229" t="str">
            <v>Příspěvková organizace zřízená územním samosprávným celkem</v>
          </cell>
          <cell r="O229" t="str">
            <v>sociální péče</v>
          </cell>
          <cell r="AU229">
            <v>1750000</v>
          </cell>
        </row>
        <row r="230">
          <cell r="G230" t="str">
            <v>Příspěvková organizace zřízená územním samosprávným celkem</v>
          </cell>
          <cell r="O230" t="str">
            <v>sociální péče</v>
          </cell>
          <cell r="AU230">
            <v>56500</v>
          </cell>
        </row>
        <row r="231">
          <cell r="G231" t="str">
            <v>Příspěvková organizace zřízená územním samosprávným celkem</v>
          </cell>
          <cell r="O231" t="str">
            <v>sociální péče</v>
          </cell>
          <cell r="AU231">
            <v>1098700</v>
          </cell>
        </row>
        <row r="232">
          <cell r="G232" t="str">
            <v>Příspěvková organizace zřízená územním samosprávným celkem</v>
          </cell>
          <cell r="O232" t="str">
            <v>sociální péče</v>
          </cell>
          <cell r="AU232">
            <v>8712200</v>
          </cell>
        </row>
        <row r="233">
          <cell r="G233" t="str">
            <v>Příspěvková organizace zřízená územním samosprávným celkem</v>
          </cell>
          <cell r="O233" t="str">
            <v>sociální péče</v>
          </cell>
          <cell r="AU233">
            <v>681000</v>
          </cell>
        </row>
        <row r="234">
          <cell r="G234" t="str">
            <v>Příspěvková organizace zřízená územním samosprávným celkem</v>
          </cell>
          <cell r="O234" t="str">
            <v>sociální péče</v>
          </cell>
          <cell r="AU234">
            <v>132200</v>
          </cell>
        </row>
        <row r="235">
          <cell r="G235" t="str">
            <v>Příspěvková organizace zřízená územním samosprávným celkem</v>
          </cell>
          <cell r="O235" t="str">
            <v>sociální prevence</v>
          </cell>
          <cell r="AU235">
            <v>131200</v>
          </cell>
        </row>
        <row r="236">
          <cell r="G236" t="str">
            <v>Příspěvková organizace zřízená územním samosprávným celkem</v>
          </cell>
          <cell r="O236" t="str">
            <v>sociální péče</v>
          </cell>
          <cell r="AU236">
            <v>266900</v>
          </cell>
        </row>
        <row r="237">
          <cell r="G237" t="str">
            <v>Příspěvková organizace zřízená územním samosprávným celkem</v>
          </cell>
          <cell r="O237" t="str">
            <v>sociální péče</v>
          </cell>
          <cell r="AU237">
            <v>6102900</v>
          </cell>
        </row>
        <row r="238">
          <cell r="G238" t="str">
            <v>Příspěvková organizace zřízená územním samosprávným celkem</v>
          </cell>
          <cell r="O238" t="str">
            <v>sociální péče</v>
          </cell>
          <cell r="AU238">
            <v>1197100</v>
          </cell>
        </row>
        <row r="239">
          <cell r="G239" t="str">
            <v>Příspěvková organizace zřízená územním samosprávným celkem</v>
          </cell>
          <cell r="O239" t="str">
            <v>sociální péče</v>
          </cell>
          <cell r="AU239">
            <v>3271900</v>
          </cell>
        </row>
        <row r="240">
          <cell r="G240" t="str">
            <v>Příspěvková organizace zřízená územním samosprávným celkem</v>
          </cell>
          <cell r="O240" t="str">
            <v>sociální péče</v>
          </cell>
          <cell r="AU240">
            <v>4094300</v>
          </cell>
        </row>
        <row r="241">
          <cell r="G241" t="str">
            <v>Příspěvková organizace zřízená územním samosprávným celkem</v>
          </cell>
          <cell r="O241" t="str">
            <v>sociální péče</v>
          </cell>
          <cell r="AU241">
            <v>2891700</v>
          </cell>
        </row>
        <row r="242">
          <cell r="G242" t="str">
            <v>Příspěvková organizace zřízená územním samosprávným celkem</v>
          </cell>
          <cell r="O242" t="str">
            <v>sociální péče</v>
          </cell>
          <cell r="AU242">
            <v>354000</v>
          </cell>
        </row>
        <row r="243">
          <cell r="G243" t="str">
            <v>Příspěvková organizace zřízená územním samosprávným celkem</v>
          </cell>
          <cell r="O243" t="str">
            <v>sociální péče</v>
          </cell>
          <cell r="AU243">
            <v>1729100</v>
          </cell>
        </row>
        <row r="244">
          <cell r="G244" t="str">
            <v>Příspěvková organizace zřízená územním samosprávným celkem</v>
          </cell>
          <cell r="O244" t="str">
            <v>sociální péče</v>
          </cell>
          <cell r="AU244">
            <v>250900</v>
          </cell>
        </row>
        <row r="245">
          <cell r="G245" t="str">
            <v>Příspěvková organizace zřízená územním samosprávným celkem</v>
          </cell>
          <cell r="O245" t="str">
            <v>sociální péče</v>
          </cell>
          <cell r="AU245">
            <v>5689400</v>
          </cell>
        </row>
        <row r="246">
          <cell r="G246" t="str">
            <v>Příspěvková organizace zřízená územním samosprávným celkem</v>
          </cell>
          <cell r="O246" t="str">
            <v>sociální péče</v>
          </cell>
          <cell r="AU246">
            <v>5346300</v>
          </cell>
        </row>
        <row r="247">
          <cell r="G247" t="str">
            <v>Příspěvková organizace zřízená územním samosprávným celkem</v>
          </cell>
          <cell r="O247" t="str">
            <v>sociální péče</v>
          </cell>
          <cell r="AU247">
            <v>3261300</v>
          </cell>
        </row>
        <row r="248">
          <cell r="G248" t="str">
            <v>Příspěvková organizace zřízená územním samosprávným celkem</v>
          </cell>
          <cell r="O248" t="str">
            <v>sociální péče</v>
          </cell>
          <cell r="AU248">
            <v>160500</v>
          </cell>
        </row>
        <row r="249">
          <cell r="G249" t="str">
            <v>Příspěvková organizace zřízená územním samosprávným celkem</v>
          </cell>
          <cell r="O249" t="str">
            <v>sociální péče</v>
          </cell>
          <cell r="AU249">
            <v>4152700</v>
          </cell>
        </row>
        <row r="250">
          <cell r="G250" t="str">
            <v>Příspěvková organizace zřízená územním samosprávným celkem</v>
          </cell>
          <cell r="O250" t="str">
            <v>sociální péče</v>
          </cell>
          <cell r="AU250">
            <v>3001700</v>
          </cell>
        </row>
        <row r="251">
          <cell r="G251" t="str">
            <v>Příspěvková organizace zřízená územním samosprávným celkem</v>
          </cell>
          <cell r="O251" t="str">
            <v>sociální péče</v>
          </cell>
          <cell r="AU251">
            <v>2081200</v>
          </cell>
        </row>
        <row r="252">
          <cell r="G252" t="str">
            <v>Příspěvková organizace zřízená územním samosprávným celkem</v>
          </cell>
          <cell r="O252" t="str">
            <v>sociální péče</v>
          </cell>
          <cell r="AU252">
            <v>3339600</v>
          </cell>
        </row>
        <row r="253">
          <cell r="G253" t="str">
            <v>Příspěvková organizace zřízená územním samosprávným celkem</v>
          </cell>
          <cell r="O253" t="str">
            <v>sociální péče</v>
          </cell>
        </row>
        <row r="254">
          <cell r="G254" t="str">
            <v>Příspěvková organizace zřízená územním samosprávným celkem</v>
          </cell>
          <cell r="O254" t="str">
            <v>sociální péče</v>
          </cell>
          <cell r="AU254">
            <v>6882400</v>
          </cell>
        </row>
        <row r="255">
          <cell r="G255" t="str">
            <v>Příspěvková organizace zřízená územním samosprávným celkem</v>
          </cell>
          <cell r="O255" t="str">
            <v>sociální péče</v>
          </cell>
          <cell r="AU255">
            <v>82400</v>
          </cell>
        </row>
        <row r="256">
          <cell r="G256" t="str">
            <v>Příspěvková organizace zřízená územním samosprávným celkem</v>
          </cell>
          <cell r="O256" t="str">
            <v>sociální péče</v>
          </cell>
          <cell r="AU256">
            <v>5082500</v>
          </cell>
        </row>
        <row r="257">
          <cell r="G257" t="str">
            <v>Příspěvková organizace zřízená územním samosprávným celkem</v>
          </cell>
          <cell r="O257" t="str">
            <v>sociální péče</v>
          </cell>
          <cell r="AU257">
            <v>5139600</v>
          </cell>
        </row>
        <row r="258">
          <cell r="G258" t="str">
            <v>Příspěvková organizace zřízená územním samosprávným celkem</v>
          </cell>
          <cell r="O258" t="str">
            <v>sociální péče</v>
          </cell>
          <cell r="AU258">
            <v>2934100</v>
          </cell>
        </row>
        <row r="259">
          <cell r="G259" t="str">
            <v>Příspěvková organizace zřízená územním samosprávným celkem</v>
          </cell>
          <cell r="O259" t="str">
            <v>sociální péče</v>
          </cell>
          <cell r="AU259">
            <v>589100</v>
          </cell>
        </row>
        <row r="260">
          <cell r="G260" t="str">
            <v>Příspěvková organizace zřízená územním samosprávným celkem</v>
          </cell>
          <cell r="O260" t="str">
            <v>sociální péče</v>
          </cell>
          <cell r="AU260">
            <v>5971400</v>
          </cell>
        </row>
        <row r="261">
          <cell r="G261" t="str">
            <v>Příspěvková organizace zřízená územním samosprávným celkem</v>
          </cell>
          <cell r="O261" t="str">
            <v>sociální péče</v>
          </cell>
          <cell r="AU261">
            <v>406000</v>
          </cell>
        </row>
        <row r="262">
          <cell r="G262" t="str">
            <v>Příspěvková organizace zřízená územním samosprávným celkem</v>
          </cell>
          <cell r="O262" t="str">
            <v>sociální péče</v>
          </cell>
          <cell r="AU262">
            <v>250900</v>
          </cell>
        </row>
        <row r="263">
          <cell r="G263" t="str">
            <v>Příspěvková organizace zřízená územním samosprávným celkem</v>
          </cell>
          <cell r="O263" t="str">
            <v>sociální péče</v>
          </cell>
          <cell r="AU263">
            <v>5469600</v>
          </cell>
        </row>
        <row r="264">
          <cell r="G264" t="str">
            <v>Příspěvková organizace zřízená územním samosprávným celkem</v>
          </cell>
          <cell r="O264" t="str">
            <v>sociální péče</v>
          </cell>
          <cell r="AU264">
            <v>2444100</v>
          </cell>
        </row>
        <row r="265">
          <cell r="G265" t="str">
            <v>Příspěvková organizace zřízená územním samosprávným celkem</v>
          </cell>
          <cell r="O265" t="str">
            <v>sociální péče</v>
          </cell>
          <cell r="AU265">
            <v>5436200</v>
          </cell>
        </row>
        <row r="266">
          <cell r="G266" t="str">
            <v>Příspěvková organizace obce</v>
          </cell>
          <cell r="O266" t="str">
            <v>sociální péče</v>
          </cell>
          <cell r="AU266">
            <v>871000</v>
          </cell>
        </row>
        <row r="267">
          <cell r="G267" t="str">
            <v>Obecně prospěšná společnost</v>
          </cell>
          <cell r="O267" t="str">
            <v>sociální péče</v>
          </cell>
          <cell r="AU267">
            <v>3826800</v>
          </cell>
        </row>
        <row r="268">
          <cell r="G268" t="str">
            <v>Obecně prospěšná společnost</v>
          </cell>
          <cell r="O268" t="str">
            <v>sociální péče</v>
          </cell>
          <cell r="AU268">
            <v>1737200</v>
          </cell>
        </row>
        <row r="269">
          <cell r="G269" t="str">
            <v>Příspěvková organizace obce</v>
          </cell>
          <cell r="O269" t="str">
            <v>sociální péče</v>
          </cell>
          <cell r="AU269">
            <v>1596800</v>
          </cell>
        </row>
        <row r="270">
          <cell r="G270" t="str">
            <v>Příspěvková organizace obce</v>
          </cell>
          <cell r="O270" t="str">
            <v>sociální péče</v>
          </cell>
          <cell r="AU270">
            <v>834600</v>
          </cell>
        </row>
        <row r="271">
          <cell r="G271" t="str">
            <v>Příspěvková organizace obce</v>
          </cell>
          <cell r="O271" t="str">
            <v>sociální péče</v>
          </cell>
          <cell r="AU271">
            <v>92600</v>
          </cell>
        </row>
        <row r="272">
          <cell r="G272" t="str">
            <v>Příspěvková organizace obce</v>
          </cell>
          <cell r="O272" t="str">
            <v>sociální prevence</v>
          </cell>
          <cell r="AU272">
            <v>110400</v>
          </cell>
        </row>
        <row r="273">
          <cell r="G273" t="str">
            <v>Příspěvková organizace obce</v>
          </cell>
          <cell r="O273" t="str">
            <v>sociální péče</v>
          </cell>
          <cell r="AU273">
            <v>1308300</v>
          </cell>
        </row>
        <row r="274">
          <cell r="G274" t="str">
            <v>Příspěvková organizace obce</v>
          </cell>
          <cell r="O274" t="str">
            <v>sociální péče</v>
          </cell>
          <cell r="AU274">
            <v>1221100</v>
          </cell>
        </row>
        <row r="275">
          <cell r="G275" t="str">
            <v>Příspěvková organizace zřízená územním samosprávným celkem</v>
          </cell>
          <cell r="O275" t="str">
            <v>sociální péče</v>
          </cell>
          <cell r="AU275">
            <v>4576000</v>
          </cell>
        </row>
        <row r="276">
          <cell r="G276" t="str">
            <v>Církve a náboženské společnosti</v>
          </cell>
          <cell r="O276" t="str">
            <v>sociální prevence</v>
          </cell>
          <cell r="AU276">
            <v>637000</v>
          </cell>
        </row>
        <row r="277">
          <cell r="G277" t="str">
            <v>Církve a náboženské společnosti</v>
          </cell>
          <cell r="O277" t="str">
            <v>sociální prevence</v>
          </cell>
          <cell r="AU277">
            <v>374200</v>
          </cell>
        </row>
        <row r="278">
          <cell r="G278" t="str">
            <v>Církve a náboženské společnosti</v>
          </cell>
          <cell r="O278" t="str">
            <v>sociální prevence</v>
          </cell>
          <cell r="AU278">
            <v>897900</v>
          </cell>
        </row>
        <row r="279">
          <cell r="G279" t="str">
            <v>Církve a náboženské společnosti</v>
          </cell>
          <cell r="O279" t="str">
            <v>sociální prevence</v>
          </cell>
          <cell r="AU279">
            <v>2140700</v>
          </cell>
        </row>
        <row r="280">
          <cell r="G280" t="str">
            <v>Církve a náboženské společnosti</v>
          </cell>
          <cell r="O280" t="str">
            <v>sociální péče</v>
          </cell>
          <cell r="AU280">
            <v>1473900</v>
          </cell>
        </row>
        <row r="281">
          <cell r="G281" t="str">
            <v>Církve a náboženské společnosti</v>
          </cell>
          <cell r="O281" t="str">
            <v>sociální péče</v>
          </cell>
          <cell r="AU281">
            <v>282800</v>
          </cell>
        </row>
        <row r="282">
          <cell r="G282" t="str">
            <v>Církve a náboženské společnosti</v>
          </cell>
          <cell r="O282" t="str">
            <v>sociální péče</v>
          </cell>
          <cell r="AU282">
            <v>1469200</v>
          </cell>
        </row>
        <row r="283">
          <cell r="G283" t="str">
            <v>Církve a náboženské společnosti</v>
          </cell>
          <cell r="O283" t="str">
            <v>sociální prevence</v>
          </cell>
          <cell r="AU283">
            <v>1506900</v>
          </cell>
        </row>
        <row r="284">
          <cell r="G284" t="str">
            <v>Církve a náboženské společnosti</v>
          </cell>
          <cell r="O284" t="str">
            <v>sociální péče</v>
          </cell>
          <cell r="AU284">
            <v>824800</v>
          </cell>
        </row>
        <row r="285">
          <cell r="G285" t="str">
            <v>Církve a náboženské společnosti</v>
          </cell>
          <cell r="O285" t="str">
            <v>sociální péče</v>
          </cell>
          <cell r="AU285">
            <v>1210500</v>
          </cell>
        </row>
        <row r="286">
          <cell r="G286" t="str">
            <v>Církve a náboženské společnosti</v>
          </cell>
          <cell r="O286" t="str">
            <v>sociální prevence</v>
          </cell>
          <cell r="AU286">
            <v>3919600</v>
          </cell>
        </row>
        <row r="287">
          <cell r="G287" t="str">
            <v>Církve a náboženské společnosti</v>
          </cell>
          <cell r="O287" t="str">
            <v>sociální prevence</v>
          </cell>
          <cell r="AU287">
            <v>310700</v>
          </cell>
        </row>
        <row r="288">
          <cell r="G288" t="str">
            <v>Církve a náboženské společnosti</v>
          </cell>
          <cell r="O288" t="str">
            <v>sociální prevence</v>
          </cell>
          <cell r="AU288">
            <v>206800</v>
          </cell>
        </row>
        <row r="289">
          <cell r="G289" t="str">
            <v>Církve a náboženské společnosti</v>
          </cell>
          <cell r="O289" t="str">
            <v>sociální prevence</v>
          </cell>
          <cell r="AU289">
            <v>2316000</v>
          </cell>
        </row>
        <row r="290">
          <cell r="G290" t="str">
            <v>Církve a náboženské společnosti</v>
          </cell>
          <cell r="O290" t="str">
            <v>sociální prevence</v>
          </cell>
          <cell r="AU290">
            <v>551800</v>
          </cell>
        </row>
        <row r="291">
          <cell r="G291" t="str">
            <v>Církve a náboženské společnosti</v>
          </cell>
          <cell r="O291" t="str">
            <v>poradenství</v>
          </cell>
          <cell r="AU291">
            <v>85300</v>
          </cell>
        </row>
        <row r="292">
          <cell r="G292" t="str">
            <v>Církve a náboženské společnosti</v>
          </cell>
          <cell r="O292" t="str">
            <v>sociální prevence</v>
          </cell>
          <cell r="AU292">
            <v>543800</v>
          </cell>
        </row>
        <row r="293">
          <cell r="G293" t="str">
            <v>Církve a náboženské společnosti</v>
          </cell>
          <cell r="O293" t="str">
            <v>sociální prevence</v>
          </cell>
          <cell r="AU293">
            <v>1268600</v>
          </cell>
        </row>
        <row r="294">
          <cell r="G294" t="str">
            <v>Církve a náboženské společnosti</v>
          </cell>
          <cell r="O294" t="str">
            <v>sociální prevence</v>
          </cell>
          <cell r="AU294">
            <v>678600</v>
          </cell>
        </row>
        <row r="295">
          <cell r="G295" t="str">
            <v>Církve a náboženské společnosti</v>
          </cell>
          <cell r="O295" t="str">
            <v>sociální péče</v>
          </cell>
          <cell r="AU295">
            <v>394600</v>
          </cell>
        </row>
        <row r="296">
          <cell r="G296" t="str">
            <v>Církve a náboženské společnosti</v>
          </cell>
          <cell r="O296" t="str">
            <v>sociální péče</v>
          </cell>
          <cell r="AU296">
            <v>324300</v>
          </cell>
        </row>
        <row r="297">
          <cell r="G297" t="str">
            <v>Církve a náboženské společnosti</v>
          </cell>
          <cell r="O297" t="str">
            <v>sociální péče</v>
          </cell>
          <cell r="AU297">
            <v>284600</v>
          </cell>
        </row>
        <row r="298">
          <cell r="G298" t="str">
            <v>Církve a náboženské společnosti</v>
          </cell>
          <cell r="O298" t="str">
            <v>sociální prevence</v>
          </cell>
          <cell r="AU298">
            <v>52400</v>
          </cell>
        </row>
        <row r="299">
          <cell r="G299" t="str">
            <v>Církve a náboženské společnosti</v>
          </cell>
          <cell r="O299" t="str">
            <v>sociální péče</v>
          </cell>
          <cell r="AU299">
            <v>3289600</v>
          </cell>
        </row>
        <row r="300">
          <cell r="G300" t="str">
            <v>Církve a náboženské společnosti</v>
          </cell>
          <cell r="O300" t="str">
            <v>sociální péče</v>
          </cell>
          <cell r="AU300">
            <v>282800</v>
          </cell>
        </row>
        <row r="301">
          <cell r="G301" t="str">
            <v>Církve a náboženské společnosti</v>
          </cell>
          <cell r="O301" t="str">
            <v>sociální péče</v>
          </cell>
          <cell r="AU301">
            <v>113100</v>
          </cell>
        </row>
        <row r="302">
          <cell r="G302" t="str">
            <v>Církve a náboženské společnosti</v>
          </cell>
          <cell r="O302" t="str">
            <v>sociální prevence</v>
          </cell>
          <cell r="AU302">
            <v>282300</v>
          </cell>
        </row>
        <row r="303">
          <cell r="G303" t="str">
            <v>Církve a náboženské společnosti</v>
          </cell>
          <cell r="O303" t="str">
            <v>sociální péče</v>
          </cell>
          <cell r="AU303">
            <v>324600</v>
          </cell>
        </row>
        <row r="304">
          <cell r="G304" t="str">
            <v>Církve a náboženské společnosti</v>
          </cell>
          <cell r="O304" t="str">
            <v>sociální péče</v>
          </cell>
          <cell r="AU304">
            <v>408300</v>
          </cell>
        </row>
        <row r="305">
          <cell r="G305" t="str">
            <v>Církve a náboženské společnosti</v>
          </cell>
          <cell r="O305" t="str">
            <v>sociální péče</v>
          </cell>
          <cell r="AU305">
            <v>1188800</v>
          </cell>
        </row>
        <row r="306">
          <cell r="G306" t="str">
            <v>Církve a náboženské společnosti</v>
          </cell>
          <cell r="O306" t="str">
            <v>sociální péče</v>
          </cell>
          <cell r="AU306">
            <v>3148200</v>
          </cell>
        </row>
        <row r="307">
          <cell r="G307" t="str">
            <v>Církve a náboženské společnosti</v>
          </cell>
          <cell r="O307" t="str">
            <v>sociální péče</v>
          </cell>
          <cell r="AU307">
            <v>6039800</v>
          </cell>
        </row>
        <row r="308">
          <cell r="G308" t="str">
            <v>Církve a náboženské společnosti</v>
          </cell>
          <cell r="O308" t="str">
            <v>sociální prevence</v>
          </cell>
          <cell r="AU308">
            <v>872100</v>
          </cell>
        </row>
        <row r="309">
          <cell r="G309" t="str">
            <v>Církve a náboženské společnosti</v>
          </cell>
          <cell r="O309" t="str">
            <v>sociální prevence</v>
          </cell>
          <cell r="AU309">
            <v>975000</v>
          </cell>
        </row>
        <row r="310">
          <cell r="G310" t="str">
            <v>Církve a náboženské společnosti</v>
          </cell>
          <cell r="O310" t="str">
            <v>sociální prevence</v>
          </cell>
          <cell r="AU310">
            <v>2027500</v>
          </cell>
        </row>
        <row r="311">
          <cell r="G311" t="str">
            <v>Církve a náboženské společnosti</v>
          </cell>
          <cell r="O311" t="str">
            <v>sociální péče</v>
          </cell>
          <cell r="AU311">
            <v>1018100</v>
          </cell>
        </row>
        <row r="312">
          <cell r="G312" t="str">
            <v>Církve a náboženské společnosti</v>
          </cell>
          <cell r="O312" t="str">
            <v>sociální péče</v>
          </cell>
          <cell r="AU312">
            <v>0</v>
          </cell>
        </row>
        <row r="313">
          <cell r="G313" t="str">
            <v>Církve a náboženské společnosti</v>
          </cell>
          <cell r="O313" t="str">
            <v>sociální prevence</v>
          </cell>
          <cell r="AU313">
            <v>196900</v>
          </cell>
        </row>
        <row r="314">
          <cell r="G314" t="str">
            <v>Církve a náboženské společnosti</v>
          </cell>
          <cell r="O314" t="str">
            <v>poradenství</v>
          </cell>
          <cell r="AU314">
            <v>260300</v>
          </cell>
        </row>
        <row r="315">
          <cell r="G315" t="str">
            <v>Občanské sdružení</v>
          </cell>
          <cell r="O315" t="str">
            <v>sociální péče</v>
          </cell>
          <cell r="AU315">
            <v>2263500</v>
          </cell>
        </row>
        <row r="316">
          <cell r="G316" t="str">
            <v>Občanské sdružení</v>
          </cell>
          <cell r="O316" t="str">
            <v>sociální prevence</v>
          </cell>
          <cell r="AU316">
            <v>1472500</v>
          </cell>
        </row>
        <row r="317">
          <cell r="G317" t="str">
            <v>Občanské sdružení</v>
          </cell>
          <cell r="O317" t="str">
            <v>sociální prevence</v>
          </cell>
          <cell r="AU317">
            <v>1941400</v>
          </cell>
        </row>
        <row r="318">
          <cell r="G318" t="str">
            <v>Občanské sdružení</v>
          </cell>
          <cell r="O318" t="str">
            <v>sociální prevence</v>
          </cell>
          <cell r="AU318">
            <v>741900</v>
          </cell>
        </row>
        <row r="319">
          <cell r="G319" t="str">
            <v>Občanské sdružení</v>
          </cell>
          <cell r="O319" t="str">
            <v>sociální prevence</v>
          </cell>
          <cell r="AU319">
            <v>1210300</v>
          </cell>
        </row>
        <row r="320">
          <cell r="G320" t="str">
            <v>Občanské sdružení</v>
          </cell>
          <cell r="O320" t="str">
            <v>sociální prevence</v>
          </cell>
          <cell r="AU320">
            <v>5952500</v>
          </cell>
        </row>
        <row r="321">
          <cell r="G321" t="str">
            <v>Občanské sdružení</v>
          </cell>
          <cell r="O321" t="str">
            <v>sociální prevence</v>
          </cell>
          <cell r="AU321">
            <v>1929300</v>
          </cell>
        </row>
        <row r="322">
          <cell r="G322" t="str">
            <v>Občanské sdružení</v>
          </cell>
          <cell r="O322" t="str">
            <v>sociální prevence</v>
          </cell>
          <cell r="AU322">
            <v>1964400</v>
          </cell>
        </row>
        <row r="323">
          <cell r="G323" t="str">
            <v>Občanské sdružení</v>
          </cell>
          <cell r="O323" t="str">
            <v>sociální prevence</v>
          </cell>
          <cell r="AU323">
            <v>1556100</v>
          </cell>
        </row>
        <row r="324">
          <cell r="G324" t="str">
            <v>Občanské sdružení</v>
          </cell>
          <cell r="O324" t="str">
            <v>sociální prevence</v>
          </cell>
          <cell r="AU324">
            <v>1557300</v>
          </cell>
        </row>
        <row r="325">
          <cell r="G325" t="str">
            <v>Občanské sdružení</v>
          </cell>
          <cell r="O325" t="str">
            <v>sociální péče</v>
          </cell>
          <cell r="AU325">
            <v>475700</v>
          </cell>
        </row>
        <row r="326">
          <cell r="G326" t="str">
            <v>Zapsaný ústav</v>
          </cell>
          <cell r="O326" t="str">
            <v>sociální prevence</v>
          </cell>
          <cell r="AU326">
            <v>2001600</v>
          </cell>
        </row>
        <row r="327">
          <cell r="G327" t="str">
            <v>Zapsaný ústav</v>
          </cell>
          <cell r="O327" t="str">
            <v>sociální péče</v>
          </cell>
          <cell r="AU327">
            <v>1373800</v>
          </cell>
        </row>
        <row r="328">
          <cell r="G328" t="str">
            <v>Zapsaný ústav</v>
          </cell>
          <cell r="O328" t="str">
            <v>sociální prevence</v>
          </cell>
          <cell r="AU328">
            <v>2187700</v>
          </cell>
        </row>
        <row r="329">
          <cell r="G329" t="str">
            <v>Zapsaný ústav</v>
          </cell>
          <cell r="O329" t="str">
            <v>sociální prevence</v>
          </cell>
          <cell r="AU329">
            <v>1871500</v>
          </cell>
        </row>
        <row r="330">
          <cell r="G330" t="str">
            <v>Zapsaný ústav</v>
          </cell>
          <cell r="O330" t="str">
            <v>sociální péče</v>
          </cell>
          <cell r="AU330">
            <v>2690600</v>
          </cell>
        </row>
        <row r="331">
          <cell r="G331" t="str">
            <v>Zapsaný ústav</v>
          </cell>
          <cell r="O331" t="str">
            <v>sociální prevence</v>
          </cell>
          <cell r="AU331">
            <v>166300</v>
          </cell>
        </row>
        <row r="332">
          <cell r="G332" t="str">
            <v>Zapsaný ústav</v>
          </cell>
          <cell r="O332" t="str">
            <v>sociální péče</v>
          </cell>
          <cell r="AU332">
            <v>954100</v>
          </cell>
        </row>
        <row r="333">
          <cell r="G333" t="str">
            <v>Obecně prospěšná společnost</v>
          </cell>
          <cell r="O333" t="str">
            <v>sociální péče</v>
          </cell>
          <cell r="AU333">
            <v>3325800</v>
          </cell>
        </row>
        <row r="334">
          <cell r="G334" t="str">
            <v>Ústav</v>
          </cell>
          <cell r="O334" t="str">
            <v>sociální prevence</v>
          </cell>
          <cell r="AU334">
            <v>82000</v>
          </cell>
        </row>
        <row r="335">
          <cell r="G335" t="str">
            <v>Ústav</v>
          </cell>
          <cell r="O335" t="str">
            <v>sociální prevence</v>
          </cell>
          <cell r="AU335">
            <v>37700</v>
          </cell>
        </row>
        <row r="336">
          <cell r="G336" t="str">
            <v>Obecně prospěšná společnost</v>
          </cell>
          <cell r="O336" t="str">
            <v>sociální péče</v>
          </cell>
          <cell r="AU336">
            <v>493500</v>
          </cell>
        </row>
        <row r="337">
          <cell r="G337" t="str">
            <v>Obecně prospěšná společnost</v>
          </cell>
          <cell r="O337" t="str">
            <v>sociální prevence</v>
          </cell>
          <cell r="AU337">
            <v>1136700</v>
          </cell>
        </row>
        <row r="338">
          <cell r="G338" t="str">
            <v>Obecně prospěšná společnost</v>
          </cell>
          <cell r="O338" t="str">
            <v>sociální péče</v>
          </cell>
          <cell r="AU338">
            <v>1097200</v>
          </cell>
        </row>
        <row r="339">
          <cell r="G339" t="str">
            <v>Obecně prospěšná společnost</v>
          </cell>
          <cell r="O339" t="str">
            <v>sociální péče</v>
          </cell>
          <cell r="AU339">
            <v>382000</v>
          </cell>
        </row>
        <row r="340">
          <cell r="G340" t="str">
            <v>Obecně prospěšná společnost</v>
          </cell>
          <cell r="O340" t="str">
            <v>sociální péče</v>
          </cell>
          <cell r="AU340">
            <v>1150400</v>
          </cell>
        </row>
        <row r="341">
          <cell r="G341" t="str">
            <v>Společnost s ručením omezeným</v>
          </cell>
          <cell r="O341" t="str">
            <v>sociální péče</v>
          </cell>
          <cell r="AU341">
            <v>201800</v>
          </cell>
        </row>
        <row r="342">
          <cell r="G342" t="str">
            <v>Spolek</v>
          </cell>
          <cell r="O342" t="str">
            <v>sociální péče</v>
          </cell>
          <cell r="AU342">
            <v>1662800</v>
          </cell>
        </row>
        <row r="343">
          <cell r="G343" t="str">
            <v>Obecně prospěšná společnost</v>
          </cell>
          <cell r="O343" t="str">
            <v>sociální péče</v>
          </cell>
          <cell r="AU343">
            <v>132200</v>
          </cell>
        </row>
        <row r="344">
          <cell r="G344" t="str">
            <v>Obecně prospěšná společnost</v>
          </cell>
          <cell r="O344" t="str">
            <v>sociální péče</v>
          </cell>
          <cell r="AU344">
            <v>62100</v>
          </cell>
        </row>
        <row r="345">
          <cell r="G345" t="str">
            <v>Obecně prospěšná společnost</v>
          </cell>
          <cell r="O345" t="str">
            <v>sociální péče</v>
          </cell>
          <cell r="AU345">
            <v>169600</v>
          </cell>
        </row>
        <row r="346">
          <cell r="G346" t="str">
            <v>Obecně prospěšná společnost</v>
          </cell>
          <cell r="O346" t="str">
            <v>poradenství</v>
          </cell>
          <cell r="AU346">
            <v>93000</v>
          </cell>
        </row>
        <row r="347">
          <cell r="G347" t="str">
            <v>Občanské sdružení</v>
          </cell>
          <cell r="O347" t="str">
            <v>sociální prevence</v>
          </cell>
          <cell r="AU347">
            <v>282100</v>
          </cell>
        </row>
        <row r="348">
          <cell r="G348" t="str">
            <v>Občanské sdružení</v>
          </cell>
          <cell r="O348" t="str">
            <v>sociální prevence</v>
          </cell>
          <cell r="AU348">
            <v>488300</v>
          </cell>
        </row>
        <row r="349">
          <cell r="G349" t="str">
            <v>Občanské sdružení</v>
          </cell>
          <cell r="O349" t="str">
            <v>sociální prevence</v>
          </cell>
          <cell r="AU349">
            <v>65600</v>
          </cell>
        </row>
        <row r="350">
          <cell r="G350" t="str">
            <v>Občanské sdružení</v>
          </cell>
          <cell r="O350" t="str">
            <v>poradenství</v>
          </cell>
          <cell r="AU350">
            <v>273600</v>
          </cell>
        </row>
        <row r="351">
          <cell r="G351" t="str">
            <v>Občanské sdružení</v>
          </cell>
          <cell r="O351" t="str">
            <v>sociální prevence</v>
          </cell>
          <cell r="AU351">
            <v>480100</v>
          </cell>
        </row>
        <row r="352">
          <cell r="G352" t="str">
            <v>Ústav</v>
          </cell>
          <cell r="O352" t="str">
            <v>sociální péče</v>
          </cell>
          <cell r="AU352">
            <v>475700</v>
          </cell>
        </row>
        <row r="353">
          <cell r="G353" t="str">
            <v>Ústav</v>
          </cell>
          <cell r="O353" t="str">
            <v>sociální péče</v>
          </cell>
          <cell r="AU353">
            <v>248800</v>
          </cell>
        </row>
        <row r="354">
          <cell r="G354" t="str">
            <v>Ústav</v>
          </cell>
          <cell r="O354" t="str">
            <v>sociální péče</v>
          </cell>
          <cell r="AU354">
            <v>1131200</v>
          </cell>
        </row>
        <row r="355">
          <cell r="G355" t="str">
            <v>Ústav</v>
          </cell>
          <cell r="O355" t="str">
            <v>poradenství</v>
          </cell>
          <cell r="AU355">
            <v>34600</v>
          </cell>
        </row>
        <row r="356">
          <cell r="G356" t="str">
            <v>Obecně prospěšná společnost</v>
          </cell>
          <cell r="O356" t="str">
            <v>sociální prevence</v>
          </cell>
          <cell r="AU356">
            <v>717300</v>
          </cell>
        </row>
        <row r="357">
          <cell r="G357" t="str">
            <v>Obecně prospěšná společnost</v>
          </cell>
          <cell r="O357" t="str">
            <v>sociální péče</v>
          </cell>
          <cell r="AU357">
            <v>180900</v>
          </cell>
        </row>
        <row r="358">
          <cell r="G358" t="str">
            <v>Obecně prospěšná společnost</v>
          </cell>
          <cell r="O358" t="str">
            <v>sociální péče</v>
          </cell>
          <cell r="AU358">
            <v>989800</v>
          </cell>
        </row>
        <row r="359">
          <cell r="G359" t="str">
            <v>Pobočný spolek</v>
          </cell>
          <cell r="O359" t="str">
            <v>poradenství</v>
          </cell>
          <cell r="AU359">
            <v>281200</v>
          </cell>
        </row>
        <row r="360">
          <cell r="G360" t="str">
            <v>Obecně prospěšná společnost</v>
          </cell>
          <cell r="O360" t="str">
            <v>sociální péče</v>
          </cell>
          <cell r="AU360">
            <v>1340400</v>
          </cell>
        </row>
        <row r="361">
          <cell r="G361" t="str">
            <v>Obecně prospěšná společnost</v>
          </cell>
          <cell r="O361" t="str">
            <v>sociální prevence</v>
          </cell>
          <cell r="AU361">
            <v>110400</v>
          </cell>
        </row>
        <row r="362">
          <cell r="G362" t="str">
            <v>Obecně prospěšná společnost</v>
          </cell>
          <cell r="O362" t="str">
            <v>sociální prevence</v>
          </cell>
          <cell r="AU362">
            <v>803200</v>
          </cell>
        </row>
        <row r="363">
          <cell r="G363" t="str">
            <v>Příspěvková organizace zřízená územním samosprávným celkem</v>
          </cell>
          <cell r="O363" t="str">
            <v>sociální péče</v>
          </cell>
          <cell r="AU363">
            <v>5175900</v>
          </cell>
        </row>
        <row r="364">
          <cell r="G364" t="str">
            <v>Příspěvková organizace zřízená územním samosprávným celkem</v>
          </cell>
          <cell r="O364" t="str">
            <v>sociální péče</v>
          </cell>
          <cell r="AU364">
            <v>1091900</v>
          </cell>
        </row>
        <row r="365">
          <cell r="G365" t="str">
            <v>Příspěvková organizace zřízená územním samosprávným celkem</v>
          </cell>
          <cell r="O365" t="str">
            <v>sociální péče</v>
          </cell>
          <cell r="AU365">
            <v>109400</v>
          </cell>
        </row>
        <row r="366">
          <cell r="G366" t="str">
            <v>Příspěvková organizace zřízená územním samosprávným celkem</v>
          </cell>
          <cell r="O366" t="str">
            <v>sociální péče</v>
          </cell>
          <cell r="AU366">
            <v>2860400</v>
          </cell>
        </row>
        <row r="367">
          <cell r="G367" t="str">
            <v>Ústav</v>
          </cell>
          <cell r="O367" t="str">
            <v>sociální péče</v>
          </cell>
          <cell r="AU367">
            <v>0</v>
          </cell>
        </row>
        <row r="368">
          <cell r="G368" t="str">
            <v>Spolek</v>
          </cell>
          <cell r="O368" t="str">
            <v>poradenství</v>
          </cell>
          <cell r="AU368">
            <v>5600</v>
          </cell>
        </row>
        <row r="369">
          <cell r="G369" t="str">
            <v>Spolek</v>
          </cell>
          <cell r="O369" t="str">
            <v>poradenství</v>
          </cell>
          <cell r="AU369">
            <v>98000</v>
          </cell>
        </row>
        <row r="370">
          <cell r="G370" t="str">
            <v>Spolek</v>
          </cell>
          <cell r="O370" t="str">
            <v>sociální prevence</v>
          </cell>
          <cell r="AU370">
            <v>1153700</v>
          </cell>
        </row>
        <row r="371">
          <cell r="G371" t="str">
            <v>Společnost s ručením omezeným</v>
          </cell>
          <cell r="O371" t="str">
            <v>sociální péče</v>
          </cell>
          <cell r="AU371">
            <v>208000</v>
          </cell>
        </row>
        <row r="372">
          <cell r="G372" t="str">
            <v>Společnost s ručením omezeným</v>
          </cell>
          <cell r="O372" t="str">
            <v>sociální péče</v>
          </cell>
          <cell r="AU372">
            <v>349500</v>
          </cell>
        </row>
        <row r="373">
          <cell r="G373" t="str">
            <v>Společnost s ručením omezeným</v>
          </cell>
          <cell r="O373" t="str">
            <v>poradenství</v>
          </cell>
          <cell r="AU373">
            <v>27300</v>
          </cell>
        </row>
        <row r="374">
          <cell r="G374" t="str">
            <v>Spolek</v>
          </cell>
          <cell r="O374" t="str">
            <v>sociální prevence</v>
          </cell>
          <cell r="AU374">
            <v>1008900</v>
          </cell>
        </row>
        <row r="375">
          <cell r="G375" t="str">
            <v>Spolek</v>
          </cell>
          <cell r="O375" t="str">
            <v>sociální prevence</v>
          </cell>
          <cell r="AU375">
            <v>1486100</v>
          </cell>
        </row>
        <row r="376">
          <cell r="G376" t="str">
            <v>Občanské sdružení</v>
          </cell>
          <cell r="O376" t="str">
            <v>sociální prevence</v>
          </cell>
          <cell r="AU376">
            <v>427800</v>
          </cell>
        </row>
        <row r="377">
          <cell r="G377" t="str">
            <v>Občanské sdružení</v>
          </cell>
          <cell r="O377" t="str">
            <v>sociální péče</v>
          </cell>
          <cell r="AU377">
            <v>2273900</v>
          </cell>
        </row>
        <row r="378">
          <cell r="G378" t="str">
            <v>Občanské sdružení</v>
          </cell>
          <cell r="O378" t="str">
            <v>sociální péče</v>
          </cell>
          <cell r="AU378">
            <v>849500</v>
          </cell>
        </row>
        <row r="379">
          <cell r="G379" t="str">
            <v>Fyzická osoba podnikající dle jiných zákonů než živnostenského a zákona o zemědělství nezapsaná v obchodním rejstříku</v>
          </cell>
          <cell r="O379" t="str">
            <v>sociální prevence</v>
          </cell>
          <cell r="AU379">
            <v>273600</v>
          </cell>
        </row>
        <row r="380">
          <cell r="G380" t="str">
            <v>Fyzická osoba podnikající dle jiných zákonů než živnostenského a zákona o zemědělství nezapsaná v obchodním rejstříku</v>
          </cell>
          <cell r="O380" t="str">
            <v>poradenství</v>
          </cell>
          <cell r="AU380">
            <v>120300</v>
          </cell>
        </row>
        <row r="381">
          <cell r="G381" t="str">
            <v>Zapsaný ústav</v>
          </cell>
          <cell r="O381" t="str">
            <v>sociální prevence</v>
          </cell>
          <cell r="AU381">
            <v>291000</v>
          </cell>
        </row>
        <row r="382">
          <cell r="G382" t="str">
            <v>Zapsaný ústav</v>
          </cell>
          <cell r="O382" t="str">
            <v>sociální prevence</v>
          </cell>
          <cell r="AU382">
            <v>1319000</v>
          </cell>
        </row>
        <row r="383">
          <cell r="G383" t="str">
            <v>Příspěvková organizace zřízená územním samosprávným celkem</v>
          </cell>
          <cell r="O383" t="str">
            <v>poradenství</v>
          </cell>
          <cell r="AU383">
            <v>100600</v>
          </cell>
        </row>
        <row r="384">
          <cell r="G384" t="str">
            <v>Příspěvková organizace zřízená územním samosprávným celkem</v>
          </cell>
          <cell r="O384" t="str">
            <v>sociální prevence</v>
          </cell>
          <cell r="AU384">
            <v>272400</v>
          </cell>
        </row>
        <row r="385">
          <cell r="G385" t="str">
            <v>Příspěvková organizace zřízená územním samosprávným celkem</v>
          </cell>
          <cell r="O385" t="str">
            <v>sociální péče</v>
          </cell>
          <cell r="AU385">
            <v>4712800</v>
          </cell>
        </row>
        <row r="386">
          <cell r="G386" t="str">
            <v>Obecně prospěšná společnost</v>
          </cell>
          <cell r="O386" t="str">
            <v>poradenství</v>
          </cell>
          <cell r="AU386">
            <v>113800</v>
          </cell>
        </row>
        <row r="387">
          <cell r="G387" t="str">
            <v>Obecně prospěšná společnost</v>
          </cell>
          <cell r="O387" t="str">
            <v>sociální prevence</v>
          </cell>
          <cell r="AU387">
            <v>1981800</v>
          </cell>
        </row>
        <row r="388">
          <cell r="G388" t="str">
            <v>Obecně prospěšná společnost</v>
          </cell>
          <cell r="O388" t="str">
            <v>sociální prevence</v>
          </cell>
          <cell r="AU388">
            <v>1307200</v>
          </cell>
        </row>
        <row r="389">
          <cell r="G389" t="str">
            <v>Obecně prospěšná společnost</v>
          </cell>
          <cell r="O389" t="str">
            <v>sociální prevence</v>
          </cell>
          <cell r="AU389">
            <v>1335500</v>
          </cell>
        </row>
        <row r="390">
          <cell r="G390" t="str">
            <v>Obecně prospěšná společnost</v>
          </cell>
          <cell r="O390" t="str">
            <v>sociální prevence</v>
          </cell>
          <cell r="AU390">
            <v>1356900</v>
          </cell>
        </row>
        <row r="391">
          <cell r="G391" t="str">
            <v>Obecně prospěšná společnost</v>
          </cell>
          <cell r="O391" t="str">
            <v>sociální prevence</v>
          </cell>
          <cell r="AU391">
            <v>2250300</v>
          </cell>
        </row>
        <row r="392">
          <cell r="G392" t="str">
            <v>Obecně prospěšná společnost</v>
          </cell>
          <cell r="O392" t="str">
            <v>sociální prevence</v>
          </cell>
          <cell r="AU392">
            <v>1180800</v>
          </cell>
        </row>
        <row r="393">
          <cell r="G393" t="str">
            <v>Obecně prospěšná společnost</v>
          </cell>
          <cell r="O393" t="str">
            <v>sociální prevence</v>
          </cell>
          <cell r="AU393">
            <v>1375600</v>
          </cell>
        </row>
        <row r="394">
          <cell r="G394" t="str">
            <v>Obecně prospěšná společnost</v>
          </cell>
          <cell r="O394" t="str">
            <v>sociální péče</v>
          </cell>
          <cell r="AU394">
            <v>591600</v>
          </cell>
        </row>
        <row r="395">
          <cell r="G395" t="str">
            <v>Obecně prospěšná společnost</v>
          </cell>
          <cell r="O395" t="str">
            <v>sociální prevence</v>
          </cell>
          <cell r="AU395">
            <v>176000</v>
          </cell>
        </row>
        <row r="396">
          <cell r="G396" t="str">
            <v>Obecně prospěšná společnost</v>
          </cell>
          <cell r="O396" t="str">
            <v>sociální péče</v>
          </cell>
          <cell r="AU396">
            <v>1719400</v>
          </cell>
        </row>
        <row r="397">
          <cell r="G397" t="str">
            <v>Občanské sdružení</v>
          </cell>
          <cell r="O397" t="str">
            <v>sociální prevence</v>
          </cell>
          <cell r="AU397">
            <v>2041000</v>
          </cell>
        </row>
        <row r="398">
          <cell r="G398" t="str">
            <v>Obecně prospěšná společnost</v>
          </cell>
          <cell r="O398" t="str">
            <v>sociální péče</v>
          </cell>
          <cell r="AU398">
            <v>764400</v>
          </cell>
        </row>
        <row r="399">
          <cell r="G399" t="str">
            <v>Obecně prospěšná společnost</v>
          </cell>
          <cell r="O399" t="str">
            <v>sociální prevence</v>
          </cell>
          <cell r="AU399">
            <v>284500</v>
          </cell>
        </row>
        <row r="400">
          <cell r="G400" t="str">
            <v>Obecně prospěšná společnost</v>
          </cell>
          <cell r="O400" t="str">
            <v>poradenství</v>
          </cell>
          <cell r="AU400">
            <v>123500</v>
          </cell>
        </row>
        <row r="401">
          <cell r="G401" t="str">
            <v>Obecně prospěšná společnost</v>
          </cell>
          <cell r="O401" t="str">
            <v>sociální péče</v>
          </cell>
          <cell r="AU401">
            <v>13500</v>
          </cell>
        </row>
        <row r="402">
          <cell r="G402" t="str">
            <v>Obecně prospěšná společnost</v>
          </cell>
          <cell r="O402" t="str">
            <v>sociální prevence</v>
          </cell>
          <cell r="AU402">
            <v>241700</v>
          </cell>
        </row>
        <row r="403">
          <cell r="G403" t="str">
            <v>Obecně prospěšná společnost</v>
          </cell>
          <cell r="O403" t="str">
            <v>sociální prevence</v>
          </cell>
          <cell r="AU403">
            <v>1479500</v>
          </cell>
        </row>
        <row r="404">
          <cell r="G404" t="str">
            <v>Obecně prospěšná společnost</v>
          </cell>
          <cell r="O404" t="str">
            <v>sociální péče</v>
          </cell>
          <cell r="AU404">
            <v>15800</v>
          </cell>
        </row>
        <row r="405">
          <cell r="G405" t="str">
            <v>Obec</v>
          </cell>
          <cell r="O405" t="str">
            <v>sociální péče</v>
          </cell>
          <cell r="AU405">
            <v>2366200</v>
          </cell>
        </row>
        <row r="406">
          <cell r="G406" t="str">
            <v>Obec</v>
          </cell>
          <cell r="O406" t="str">
            <v>sociální péče</v>
          </cell>
          <cell r="AU406">
            <v>937700</v>
          </cell>
        </row>
        <row r="407">
          <cell r="G407" t="str">
            <v>Obec</v>
          </cell>
          <cell r="O407" t="str">
            <v>sociální péče</v>
          </cell>
          <cell r="AU407">
            <v>950500</v>
          </cell>
        </row>
        <row r="408">
          <cell r="G408" t="str">
            <v>Obec</v>
          </cell>
          <cell r="O408" t="str">
            <v>sociální péče</v>
          </cell>
          <cell r="AU408">
            <v>507800</v>
          </cell>
        </row>
        <row r="409">
          <cell r="G409" t="str">
            <v>Obec</v>
          </cell>
          <cell r="O409" t="str">
            <v>sociální péče</v>
          </cell>
          <cell r="AU409">
            <v>187600</v>
          </cell>
        </row>
        <row r="410">
          <cell r="G410" t="str">
            <v>Obec</v>
          </cell>
          <cell r="O410" t="str">
            <v>sociální péče</v>
          </cell>
          <cell r="AU410">
            <v>210300</v>
          </cell>
        </row>
        <row r="411">
          <cell r="G411" t="str">
            <v>Obec</v>
          </cell>
          <cell r="O411" t="str">
            <v>sociální péče</v>
          </cell>
          <cell r="AU411">
            <v>186500</v>
          </cell>
        </row>
        <row r="412">
          <cell r="G412" t="str">
            <v>Obec</v>
          </cell>
          <cell r="O412" t="str">
            <v>sociální péče</v>
          </cell>
          <cell r="AU412">
            <v>490900</v>
          </cell>
        </row>
        <row r="413">
          <cell r="G413" t="str">
            <v>Obec</v>
          </cell>
          <cell r="O413" t="str">
            <v>sociální péče</v>
          </cell>
          <cell r="AU413">
            <v>786200</v>
          </cell>
        </row>
        <row r="414">
          <cell r="G414" t="str">
            <v>Obec</v>
          </cell>
          <cell r="O414" t="str">
            <v>sociální péče</v>
          </cell>
          <cell r="AU414">
            <v>79100</v>
          </cell>
        </row>
        <row r="415">
          <cell r="G415" t="str">
            <v>Obec</v>
          </cell>
          <cell r="O415" t="str">
            <v>sociální péče</v>
          </cell>
          <cell r="AU415">
            <v>803100</v>
          </cell>
        </row>
        <row r="416">
          <cell r="G416" t="str">
            <v>Obec</v>
          </cell>
          <cell r="O416" t="str">
            <v>sociální péče</v>
          </cell>
          <cell r="AU416">
            <v>661500</v>
          </cell>
        </row>
        <row r="417">
          <cell r="G417" t="str">
            <v>Obec</v>
          </cell>
          <cell r="O417" t="str">
            <v>sociální prevence</v>
          </cell>
          <cell r="AU417">
            <v>2496400</v>
          </cell>
        </row>
        <row r="418">
          <cell r="G418" t="str">
            <v>Obec</v>
          </cell>
          <cell r="O418" t="str">
            <v>sociální prevence</v>
          </cell>
          <cell r="AU418">
            <v>701500</v>
          </cell>
        </row>
        <row r="419">
          <cell r="G419" t="str">
            <v>Obec</v>
          </cell>
          <cell r="O419" t="str">
            <v>poradenství</v>
          </cell>
          <cell r="AU419">
            <v>20700</v>
          </cell>
        </row>
        <row r="420">
          <cell r="G420" t="str">
            <v>Obec</v>
          </cell>
          <cell r="O420" t="str">
            <v>sociální prevence</v>
          </cell>
          <cell r="AU420">
            <v>716700</v>
          </cell>
        </row>
        <row r="421">
          <cell r="G421" t="str">
            <v>Obec</v>
          </cell>
          <cell r="O421" t="str">
            <v>sociální prevence</v>
          </cell>
          <cell r="AU421">
            <v>407000</v>
          </cell>
        </row>
        <row r="422">
          <cell r="G422" t="str">
            <v>Obec</v>
          </cell>
          <cell r="O422" t="str">
            <v>sociální prevence</v>
          </cell>
          <cell r="AU422">
            <v>480700</v>
          </cell>
        </row>
        <row r="423">
          <cell r="G423" t="str">
            <v>Obec</v>
          </cell>
          <cell r="O423" t="str">
            <v>sociální péče</v>
          </cell>
          <cell r="AU423">
            <v>210100</v>
          </cell>
        </row>
        <row r="424">
          <cell r="G424" t="str">
            <v>Obec</v>
          </cell>
          <cell r="O424" t="str">
            <v>sociální péče</v>
          </cell>
          <cell r="AU424">
            <v>135500</v>
          </cell>
        </row>
        <row r="425">
          <cell r="G425" t="str">
            <v>Obec</v>
          </cell>
          <cell r="O425" t="str">
            <v>sociální prevence</v>
          </cell>
          <cell r="AU425">
            <v>201300</v>
          </cell>
        </row>
        <row r="426">
          <cell r="G426" t="str">
            <v>Obec</v>
          </cell>
          <cell r="O426" t="str">
            <v>sociální prevence</v>
          </cell>
          <cell r="AU426">
            <v>234100</v>
          </cell>
        </row>
        <row r="427">
          <cell r="G427" t="str">
            <v>Obec</v>
          </cell>
          <cell r="O427" t="str">
            <v>sociální prevence</v>
          </cell>
          <cell r="AU427">
            <v>196900</v>
          </cell>
        </row>
        <row r="428">
          <cell r="G428" t="str">
            <v>Obec</v>
          </cell>
          <cell r="O428" t="str">
            <v>sociální péče</v>
          </cell>
          <cell r="AU428">
            <v>1085100</v>
          </cell>
        </row>
        <row r="429">
          <cell r="G429" t="str">
            <v>Obec</v>
          </cell>
          <cell r="O429" t="str">
            <v>sociální péče</v>
          </cell>
          <cell r="AU429">
            <v>536100</v>
          </cell>
        </row>
        <row r="430">
          <cell r="G430" t="str">
            <v>Rozpočtová organizace</v>
          </cell>
          <cell r="O430" t="str">
            <v>sociální péče</v>
          </cell>
          <cell r="AU430">
            <v>1061100</v>
          </cell>
        </row>
        <row r="431">
          <cell r="G431" t="str">
            <v>Obec</v>
          </cell>
          <cell r="O431" t="str">
            <v>sociální péče</v>
          </cell>
          <cell r="AU431">
            <v>803100</v>
          </cell>
        </row>
        <row r="432">
          <cell r="G432" t="str">
            <v>Obec</v>
          </cell>
          <cell r="O432" t="str">
            <v>sociální péče</v>
          </cell>
          <cell r="AU432">
            <v>266900</v>
          </cell>
        </row>
        <row r="433">
          <cell r="G433" t="str">
            <v>Obec</v>
          </cell>
          <cell r="O433" t="str">
            <v>sociální péče</v>
          </cell>
          <cell r="AU433">
            <v>522600</v>
          </cell>
        </row>
        <row r="434">
          <cell r="G434" t="str">
            <v>Obec</v>
          </cell>
          <cell r="O434" t="str">
            <v>sociální péče</v>
          </cell>
          <cell r="AU434">
            <v>1287600</v>
          </cell>
        </row>
        <row r="435">
          <cell r="G435" t="str">
            <v>Obec</v>
          </cell>
          <cell r="O435" t="str">
            <v>sociální péče</v>
          </cell>
          <cell r="AU435">
            <v>326900</v>
          </cell>
        </row>
        <row r="436">
          <cell r="G436" t="str">
            <v>Obec</v>
          </cell>
          <cell r="O436" t="str">
            <v>sociální péče</v>
          </cell>
          <cell r="AU436">
            <v>282800</v>
          </cell>
        </row>
        <row r="437">
          <cell r="G437" t="str">
            <v>Obec</v>
          </cell>
          <cell r="O437" t="str">
            <v>sociální péče</v>
          </cell>
          <cell r="AU437">
            <v>214800</v>
          </cell>
        </row>
        <row r="438">
          <cell r="G438" t="str">
            <v>Obec</v>
          </cell>
          <cell r="O438" t="str">
            <v>sociální péče</v>
          </cell>
          <cell r="AU438">
            <v>202400</v>
          </cell>
        </row>
        <row r="439">
          <cell r="G439" t="str">
            <v>Obec</v>
          </cell>
          <cell r="O439" t="str">
            <v>sociální péče</v>
          </cell>
          <cell r="AU439">
            <v>1042200</v>
          </cell>
        </row>
        <row r="440">
          <cell r="G440" t="str">
            <v>Obec</v>
          </cell>
          <cell r="O440" t="str">
            <v>sociální péče</v>
          </cell>
          <cell r="AU440">
            <v>381200</v>
          </cell>
        </row>
        <row r="441">
          <cell r="G441" t="str">
            <v>Obec</v>
          </cell>
          <cell r="O441" t="str">
            <v>sociální péče</v>
          </cell>
          <cell r="AU441">
            <v>536100</v>
          </cell>
        </row>
        <row r="442">
          <cell r="G442" t="str">
            <v>Obec</v>
          </cell>
          <cell r="O442" t="str">
            <v>sociální péče</v>
          </cell>
          <cell r="AU442">
            <v>487500</v>
          </cell>
        </row>
        <row r="443">
          <cell r="G443" t="str">
            <v>Příspěvková organizace obce</v>
          </cell>
          <cell r="O443" t="str">
            <v>sociální péče</v>
          </cell>
          <cell r="AU443">
            <v>135700</v>
          </cell>
        </row>
        <row r="444">
          <cell r="G444" t="str">
            <v>Příspěvková organizace obce</v>
          </cell>
          <cell r="O444" t="str">
            <v>sociální péče</v>
          </cell>
          <cell r="AU444">
            <v>374400</v>
          </cell>
        </row>
        <row r="445">
          <cell r="G445" t="str">
            <v>Příspěvková organizace obce</v>
          </cell>
          <cell r="O445" t="str">
            <v>sociální péče</v>
          </cell>
          <cell r="AU445">
            <v>114800</v>
          </cell>
        </row>
        <row r="446">
          <cell r="G446" t="str">
            <v>Příspěvková organizace obce</v>
          </cell>
          <cell r="O446" t="str">
            <v>sociální péče</v>
          </cell>
          <cell r="AU446">
            <v>730700</v>
          </cell>
        </row>
        <row r="447">
          <cell r="G447" t="str">
            <v>Příspěvková organizace obce</v>
          </cell>
          <cell r="O447" t="str">
            <v>sociální péče</v>
          </cell>
          <cell r="AU447">
            <v>3342200</v>
          </cell>
        </row>
        <row r="448">
          <cell r="G448" t="str">
            <v>Příspěvková organizace obce</v>
          </cell>
          <cell r="O448" t="str">
            <v>sociální péče</v>
          </cell>
          <cell r="AU448">
            <v>263200</v>
          </cell>
        </row>
        <row r="449">
          <cell r="G449" t="str">
            <v>Příspěvková organizace obce</v>
          </cell>
          <cell r="O449" t="str">
            <v>sociální péče</v>
          </cell>
          <cell r="AU449">
            <v>1490900</v>
          </cell>
        </row>
        <row r="450">
          <cell r="G450" t="str">
            <v>Obec</v>
          </cell>
          <cell r="O450" t="str">
            <v>sociální péče</v>
          </cell>
          <cell r="AU450">
            <v>163400</v>
          </cell>
        </row>
        <row r="451">
          <cell r="G451" t="str">
            <v>Obec</v>
          </cell>
          <cell r="O451" t="str">
            <v>sociální péče</v>
          </cell>
          <cell r="AU451">
            <v>457400</v>
          </cell>
        </row>
        <row r="452">
          <cell r="G452" t="str">
            <v>Spolek</v>
          </cell>
          <cell r="O452" t="str">
            <v>sociální prevence</v>
          </cell>
          <cell r="AU452">
            <v>800900</v>
          </cell>
        </row>
        <row r="453">
          <cell r="G453" t="str">
            <v>Spolek</v>
          </cell>
          <cell r="O453" t="str">
            <v>sociální prevence</v>
          </cell>
          <cell r="AU453">
            <v>1283100</v>
          </cell>
        </row>
        <row r="454">
          <cell r="G454" t="str">
            <v>Spolek</v>
          </cell>
          <cell r="O454" t="str">
            <v>sociální prevence</v>
          </cell>
          <cell r="AU454">
            <v>410000</v>
          </cell>
        </row>
        <row r="455">
          <cell r="G455" t="str">
            <v>Příspěvková organizace zřízená územním samosprávným celkem</v>
          </cell>
          <cell r="O455" t="str">
            <v>sociální péče</v>
          </cell>
          <cell r="AU455">
            <v>5644400</v>
          </cell>
        </row>
        <row r="456">
          <cell r="G456" t="str">
            <v>Příspěvková organizace zřízená územním samosprávným celkem</v>
          </cell>
          <cell r="O456" t="str">
            <v>sociální prevence</v>
          </cell>
          <cell r="AU456">
            <v>1330100</v>
          </cell>
        </row>
        <row r="457">
          <cell r="G457" t="str">
            <v>Příspěvková organizace zřízená územním samosprávným celkem</v>
          </cell>
          <cell r="O457" t="str">
            <v>sociální péče</v>
          </cell>
          <cell r="AU457">
            <v>5457200</v>
          </cell>
        </row>
        <row r="458">
          <cell r="G458" t="str">
            <v>Spolek</v>
          </cell>
          <cell r="O458" t="str">
            <v>sociální prevence</v>
          </cell>
          <cell r="AU458">
            <v>729900</v>
          </cell>
        </row>
        <row r="459">
          <cell r="G459" t="str">
            <v>Spolek</v>
          </cell>
          <cell r="O459" t="str">
            <v>sociální prevence</v>
          </cell>
          <cell r="AU459">
            <v>570100</v>
          </cell>
        </row>
        <row r="460">
          <cell r="G460" t="str">
            <v>Občanské sdružení</v>
          </cell>
          <cell r="O460" t="str">
            <v>sociální péče</v>
          </cell>
          <cell r="AU460">
            <v>702500</v>
          </cell>
        </row>
        <row r="461">
          <cell r="G461" t="str">
            <v>Občanské sdružení</v>
          </cell>
          <cell r="O461" t="str">
            <v>poradenství</v>
          </cell>
          <cell r="AU461">
            <v>47000</v>
          </cell>
        </row>
        <row r="462">
          <cell r="G462" t="str">
            <v>Spolek</v>
          </cell>
          <cell r="O462" t="str">
            <v>sociální prevence</v>
          </cell>
          <cell r="AU462">
            <v>1879100</v>
          </cell>
        </row>
        <row r="463">
          <cell r="G463" t="str">
            <v>Spolek</v>
          </cell>
          <cell r="O463" t="str">
            <v>sociální prevence</v>
          </cell>
          <cell r="AU463">
            <v>700300</v>
          </cell>
        </row>
        <row r="464">
          <cell r="G464" t="str">
            <v>Spolek</v>
          </cell>
          <cell r="O464" t="str">
            <v>sociální prevence</v>
          </cell>
          <cell r="AU464">
            <v>554800</v>
          </cell>
        </row>
        <row r="465">
          <cell r="G465" t="str">
            <v>Občanské sdružení</v>
          </cell>
          <cell r="O465" t="str">
            <v>poradenství</v>
          </cell>
          <cell r="AU465">
            <v>52400</v>
          </cell>
        </row>
        <row r="466">
          <cell r="G466" t="str">
            <v>Občanské sdružení</v>
          </cell>
          <cell r="O466" t="str">
            <v>sociální péče</v>
          </cell>
          <cell r="AU466">
            <v>494100</v>
          </cell>
        </row>
        <row r="467">
          <cell r="G467" t="str">
            <v>Občanské sdružení</v>
          </cell>
          <cell r="O467" t="str">
            <v>sociální prevence</v>
          </cell>
          <cell r="AU467">
            <v>1532900</v>
          </cell>
        </row>
        <row r="468">
          <cell r="G468" t="str">
            <v>Občanské sdružení</v>
          </cell>
          <cell r="O468" t="str">
            <v>poradenství</v>
          </cell>
          <cell r="AU468">
            <v>71600</v>
          </cell>
        </row>
        <row r="469">
          <cell r="G469" t="str">
            <v>Občanské sdružení</v>
          </cell>
          <cell r="O469" t="str">
            <v>sociální péče</v>
          </cell>
          <cell r="AU469">
            <v>799300</v>
          </cell>
        </row>
        <row r="470">
          <cell r="G470" t="str">
            <v>Spolek</v>
          </cell>
          <cell r="O470" t="str">
            <v>poradenství</v>
          </cell>
          <cell r="AU470">
            <v>315100</v>
          </cell>
        </row>
        <row r="471">
          <cell r="G471" t="str">
            <v>Občanské sdružení</v>
          </cell>
          <cell r="O471" t="str">
            <v>sociální prevence</v>
          </cell>
          <cell r="AU471">
            <v>63900</v>
          </cell>
        </row>
        <row r="472">
          <cell r="G472" t="str">
            <v>zzapsaný ústav</v>
          </cell>
          <cell r="O472" t="str">
            <v>sociální péče</v>
          </cell>
          <cell r="AU472">
            <v>1603700</v>
          </cell>
        </row>
        <row r="473">
          <cell r="G473" t="str">
            <v>Obec</v>
          </cell>
          <cell r="O473" t="str">
            <v>sociální péče</v>
          </cell>
          <cell r="AU473">
            <v>138000</v>
          </cell>
        </row>
        <row r="474">
          <cell r="G474" t="str">
            <v>Obec</v>
          </cell>
          <cell r="O474" t="str">
            <v>sociální péče</v>
          </cell>
          <cell r="AU474">
            <v>365300</v>
          </cell>
        </row>
        <row r="475">
          <cell r="G475" t="str">
            <v>Církve a náboženské společnosti</v>
          </cell>
          <cell r="O475" t="str">
            <v>sociální prevence</v>
          </cell>
          <cell r="AU475">
            <v>1435800</v>
          </cell>
        </row>
        <row r="476">
          <cell r="G476" t="str">
            <v>Církve a náboženské společnosti</v>
          </cell>
          <cell r="O476" t="str">
            <v>sociální péče</v>
          </cell>
          <cell r="AU476">
            <v>401500</v>
          </cell>
        </row>
        <row r="477">
          <cell r="G477" t="str">
            <v>Církve a náboženské společnosti</v>
          </cell>
          <cell r="O477" t="str">
            <v>sociální prevence</v>
          </cell>
          <cell r="AU477">
            <v>209000</v>
          </cell>
        </row>
        <row r="478">
          <cell r="G478" t="str">
            <v>Církve a náboženské společnosti</v>
          </cell>
          <cell r="O478" t="str">
            <v>sociální prevence</v>
          </cell>
          <cell r="AU478">
            <v>316200</v>
          </cell>
        </row>
        <row r="479">
          <cell r="G479" t="str">
            <v>Církve a náboženské společnosti</v>
          </cell>
          <cell r="O479" t="str">
            <v>sociální prevence</v>
          </cell>
          <cell r="AU479">
            <v>1229600</v>
          </cell>
        </row>
        <row r="480">
          <cell r="G480" t="str">
            <v>Církve a náboženské společnosti</v>
          </cell>
          <cell r="O480" t="str">
            <v>sociální prevence</v>
          </cell>
          <cell r="AU480">
            <v>630300</v>
          </cell>
        </row>
        <row r="481">
          <cell r="G481" t="str">
            <v>Církve a náboženské společnosti</v>
          </cell>
          <cell r="O481" t="str">
            <v>sociální prevence</v>
          </cell>
          <cell r="AU481">
            <v>642800</v>
          </cell>
        </row>
        <row r="482">
          <cell r="G482" t="str">
            <v>Církve a náboženské společnosti</v>
          </cell>
          <cell r="O482" t="str">
            <v>sociální prevence</v>
          </cell>
          <cell r="AU482">
            <v>0</v>
          </cell>
        </row>
        <row r="483">
          <cell r="G483" t="str">
            <v>Církve a náboženské společnosti</v>
          </cell>
          <cell r="O483" t="str">
            <v>sociální prevence</v>
          </cell>
          <cell r="AU483">
            <v>447500</v>
          </cell>
        </row>
        <row r="484">
          <cell r="G484" t="str">
            <v>Církve a náboženské společnosti</v>
          </cell>
          <cell r="O484" t="str">
            <v>sociální prevence</v>
          </cell>
          <cell r="AU484">
            <v>277900</v>
          </cell>
        </row>
        <row r="485">
          <cell r="G485" t="str">
            <v>Církve a náboženské společnosti</v>
          </cell>
          <cell r="O485" t="str">
            <v>sociální prevence</v>
          </cell>
          <cell r="AU485">
            <v>623700</v>
          </cell>
        </row>
        <row r="486">
          <cell r="G486" t="str">
            <v>Církve a náboženské společnosti</v>
          </cell>
          <cell r="O486" t="str">
            <v>sociální prevence</v>
          </cell>
          <cell r="AU486">
            <v>73200</v>
          </cell>
        </row>
        <row r="487">
          <cell r="G487" t="str">
            <v>Církve a náboženské společnosti</v>
          </cell>
          <cell r="O487" t="str">
            <v>sociální prevence</v>
          </cell>
          <cell r="AU487">
            <v>1031900</v>
          </cell>
        </row>
        <row r="488">
          <cell r="G488" t="str">
            <v>Církve a náboženské společnosti</v>
          </cell>
          <cell r="O488" t="str">
            <v>sociální prevence</v>
          </cell>
          <cell r="AU488">
            <v>898700</v>
          </cell>
        </row>
        <row r="489">
          <cell r="G489" t="str">
            <v>Církve a náboženské společnosti</v>
          </cell>
          <cell r="O489" t="str">
            <v>sociální prevence</v>
          </cell>
          <cell r="AU489">
            <v>0</v>
          </cell>
        </row>
        <row r="490">
          <cell r="G490" t="str">
            <v>Církve a náboženské společnosti</v>
          </cell>
          <cell r="O490" t="str">
            <v>sociální prevence</v>
          </cell>
          <cell r="AU490">
            <v>562400</v>
          </cell>
        </row>
        <row r="491">
          <cell r="G491" t="str">
            <v>Církve a náboženské společnosti</v>
          </cell>
          <cell r="O491" t="str">
            <v>sociální prevence</v>
          </cell>
          <cell r="AU491">
            <v>1485100</v>
          </cell>
        </row>
        <row r="492">
          <cell r="G492" t="str">
            <v>Církve a náboženské společnosti</v>
          </cell>
          <cell r="O492" t="str">
            <v>sociální prevence</v>
          </cell>
          <cell r="AU492">
            <v>277900</v>
          </cell>
        </row>
        <row r="493">
          <cell r="G493" t="str">
            <v>Církve a náboženské společnosti</v>
          </cell>
          <cell r="O493" t="str">
            <v>poradenství</v>
          </cell>
          <cell r="AU493">
            <v>273600</v>
          </cell>
        </row>
        <row r="494">
          <cell r="G494" t="str">
            <v>Akciová společnost</v>
          </cell>
          <cell r="O494" t="str">
            <v>sociální péče</v>
          </cell>
          <cell r="AU494">
            <v>168500</v>
          </cell>
        </row>
        <row r="495">
          <cell r="G495" t="str">
            <v>Občanské sdružení</v>
          </cell>
          <cell r="O495" t="str">
            <v>sociální prevence</v>
          </cell>
          <cell r="AU495">
            <v>917700</v>
          </cell>
        </row>
        <row r="496">
          <cell r="G496" t="str">
            <v>Občanské sdružení</v>
          </cell>
          <cell r="O496" t="str">
            <v>sociální prevence</v>
          </cell>
          <cell r="AU496">
            <v>87400</v>
          </cell>
        </row>
        <row r="497">
          <cell r="G497" t="str">
            <v>Občanské sdružení</v>
          </cell>
          <cell r="O497" t="str">
            <v>sociální péče</v>
          </cell>
          <cell r="AU497">
            <v>72300</v>
          </cell>
        </row>
        <row r="498">
          <cell r="G498" t="str">
            <v>Obecně prospěšná společnost</v>
          </cell>
          <cell r="O498" t="str">
            <v>sociální péče</v>
          </cell>
          <cell r="AU498">
            <v>1391300</v>
          </cell>
        </row>
        <row r="499">
          <cell r="G499" t="str">
            <v>Občanské sdružení</v>
          </cell>
          <cell r="O499" t="str">
            <v>sociální péče</v>
          </cell>
          <cell r="AU499">
            <v>132200</v>
          </cell>
        </row>
        <row r="500">
          <cell r="G500" t="str">
            <v>Občanské sdružení</v>
          </cell>
          <cell r="O500" t="str">
            <v>sociální péče</v>
          </cell>
          <cell r="AU500">
            <v>211800</v>
          </cell>
        </row>
        <row r="501">
          <cell r="G501" t="str">
            <v>Občanské sdružení</v>
          </cell>
          <cell r="O501" t="str">
            <v>poradenství</v>
          </cell>
          <cell r="AU501">
            <v>26200</v>
          </cell>
        </row>
        <row r="502">
          <cell r="G502" t="str">
            <v>Organizační jednotka občanského sdružení</v>
          </cell>
          <cell r="O502" t="str">
            <v>sociální prevence</v>
          </cell>
          <cell r="AU502">
            <v>773300</v>
          </cell>
        </row>
        <row r="503">
          <cell r="G503" t="str">
            <v>Organizační jednotka občanského sdružení</v>
          </cell>
          <cell r="O503" t="str">
            <v>sociální prevence</v>
          </cell>
          <cell r="AU503">
            <v>949900</v>
          </cell>
        </row>
        <row r="504">
          <cell r="G504" t="str">
            <v>Příspěvková organizace obce</v>
          </cell>
          <cell r="O504" t="str">
            <v>sociální péče</v>
          </cell>
          <cell r="AU504">
            <v>482400</v>
          </cell>
        </row>
        <row r="505">
          <cell r="G505" t="str">
            <v>Příspěvková organizace obce</v>
          </cell>
          <cell r="O505" t="str">
            <v>sociální péče</v>
          </cell>
          <cell r="AU505">
            <v>499900</v>
          </cell>
        </row>
        <row r="506">
          <cell r="G506" t="str">
            <v>Příspěvková organizace obce</v>
          </cell>
          <cell r="O506" t="str">
            <v>sociální péče</v>
          </cell>
          <cell r="AU506">
            <v>1242800</v>
          </cell>
        </row>
        <row r="507">
          <cell r="G507" t="str">
            <v>Příspěvková organizace obce</v>
          </cell>
          <cell r="O507" t="str">
            <v>sociální péče</v>
          </cell>
          <cell r="AU507">
            <v>4039900</v>
          </cell>
        </row>
        <row r="508">
          <cell r="G508" t="str">
            <v>Příspěvková organizace obce</v>
          </cell>
          <cell r="O508" t="str">
            <v>sociální péče</v>
          </cell>
          <cell r="AU508">
            <v>453700</v>
          </cell>
        </row>
        <row r="509">
          <cell r="G509" t="str">
            <v>Příspěvková organizace obce</v>
          </cell>
          <cell r="O509" t="str">
            <v>sociální péče</v>
          </cell>
          <cell r="AU509">
            <v>11200</v>
          </cell>
        </row>
        <row r="510">
          <cell r="G510" t="str">
            <v>Příspěvková organizace obce</v>
          </cell>
          <cell r="O510" t="str">
            <v>sociální péče</v>
          </cell>
          <cell r="AU510">
            <v>338500</v>
          </cell>
        </row>
        <row r="511">
          <cell r="G511" t="str">
            <v>Příspěvková organizace obce</v>
          </cell>
          <cell r="O511" t="str">
            <v>sociální péče</v>
          </cell>
          <cell r="AU511">
            <v>994700</v>
          </cell>
        </row>
        <row r="512">
          <cell r="G512" t="str">
            <v>Příspěvková organizace obce</v>
          </cell>
          <cell r="O512" t="str">
            <v>sociální péče</v>
          </cell>
          <cell r="AU512">
            <v>623200</v>
          </cell>
        </row>
        <row r="513">
          <cell r="G513" t="str">
            <v>Společnost s ručením omezeným</v>
          </cell>
          <cell r="O513" t="str">
            <v>sociální péče</v>
          </cell>
          <cell r="AU513">
            <v>428700</v>
          </cell>
        </row>
        <row r="514">
          <cell r="G514" t="str">
            <v>Společnost s ručením omezeným</v>
          </cell>
          <cell r="O514" t="str">
            <v>sociální péče</v>
          </cell>
          <cell r="AU514">
            <v>166200</v>
          </cell>
        </row>
        <row r="515">
          <cell r="G515" t="str">
            <v>Společnost s ručením omezeným</v>
          </cell>
          <cell r="O515" t="str">
            <v>sociální péče</v>
          </cell>
          <cell r="AU515">
            <v>83400</v>
          </cell>
        </row>
        <row r="516">
          <cell r="G516" t="str">
            <v>Příspěvková organizace obce</v>
          </cell>
          <cell r="O516" t="str">
            <v>sociální péče</v>
          </cell>
          <cell r="AU516">
            <v>2475700</v>
          </cell>
        </row>
        <row r="517">
          <cell r="G517" t="str">
            <v>Příspěvková organizace obce</v>
          </cell>
          <cell r="O517" t="str">
            <v>sociální prevence</v>
          </cell>
          <cell r="AU517">
            <v>494600</v>
          </cell>
        </row>
        <row r="518">
          <cell r="G518" t="str">
            <v>Příspěvková organizace obce</v>
          </cell>
          <cell r="O518" t="str">
            <v>sociální prevence</v>
          </cell>
          <cell r="AU518">
            <v>38200</v>
          </cell>
        </row>
        <row r="519">
          <cell r="G519" t="str">
            <v>Příspěvková organizace obce</v>
          </cell>
          <cell r="O519" t="str">
            <v>sociální prevence</v>
          </cell>
          <cell r="AU519">
            <v>302000</v>
          </cell>
        </row>
        <row r="520">
          <cell r="G520" t="str">
            <v>Příspěvková organizace obce</v>
          </cell>
          <cell r="O520" t="str">
            <v>sociální péče</v>
          </cell>
          <cell r="AU520">
            <v>622100</v>
          </cell>
        </row>
        <row r="521">
          <cell r="G521" t="str">
            <v>Příspěvková organizace obce</v>
          </cell>
          <cell r="O521" t="str">
            <v>sociální péče</v>
          </cell>
          <cell r="AU521">
            <v>1580000</v>
          </cell>
        </row>
        <row r="522">
          <cell r="G522" t="str">
            <v>Obecně prospěšná společnost</v>
          </cell>
          <cell r="O522" t="str">
            <v>sociální prevence</v>
          </cell>
          <cell r="AU522">
            <v>885500</v>
          </cell>
        </row>
        <row r="523">
          <cell r="G523" t="str">
            <v>Obecně prospěšná společnost</v>
          </cell>
          <cell r="O523" t="str">
            <v>sociální prevence</v>
          </cell>
          <cell r="AU523">
            <v>819600</v>
          </cell>
        </row>
        <row r="524">
          <cell r="G524" t="str">
            <v>Občanské sdružení</v>
          </cell>
          <cell r="O524" t="str">
            <v>sociální prevence</v>
          </cell>
          <cell r="AU524">
            <v>1521100</v>
          </cell>
        </row>
        <row r="525">
          <cell r="G525" t="str">
            <v>Občanské sdružení</v>
          </cell>
          <cell r="O525" t="str">
            <v>sociální prevence</v>
          </cell>
          <cell r="AU525">
            <v>1327900</v>
          </cell>
        </row>
        <row r="526">
          <cell r="G526" t="str">
            <v>Občanské sdružení</v>
          </cell>
          <cell r="O526" t="str">
            <v>sociální prevence</v>
          </cell>
          <cell r="AU526">
            <v>1178400</v>
          </cell>
        </row>
        <row r="527">
          <cell r="G527" t="str">
            <v>Občanské sdružení</v>
          </cell>
          <cell r="O527" t="str">
            <v>sociální prevence</v>
          </cell>
          <cell r="AU527">
            <v>369000</v>
          </cell>
        </row>
        <row r="528">
          <cell r="G528" t="str">
            <v>Ústav</v>
          </cell>
          <cell r="O528" t="str">
            <v>sociální prevence</v>
          </cell>
          <cell r="AU528">
            <v>1031900</v>
          </cell>
        </row>
        <row r="529">
          <cell r="G529" t="str">
            <v>Ústav</v>
          </cell>
          <cell r="O529" t="str">
            <v>sociální péče</v>
          </cell>
          <cell r="AU529">
            <v>2910600</v>
          </cell>
        </row>
        <row r="530">
          <cell r="G530" t="str">
            <v>Spolek</v>
          </cell>
          <cell r="O530" t="str">
            <v>sociální prevence</v>
          </cell>
          <cell r="AU530">
            <v>665000</v>
          </cell>
        </row>
        <row r="531">
          <cell r="G531" t="str">
            <v>Spolek</v>
          </cell>
          <cell r="O531" t="str">
            <v>sociální prevence</v>
          </cell>
          <cell r="AU531">
            <v>748500</v>
          </cell>
        </row>
        <row r="532">
          <cell r="G532" t="str">
            <v>Společnost s ručením omezeným</v>
          </cell>
          <cell r="O532" t="str">
            <v>sociální péče</v>
          </cell>
          <cell r="AU532">
            <v>0</v>
          </cell>
        </row>
        <row r="533">
          <cell r="G533" t="str">
            <v>Občanské sdružení</v>
          </cell>
          <cell r="O533" t="str">
            <v>sociální prevence</v>
          </cell>
          <cell r="AU533">
            <v>0</v>
          </cell>
        </row>
        <row r="534">
          <cell r="G534" t="str">
            <v>Občanské sdružení</v>
          </cell>
          <cell r="O534" t="str">
            <v>sociální prevence</v>
          </cell>
          <cell r="AU534">
            <v>1302300</v>
          </cell>
        </row>
        <row r="535">
          <cell r="G535" t="str">
            <v>Obecně prospěšná společnost</v>
          </cell>
          <cell r="O535" t="str">
            <v>sociální prevence</v>
          </cell>
          <cell r="AU535">
            <v>163700</v>
          </cell>
        </row>
        <row r="536">
          <cell r="G536" t="str">
            <v>Obecně prospěšná společnost</v>
          </cell>
          <cell r="O536" t="str">
            <v>poradenství</v>
          </cell>
          <cell r="AU536">
            <v>45800</v>
          </cell>
        </row>
        <row r="537">
          <cell r="G537" t="str">
            <v>Obecně prospěšná společnost</v>
          </cell>
          <cell r="O537" t="str">
            <v>sociální prevence</v>
          </cell>
          <cell r="AU537">
            <v>1736700</v>
          </cell>
        </row>
        <row r="538">
          <cell r="G538" t="str">
            <v>Obecně prospěšná společnost</v>
          </cell>
          <cell r="O538" t="str">
            <v>sociální prevence</v>
          </cell>
          <cell r="AU538">
            <v>467300</v>
          </cell>
        </row>
        <row r="539">
          <cell r="G539" t="str">
            <v>Obecně prospěšná společnost</v>
          </cell>
          <cell r="O539" t="str">
            <v>sociální prevence</v>
          </cell>
          <cell r="AU539">
            <v>568000</v>
          </cell>
        </row>
        <row r="540">
          <cell r="G540" t="str">
            <v>Obecně prospěšná společnost</v>
          </cell>
          <cell r="O540" t="str">
            <v>poradenství</v>
          </cell>
          <cell r="AU540">
            <v>102300</v>
          </cell>
        </row>
        <row r="541">
          <cell r="G541" t="str">
            <v>Obecně prospěšná společnost</v>
          </cell>
          <cell r="O541" t="str">
            <v>sociální prevence</v>
          </cell>
          <cell r="AU541">
            <v>250600</v>
          </cell>
        </row>
        <row r="542">
          <cell r="G542" t="str">
            <v>Obecně prospěšná společnost</v>
          </cell>
          <cell r="O542" t="str">
            <v>sociální prevence</v>
          </cell>
          <cell r="AU542">
            <v>1346000</v>
          </cell>
        </row>
        <row r="543">
          <cell r="G543" t="str">
            <v>Obecně prospěšná společnost</v>
          </cell>
          <cell r="O543" t="str">
            <v>sociální prevence</v>
          </cell>
          <cell r="AU543">
            <v>755000</v>
          </cell>
        </row>
        <row r="544">
          <cell r="G544" t="str">
            <v>Obecně prospěšná společnost</v>
          </cell>
          <cell r="O544" t="str">
            <v>sociální prevence</v>
          </cell>
          <cell r="AU544">
            <v>620400</v>
          </cell>
        </row>
        <row r="545">
          <cell r="G545" t="str">
            <v>Obecně prospěšná společnost</v>
          </cell>
          <cell r="O545" t="str">
            <v>poradenství</v>
          </cell>
          <cell r="AU545">
            <v>27300</v>
          </cell>
        </row>
        <row r="546">
          <cell r="G546" t="str">
            <v>Obecně prospěšná společnost</v>
          </cell>
          <cell r="O546" t="str">
            <v>sociální prevence</v>
          </cell>
          <cell r="AU546">
            <v>933200</v>
          </cell>
        </row>
        <row r="547">
          <cell r="G547" t="str">
            <v>Ústav</v>
          </cell>
          <cell r="O547" t="str">
            <v>sociální prevence</v>
          </cell>
          <cell r="AU547">
            <v>154700</v>
          </cell>
        </row>
        <row r="548">
          <cell r="G548" t="str">
            <v>Spolek</v>
          </cell>
          <cell r="O548" t="str">
            <v>sociální prevence</v>
          </cell>
          <cell r="AU548">
            <v>2071400</v>
          </cell>
        </row>
        <row r="549">
          <cell r="G549" t="str">
            <v>Společnost s ručením omezeným</v>
          </cell>
          <cell r="O549" t="str">
            <v>sociální péče</v>
          </cell>
          <cell r="AU549">
            <v>11200</v>
          </cell>
        </row>
        <row r="550">
          <cell r="G550" t="str">
            <v>Obecně prospěšná společnost</v>
          </cell>
          <cell r="O550" t="str">
            <v>sociální prevence</v>
          </cell>
          <cell r="AU550">
            <v>1877200</v>
          </cell>
        </row>
        <row r="551">
          <cell r="G551" t="str">
            <v>Občanské sdružení</v>
          </cell>
          <cell r="O551" t="str">
            <v>poradenství</v>
          </cell>
          <cell r="AU551">
            <v>117000</v>
          </cell>
        </row>
        <row r="552">
          <cell r="G552" t="str">
            <v>Obecně prospěšná společnost</v>
          </cell>
          <cell r="O552" t="str">
            <v>poradenství</v>
          </cell>
          <cell r="AU552">
            <v>72400</v>
          </cell>
        </row>
        <row r="553">
          <cell r="G553" t="str">
            <v>Spolek</v>
          </cell>
          <cell r="O553" t="str">
            <v>poradenství</v>
          </cell>
          <cell r="AU553">
            <v>0</v>
          </cell>
        </row>
        <row r="554">
          <cell r="G554" t="str">
            <v>Občanské sdružení</v>
          </cell>
          <cell r="O554" t="str">
            <v>poradenství</v>
          </cell>
          <cell r="AU554">
            <v>501200</v>
          </cell>
        </row>
        <row r="555">
          <cell r="G555" t="str">
            <v>Občanské sdružení</v>
          </cell>
          <cell r="O555" t="str">
            <v>poradenství</v>
          </cell>
          <cell r="AU555">
            <v>468300</v>
          </cell>
        </row>
        <row r="556">
          <cell r="G556" t="str">
            <v>Občanské sdružení</v>
          </cell>
          <cell r="O556" t="str">
            <v>sociální prevence</v>
          </cell>
          <cell r="AU556">
            <v>1764000</v>
          </cell>
        </row>
        <row r="557">
          <cell r="G557" t="str">
            <v>Obecně prospěšná společnost</v>
          </cell>
          <cell r="O557" t="str">
            <v>sociální prevence</v>
          </cell>
          <cell r="AU557">
            <v>2754600</v>
          </cell>
        </row>
        <row r="558">
          <cell r="G558" t="str">
            <v>Obecně prospěšná společnost</v>
          </cell>
          <cell r="O558" t="str">
            <v>sociální prevence</v>
          </cell>
          <cell r="AU558">
            <v>3505800</v>
          </cell>
        </row>
        <row r="559">
          <cell r="G559" t="str">
            <v>Obecně prospěšná společnost</v>
          </cell>
          <cell r="O559" t="str">
            <v>sociální prevence</v>
          </cell>
          <cell r="AU559">
            <v>1317600</v>
          </cell>
        </row>
        <row r="560">
          <cell r="G560" t="str">
            <v>Občanské sdružení</v>
          </cell>
          <cell r="O560" t="str">
            <v>sociální prevence</v>
          </cell>
          <cell r="AU560">
            <v>275700</v>
          </cell>
        </row>
        <row r="561">
          <cell r="G561" t="str">
            <v>Občanské sdružení</v>
          </cell>
          <cell r="O561" t="str">
            <v>sociální prevence</v>
          </cell>
          <cell r="AU561">
            <v>669700</v>
          </cell>
        </row>
        <row r="562">
          <cell r="G562" t="str">
            <v>Občanské sdružení</v>
          </cell>
          <cell r="O562" t="str">
            <v>poradenství</v>
          </cell>
          <cell r="AU562">
            <v>5400</v>
          </cell>
        </row>
        <row r="563">
          <cell r="G563" t="str">
            <v>Obecně prospěšná společnost</v>
          </cell>
          <cell r="O563" t="str">
            <v>sociální péče</v>
          </cell>
          <cell r="AU563">
            <v>520000</v>
          </cell>
        </row>
        <row r="564">
          <cell r="G564" t="str">
            <v>Obecně prospěšná společnost</v>
          </cell>
          <cell r="O564" t="str">
            <v>poradenství</v>
          </cell>
          <cell r="AU564">
            <v>109400</v>
          </cell>
        </row>
        <row r="565">
          <cell r="G565" t="str">
            <v>Obecně prospěšná společnost</v>
          </cell>
          <cell r="O565" t="str">
            <v>sociální péče</v>
          </cell>
          <cell r="AU565">
            <v>599900</v>
          </cell>
        </row>
        <row r="566">
          <cell r="G566" t="str">
            <v>Příspěvková organizace zřízená územním samosprávným celkem</v>
          </cell>
          <cell r="O566" t="str">
            <v>sociální péče</v>
          </cell>
          <cell r="AU566">
            <v>126000</v>
          </cell>
        </row>
        <row r="567">
          <cell r="G567" t="str">
            <v>Příspěvková organizace zřízená územním samosprávným celkem</v>
          </cell>
          <cell r="O567" t="str">
            <v>sociální péče</v>
          </cell>
          <cell r="AU567">
            <v>2942500</v>
          </cell>
        </row>
        <row r="568">
          <cell r="G568" t="str">
            <v>Příspěvková organizace zřízená územním samosprávným celkem</v>
          </cell>
          <cell r="O568" t="str">
            <v>sociální péče</v>
          </cell>
          <cell r="AU568">
            <v>1901100</v>
          </cell>
        </row>
        <row r="569">
          <cell r="G569" t="str">
            <v>Obecně prospěšná společnost</v>
          </cell>
          <cell r="O569" t="str">
            <v>sociální prevence</v>
          </cell>
          <cell r="AU569">
            <v>1520000</v>
          </cell>
        </row>
        <row r="570">
          <cell r="G570" t="str">
            <v>Obecně prospěšná společnost</v>
          </cell>
          <cell r="O570" t="str">
            <v>sociální prevence</v>
          </cell>
          <cell r="AU570">
            <v>1531000</v>
          </cell>
        </row>
        <row r="571">
          <cell r="G571" t="str">
            <v>Obecně prospěšná společnost</v>
          </cell>
          <cell r="O571" t="str">
            <v>sociální péče</v>
          </cell>
          <cell r="AU571">
            <v>609300</v>
          </cell>
        </row>
        <row r="572">
          <cell r="G572" t="str">
            <v>Obecně prospěšná společnost</v>
          </cell>
          <cell r="O572" t="str">
            <v>sociální péče</v>
          </cell>
          <cell r="AU572">
            <v>553500</v>
          </cell>
        </row>
        <row r="573">
          <cell r="G573" t="str">
            <v>Společnost s ručením omezeným</v>
          </cell>
          <cell r="O573" t="str">
            <v>sociální péče</v>
          </cell>
          <cell r="AU573">
            <v>610700</v>
          </cell>
        </row>
        <row r="574">
          <cell r="G574" t="str">
            <v>Ústav</v>
          </cell>
          <cell r="O574" t="str">
            <v>sociální péče</v>
          </cell>
          <cell r="AU574">
            <v>9500</v>
          </cell>
        </row>
        <row r="575">
          <cell r="G575" t="str">
            <v>Občanské sdružení</v>
          </cell>
          <cell r="O575" t="str">
            <v>sociální prevence</v>
          </cell>
          <cell r="AU575">
            <v>11900</v>
          </cell>
        </row>
        <row r="576">
          <cell r="G576" t="str">
            <v>Občanské sdružení</v>
          </cell>
          <cell r="O576" t="str">
            <v>sociální prevence</v>
          </cell>
          <cell r="AU576">
            <v>97300</v>
          </cell>
        </row>
        <row r="577">
          <cell r="G577" t="str">
            <v>Občanské sdružení</v>
          </cell>
          <cell r="O577" t="str">
            <v>sociální prevence</v>
          </cell>
          <cell r="AU577">
            <v>308500</v>
          </cell>
        </row>
        <row r="578">
          <cell r="G578" t="str">
            <v>Občanské sdružení</v>
          </cell>
          <cell r="O578" t="str">
            <v>poradenství</v>
          </cell>
          <cell r="AU578">
            <v>65600</v>
          </cell>
        </row>
        <row r="579">
          <cell r="G579" t="str">
            <v>Občanské sdružení</v>
          </cell>
          <cell r="O579" t="str">
            <v>sociální prevence</v>
          </cell>
          <cell r="AU579">
            <v>450300</v>
          </cell>
        </row>
        <row r="580">
          <cell r="G580" t="str">
            <v>Občanské sdružení</v>
          </cell>
          <cell r="O580" t="str">
            <v>sociální péče</v>
          </cell>
          <cell r="AU580">
            <v>312800</v>
          </cell>
        </row>
        <row r="581">
          <cell r="G581" t="str">
            <v>Spolek</v>
          </cell>
          <cell r="O581" t="str">
            <v>poradenství</v>
          </cell>
          <cell r="AU581">
            <v>744100</v>
          </cell>
        </row>
        <row r="582">
          <cell r="G582" t="str">
            <v>Spolek</v>
          </cell>
          <cell r="O582" t="str">
            <v>sociální prevence</v>
          </cell>
          <cell r="AU582">
            <v>1425000</v>
          </cell>
        </row>
        <row r="583">
          <cell r="G583" t="str">
            <v>Spolek</v>
          </cell>
          <cell r="O583" t="str">
            <v>sociální prevence</v>
          </cell>
          <cell r="AU583">
            <v>1330000</v>
          </cell>
        </row>
        <row r="584">
          <cell r="G584" t="str">
            <v>Spolek</v>
          </cell>
          <cell r="O584" t="str">
            <v>sociální prevence</v>
          </cell>
          <cell r="AU584">
            <v>525200</v>
          </cell>
        </row>
        <row r="585">
          <cell r="G585" t="str">
            <v>Společnost s ručením omezeným</v>
          </cell>
          <cell r="O585" t="str">
            <v>sociální péče</v>
          </cell>
          <cell r="AU585">
            <v>0</v>
          </cell>
        </row>
        <row r="586">
          <cell r="G586" t="str">
            <v>Obecně prospěšná společnost</v>
          </cell>
          <cell r="O586" t="str">
            <v>sociální prevence</v>
          </cell>
          <cell r="AU586">
            <v>891700</v>
          </cell>
        </row>
        <row r="587">
          <cell r="G587" t="str">
            <v>Obecně prospěšná společnost</v>
          </cell>
          <cell r="O587" t="str">
            <v>sociální péče</v>
          </cell>
          <cell r="AU587">
            <v>2507900</v>
          </cell>
        </row>
        <row r="588">
          <cell r="G588" t="str">
            <v>Obecně prospěšná společnost</v>
          </cell>
          <cell r="O588" t="str">
            <v>sociální péče</v>
          </cell>
          <cell r="AU588">
            <v>1624100</v>
          </cell>
        </row>
        <row r="589">
          <cell r="G589" t="str">
            <v>Fyzická osoba podnikající dle živnostenského zákona nezapsaná v obchodním rejstříku</v>
          </cell>
          <cell r="O589" t="str">
            <v>sociální péče</v>
          </cell>
          <cell r="AU589">
            <v>609700</v>
          </cell>
        </row>
        <row r="590">
          <cell r="G590" t="str">
            <v>Společnost s ručením omezeným</v>
          </cell>
          <cell r="O590" t="str">
            <v>sociální péče</v>
          </cell>
          <cell r="AU590">
            <v>885900</v>
          </cell>
        </row>
        <row r="591">
          <cell r="G591" t="str">
            <v>Společnost s ručením omezeným</v>
          </cell>
          <cell r="O591" t="str">
            <v>sociální péče</v>
          </cell>
          <cell r="AU591">
            <v>1786000</v>
          </cell>
        </row>
        <row r="592">
          <cell r="G592" t="str">
            <v>Společnost s ručením omezeným</v>
          </cell>
          <cell r="O592" t="str">
            <v>sociální péče</v>
          </cell>
          <cell r="AU592">
            <v>107400</v>
          </cell>
        </row>
        <row r="593">
          <cell r="G593" t="str">
            <v>Obecně prospěšná společnost</v>
          </cell>
          <cell r="O593" t="str">
            <v>sociální péče</v>
          </cell>
          <cell r="AU593">
            <v>505200</v>
          </cell>
        </row>
        <row r="594">
          <cell r="G594" t="str">
            <v>Občanské sdružení</v>
          </cell>
          <cell r="O594" t="str">
            <v>sociální péče</v>
          </cell>
          <cell r="AU594">
            <v>873200</v>
          </cell>
        </row>
        <row r="595">
          <cell r="G595" t="str">
            <v>Obecně prospěšná společnost</v>
          </cell>
          <cell r="O595" t="str">
            <v>sociální péče</v>
          </cell>
          <cell r="AU595">
            <v>835900</v>
          </cell>
        </row>
        <row r="596">
          <cell r="G596" t="str">
            <v>Obecně prospěšná společnost</v>
          </cell>
          <cell r="O596" t="str">
            <v>sociální péče</v>
          </cell>
          <cell r="AU596">
            <v>5500</v>
          </cell>
        </row>
        <row r="597">
          <cell r="G597" t="str">
            <v>Obecně prospěšná společnost</v>
          </cell>
          <cell r="O597" t="str">
            <v>poradenství</v>
          </cell>
          <cell r="AU597">
            <v>183700</v>
          </cell>
        </row>
        <row r="598">
          <cell r="G598" t="str">
            <v>Obecně prospěšná společnost</v>
          </cell>
          <cell r="O598" t="str">
            <v>sociální péče</v>
          </cell>
          <cell r="AU598">
            <v>553000</v>
          </cell>
        </row>
        <row r="599">
          <cell r="G599" t="str">
            <v>Obecně prospěšná společnost</v>
          </cell>
          <cell r="O599" t="str">
            <v>sociální péče</v>
          </cell>
          <cell r="AU599">
            <v>2353700</v>
          </cell>
        </row>
        <row r="600">
          <cell r="G600" t="str">
            <v>Obecně prospěšná společnost</v>
          </cell>
          <cell r="O600" t="str">
            <v>sociální péče</v>
          </cell>
          <cell r="AU600">
            <v>2637000</v>
          </cell>
        </row>
        <row r="601">
          <cell r="G601" t="str">
            <v>Občanské sdružení</v>
          </cell>
          <cell r="O601" t="str">
            <v>sociální péče</v>
          </cell>
          <cell r="AU601">
            <v>74600</v>
          </cell>
        </row>
        <row r="602">
          <cell r="G602" t="str">
            <v>Občanské sdružení</v>
          </cell>
          <cell r="O602" t="str">
            <v>sociální péče</v>
          </cell>
          <cell r="AU602">
            <v>897600</v>
          </cell>
        </row>
        <row r="603">
          <cell r="G603" t="str">
            <v>Spolek</v>
          </cell>
          <cell r="O603" t="str">
            <v>sociální prevence</v>
          </cell>
          <cell r="AU603">
            <v>15000</v>
          </cell>
        </row>
        <row r="604">
          <cell r="G604" t="str">
            <v>Spolek</v>
          </cell>
          <cell r="O604" t="str">
            <v>sociální prevence</v>
          </cell>
          <cell r="AU604">
            <v>379600</v>
          </cell>
        </row>
        <row r="605">
          <cell r="G605" t="str">
            <v>Obecně prospěšná společnost</v>
          </cell>
          <cell r="O605" t="str">
            <v>sociální prevence</v>
          </cell>
          <cell r="AU605">
            <v>1023200</v>
          </cell>
        </row>
        <row r="606">
          <cell r="G606" t="str">
            <v>Občanské sdružení</v>
          </cell>
          <cell r="O606" t="str">
            <v>sociální péče</v>
          </cell>
          <cell r="AU606">
            <v>678700</v>
          </cell>
        </row>
        <row r="607">
          <cell r="G607" t="str">
            <v>Občanské sdružení</v>
          </cell>
          <cell r="O607" t="str">
            <v>sociální péče</v>
          </cell>
          <cell r="AU607">
            <v>1473900</v>
          </cell>
        </row>
        <row r="608">
          <cell r="G608" t="str">
            <v>Občanské sdružení</v>
          </cell>
          <cell r="O608" t="str">
            <v>sociální prevence</v>
          </cell>
          <cell r="AU608">
            <v>1422700</v>
          </cell>
        </row>
        <row r="609">
          <cell r="G609" t="str">
            <v>Občanské sdružení</v>
          </cell>
          <cell r="O609" t="str">
            <v>sociální péče</v>
          </cell>
          <cell r="AU609">
            <v>698100</v>
          </cell>
        </row>
        <row r="610">
          <cell r="G610" t="str">
            <v>Obecně prospěšná společnost</v>
          </cell>
          <cell r="O610" t="str">
            <v>sociální péče</v>
          </cell>
          <cell r="AU610">
            <v>465200</v>
          </cell>
        </row>
        <row r="611">
          <cell r="G611" t="str">
            <v>Obecně prospěšná společnost</v>
          </cell>
          <cell r="O611" t="str">
            <v>sociální péče</v>
          </cell>
          <cell r="AU611">
            <v>4600000</v>
          </cell>
        </row>
        <row r="612">
          <cell r="G612" t="str">
            <v>zapsaný spolek</v>
          </cell>
          <cell r="O612" t="str">
            <v>sociální prevence</v>
          </cell>
          <cell r="AU612">
            <v>641700</v>
          </cell>
        </row>
        <row r="613">
          <cell r="G613" t="str">
            <v>zapsaný spolek</v>
          </cell>
          <cell r="O613" t="str">
            <v>sociální prevence</v>
          </cell>
          <cell r="AU613">
            <v>940000</v>
          </cell>
        </row>
        <row r="614">
          <cell r="G614" t="str">
            <v>zapsaný spolek</v>
          </cell>
          <cell r="O614" t="str">
            <v>poradenství</v>
          </cell>
          <cell r="AU614">
            <v>213300</v>
          </cell>
        </row>
        <row r="615">
          <cell r="G615" t="str">
            <v>Obecně prospěšná společnost</v>
          </cell>
          <cell r="O615" t="str">
            <v>poradenství</v>
          </cell>
          <cell r="AU615">
            <v>103900</v>
          </cell>
        </row>
        <row r="616">
          <cell r="G616" t="str">
            <v>Spolek</v>
          </cell>
          <cell r="O616" t="str">
            <v>sociální péče</v>
          </cell>
        </row>
        <row r="617">
          <cell r="G617" t="str">
            <v>Spolek</v>
          </cell>
          <cell r="O617" t="str">
            <v>sociální prevence</v>
          </cell>
          <cell r="AU617">
            <v>26200</v>
          </cell>
        </row>
        <row r="618">
          <cell r="G618" t="str">
            <v>Spolek</v>
          </cell>
          <cell r="O618" t="str">
            <v>poradenství</v>
          </cell>
          <cell r="AU618">
            <v>53500</v>
          </cell>
        </row>
        <row r="619">
          <cell r="G619" t="str">
            <v>Spolek</v>
          </cell>
          <cell r="O619" t="str">
            <v>sociální prevence</v>
          </cell>
          <cell r="AU619">
            <v>106600</v>
          </cell>
        </row>
        <row r="620">
          <cell r="G620" t="str">
            <v>Organizační jednotka občanského sdružení</v>
          </cell>
          <cell r="O620" t="str">
            <v>sociální prevence</v>
          </cell>
          <cell r="AU620">
            <v>186000</v>
          </cell>
        </row>
        <row r="621">
          <cell r="G621" t="str">
            <v>Spolek</v>
          </cell>
          <cell r="O621" t="str">
            <v>poradenství</v>
          </cell>
          <cell r="AU621">
            <v>49200</v>
          </cell>
        </row>
        <row r="622">
          <cell r="G622" t="str">
            <v>Spolek</v>
          </cell>
          <cell r="O622" t="str">
            <v>sociální prevence</v>
          </cell>
          <cell r="AU622">
            <v>5400</v>
          </cell>
        </row>
        <row r="623">
          <cell r="G623" t="str">
            <v>Spolek</v>
          </cell>
          <cell r="O623" t="str">
            <v>sociální prevence</v>
          </cell>
          <cell r="AU623">
            <v>259300</v>
          </cell>
        </row>
        <row r="624">
          <cell r="G624" t="str">
            <v>Občanské sdružení</v>
          </cell>
          <cell r="O624" t="str">
            <v>sociální prevence</v>
          </cell>
          <cell r="AU624">
            <v>72200</v>
          </cell>
        </row>
        <row r="625">
          <cell r="G625" t="str">
            <v>Občanské sdružení</v>
          </cell>
          <cell r="O625" t="str">
            <v>poradenství</v>
          </cell>
          <cell r="AU625">
            <v>130000</v>
          </cell>
        </row>
        <row r="626">
          <cell r="G626" t="str">
            <v>Občanské sdružení</v>
          </cell>
          <cell r="O626" t="str">
            <v>sociální prevence</v>
          </cell>
          <cell r="AU626">
            <v>226000</v>
          </cell>
        </row>
        <row r="627">
          <cell r="G627" t="str">
            <v>Občanské sdružení</v>
          </cell>
          <cell r="O627" t="str">
            <v>sociální prevence</v>
          </cell>
          <cell r="AU627">
            <v>198000</v>
          </cell>
        </row>
        <row r="628">
          <cell r="G628" t="str">
            <v>Obecně prospěšná společnost</v>
          </cell>
          <cell r="O628" t="str">
            <v>sociální péče</v>
          </cell>
          <cell r="AU628">
            <v>1055000</v>
          </cell>
        </row>
        <row r="629">
          <cell r="G629" t="str">
            <v>Obecně prospěšná společnost</v>
          </cell>
          <cell r="O629" t="str">
            <v>poradenství</v>
          </cell>
          <cell r="AU629">
            <v>160800</v>
          </cell>
        </row>
        <row r="630">
          <cell r="G630" t="str">
            <v>Obecně prospěšná společnost</v>
          </cell>
          <cell r="O630" t="str">
            <v>sociální péče</v>
          </cell>
          <cell r="AU630">
            <v>1662500</v>
          </cell>
        </row>
        <row r="631">
          <cell r="G631" t="str">
            <v>Obecně prospěšná společnost</v>
          </cell>
          <cell r="O631" t="str">
            <v>sociální péče</v>
          </cell>
          <cell r="AU631">
            <v>0</v>
          </cell>
        </row>
        <row r="632">
          <cell r="G632" t="str">
            <v>Občanské sdružení</v>
          </cell>
          <cell r="O632" t="str">
            <v>sociální prevence</v>
          </cell>
          <cell r="AU632">
            <v>1082300</v>
          </cell>
        </row>
        <row r="633">
          <cell r="G633" t="str">
            <v>Občanské sdružení</v>
          </cell>
          <cell r="O633" t="str">
            <v>sociální péče</v>
          </cell>
          <cell r="AU633">
            <v>815000</v>
          </cell>
        </row>
        <row r="634">
          <cell r="G634" t="str">
            <v>Obecně prospěšná společnost</v>
          </cell>
          <cell r="O634" t="str">
            <v>sociální péče</v>
          </cell>
          <cell r="AU634">
            <v>322100</v>
          </cell>
        </row>
        <row r="635">
          <cell r="G635" t="str">
            <v>Obecně prospěšná společnost</v>
          </cell>
          <cell r="O635" t="str">
            <v>sociální péče</v>
          </cell>
          <cell r="AU635">
            <v>1456700</v>
          </cell>
        </row>
        <row r="636">
          <cell r="G636" t="str">
            <v>Společnost s ručením omezeným</v>
          </cell>
          <cell r="O636" t="str">
            <v>poradenství</v>
          </cell>
          <cell r="AU636">
            <v>1235000</v>
          </cell>
        </row>
        <row r="637">
          <cell r="G637" t="str">
            <v>Občanské sdružení</v>
          </cell>
          <cell r="O637" t="str">
            <v>sociální prevence</v>
          </cell>
          <cell r="AU637">
            <v>569000</v>
          </cell>
        </row>
        <row r="638">
          <cell r="G638" t="str">
            <v>Občanské sdružení</v>
          </cell>
          <cell r="O638" t="str">
            <v>sociální péče</v>
          </cell>
          <cell r="AU638">
            <v>606200</v>
          </cell>
        </row>
        <row r="639">
          <cell r="G639" t="str">
            <v>Občanské sdružení</v>
          </cell>
          <cell r="O639" t="str">
            <v>sociální prevence</v>
          </cell>
          <cell r="AU639">
            <v>906100</v>
          </cell>
        </row>
        <row r="640">
          <cell r="G640" t="str">
            <v>Občanské sdružení</v>
          </cell>
          <cell r="O640" t="str">
            <v>sociální prevence</v>
          </cell>
          <cell r="AU640">
            <v>627000</v>
          </cell>
        </row>
        <row r="641">
          <cell r="G641" t="str">
            <v>Občanské sdružení</v>
          </cell>
          <cell r="O641" t="str">
            <v>poradenství</v>
          </cell>
          <cell r="AU641">
            <v>240600</v>
          </cell>
        </row>
        <row r="642">
          <cell r="G642" t="str">
            <v>Příspěvková organizace zřízená územním samosprávným celkem</v>
          </cell>
          <cell r="O642" t="str">
            <v>sociální péče</v>
          </cell>
          <cell r="AU642">
            <v>5902200</v>
          </cell>
        </row>
        <row r="643">
          <cell r="G643" t="str">
            <v>Příspěvková organizace zřízená územním samosprávným celkem</v>
          </cell>
          <cell r="O643" t="str">
            <v>sociální péče</v>
          </cell>
          <cell r="AU643">
            <v>13298600</v>
          </cell>
        </row>
        <row r="644">
          <cell r="G644" t="str">
            <v>Příspěvková organizace zřízená územním samosprávným celkem</v>
          </cell>
          <cell r="O644" t="str">
            <v>sociální péče</v>
          </cell>
          <cell r="AU644">
            <v>1798800</v>
          </cell>
        </row>
        <row r="645">
          <cell r="G645" t="str">
            <v>Občanské sdružení</v>
          </cell>
          <cell r="O645" t="str">
            <v>sociální prevence</v>
          </cell>
          <cell r="AU645">
            <v>656500</v>
          </cell>
        </row>
        <row r="646">
          <cell r="G646" t="str">
            <v>Příspěvková organizace zřízená územním samosprávným celkem</v>
          </cell>
          <cell r="O646" t="str">
            <v>sociální péče</v>
          </cell>
          <cell r="AU646">
            <v>4857200</v>
          </cell>
        </row>
        <row r="647">
          <cell r="G647" t="str">
            <v>Příspěvková organizace zřízená územním samosprávným celkem</v>
          </cell>
          <cell r="O647" t="str">
            <v>sociální péče</v>
          </cell>
          <cell r="AU647">
            <v>1399700</v>
          </cell>
        </row>
        <row r="648">
          <cell r="G648" t="str">
            <v>Příspěvková organizace zřízená územním samosprávným celkem</v>
          </cell>
          <cell r="O648" t="str">
            <v>sociální prevence</v>
          </cell>
          <cell r="AU648">
            <v>3719000</v>
          </cell>
        </row>
        <row r="649">
          <cell r="G649" t="str">
            <v>Příspěvková organizace zřízená územním samosprávným celkem</v>
          </cell>
          <cell r="O649" t="str">
            <v>sociální péče</v>
          </cell>
          <cell r="AU649">
            <v>1166200</v>
          </cell>
        </row>
        <row r="650">
          <cell r="G650" t="str">
            <v>Příspěvková organizace zřízená územním samosprávným celkem</v>
          </cell>
          <cell r="O650" t="str">
            <v>sociální péče</v>
          </cell>
          <cell r="AU650">
            <v>1141500</v>
          </cell>
        </row>
        <row r="651">
          <cell r="G651" t="str">
            <v>Spolek</v>
          </cell>
          <cell r="O651" t="str">
            <v>sociální péče</v>
          </cell>
          <cell r="AU651">
            <v>1338100</v>
          </cell>
        </row>
        <row r="652">
          <cell r="G652" t="str">
            <v>Příspěvková organizace zřízená územním samosprávným celkem</v>
          </cell>
          <cell r="O652" t="str">
            <v>sociální prevence</v>
          </cell>
          <cell r="AU652">
            <v>529600</v>
          </cell>
        </row>
        <row r="653">
          <cell r="G653" t="str">
            <v>Příspěvková organizace zřízená územním samosprávným celkem</v>
          </cell>
          <cell r="O653" t="str">
            <v>sociální prevence</v>
          </cell>
          <cell r="AU653">
            <v>2344200</v>
          </cell>
        </row>
        <row r="654">
          <cell r="G654" t="str">
            <v>Příspěvková organizace zřízená územním samosprávným celkem</v>
          </cell>
          <cell r="O654" t="str">
            <v>sociální prevence</v>
          </cell>
          <cell r="AU654">
            <v>3395300</v>
          </cell>
        </row>
        <row r="655">
          <cell r="G655" t="str">
            <v>Příspěvková organizace zřízená územním samosprávným celkem</v>
          </cell>
          <cell r="O655" t="str">
            <v>poradenství</v>
          </cell>
          <cell r="AU655">
            <v>1435800</v>
          </cell>
        </row>
        <row r="656">
          <cell r="G656" t="str">
            <v>Příspěvková organizace zřízená územním samosprávným celkem</v>
          </cell>
          <cell r="O656" t="str">
            <v>sociální prevence</v>
          </cell>
          <cell r="AU656">
            <v>475000</v>
          </cell>
        </row>
        <row r="657">
          <cell r="G657" t="str">
            <v>Příspěvková organizace zřízená územním samosprávným celkem</v>
          </cell>
          <cell r="O657" t="str">
            <v>sociální prevence</v>
          </cell>
          <cell r="AU657">
            <v>1764400</v>
          </cell>
        </row>
        <row r="658">
          <cell r="G658" t="str">
            <v>Příspěvková organizace zřízená územním samosprávným celkem</v>
          </cell>
          <cell r="O658" t="str">
            <v>sociální péče</v>
          </cell>
          <cell r="AU658">
            <v>3612100</v>
          </cell>
        </row>
        <row r="659">
          <cell r="G659" t="str">
            <v>Příspěvková organizace zřízená územním samosprávným celkem</v>
          </cell>
          <cell r="O659" t="str">
            <v>sociální péče</v>
          </cell>
          <cell r="AU659">
            <v>0</v>
          </cell>
        </row>
        <row r="660">
          <cell r="G660" t="str">
            <v>Příspěvková organizace zřízená územním samosprávným celkem</v>
          </cell>
          <cell r="O660" t="str">
            <v>sociální péče</v>
          </cell>
          <cell r="AU660">
            <v>290900</v>
          </cell>
        </row>
        <row r="661">
          <cell r="G661" t="str">
            <v>Příspěvková organizace zřízená územním samosprávným celkem</v>
          </cell>
          <cell r="O661" t="str">
            <v>sociální péče</v>
          </cell>
          <cell r="AU661">
            <v>2386200</v>
          </cell>
        </row>
        <row r="662">
          <cell r="G662" t="str">
            <v>Příspěvková organizace zřízená územním samosprávným celkem</v>
          </cell>
          <cell r="O662" t="str">
            <v>sociální péče</v>
          </cell>
          <cell r="AU662">
            <v>8367600</v>
          </cell>
        </row>
        <row r="663">
          <cell r="G663" t="str">
            <v>Příspěvková organizace zřízená územním samosprávným celkem</v>
          </cell>
          <cell r="O663" t="str">
            <v>sociální péče</v>
          </cell>
          <cell r="AU663">
            <v>216300</v>
          </cell>
        </row>
      </sheetData>
      <sheetData sheetId="1">
        <row r="3">
          <cell r="N3">
            <v>0.98197906347397923</v>
          </cell>
        </row>
      </sheetData>
      <sheetData sheetId="2"/>
      <sheetData sheetId="3">
        <row r="5">
          <cell r="D5">
            <v>56000</v>
          </cell>
          <cell r="E5">
            <v>64500</v>
          </cell>
          <cell r="F5">
            <v>63400</v>
          </cell>
        </row>
        <row r="6">
          <cell r="D6">
            <v>10700</v>
          </cell>
          <cell r="E6">
            <v>13700</v>
          </cell>
          <cell r="F6">
            <v>13000</v>
          </cell>
        </row>
        <row r="7">
          <cell r="D7">
            <v>1101900</v>
          </cell>
          <cell r="E7">
            <v>1399700</v>
          </cell>
          <cell r="F7">
            <v>1329700</v>
          </cell>
        </row>
        <row r="8">
          <cell r="D8">
            <v>612200</v>
          </cell>
          <cell r="E8">
            <v>777600</v>
          </cell>
          <cell r="F8">
            <v>738700</v>
          </cell>
        </row>
        <row r="9">
          <cell r="D9">
            <v>1387000</v>
          </cell>
          <cell r="E9">
            <v>1597800</v>
          </cell>
          <cell r="F9">
            <v>1570600</v>
          </cell>
        </row>
        <row r="10">
          <cell r="D10">
            <v>1261500</v>
          </cell>
          <cell r="E10">
            <v>1602400</v>
          </cell>
          <cell r="F10">
            <v>1499100</v>
          </cell>
        </row>
        <row r="11">
          <cell r="D11">
            <v>749100</v>
          </cell>
          <cell r="E11">
            <v>951500</v>
          </cell>
          <cell r="F11">
            <v>903900</v>
          </cell>
        </row>
        <row r="12">
          <cell r="D12">
            <v>706000</v>
          </cell>
          <cell r="E12">
            <v>813300</v>
          </cell>
          <cell r="F12">
            <v>799400</v>
          </cell>
        </row>
        <row r="13">
          <cell r="D13">
            <v>126000</v>
          </cell>
          <cell r="E13">
            <v>160100</v>
          </cell>
          <cell r="F13">
            <v>152000</v>
          </cell>
        </row>
        <row r="14">
          <cell r="D14">
            <v>1738800</v>
          </cell>
          <cell r="E14">
            <v>1738800</v>
          </cell>
          <cell r="F14">
            <v>1709200</v>
          </cell>
        </row>
        <row r="15">
          <cell r="D15">
            <v>1053000</v>
          </cell>
          <cell r="E15">
            <v>1053000</v>
          </cell>
          <cell r="F15">
            <v>1035100</v>
          </cell>
        </row>
        <row r="16">
          <cell r="D16">
            <v>900000</v>
          </cell>
          <cell r="E16">
            <v>900000</v>
          </cell>
          <cell r="F16">
            <v>884700</v>
          </cell>
        </row>
        <row r="17">
          <cell r="D17">
            <v>50000</v>
          </cell>
          <cell r="E17">
            <v>57600</v>
          </cell>
          <cell r="F17">
            <v>56600</v>
          </cell>
        </row>
        <row r="18">
          <cell r="D18">
            <v>1706000</v>
          </cell>
          <cell r="E18">
            <v>1910000</v>
          </cell>
          <cell r="F18">
            <v>1877500</v>
          </cell>
        </row>
        <row r="19">
          <cell r="D19">
            <v>100000</v>
          </cell>
          <cell r="E19">
            <v>115200</v>
          </cell>
          <cell r="F19">
            <v>113200</v>
          </cell>
        </row>
        <row r="20">
          <cell r="D20">
            <v>640000</v>
          </cell>
          <cell r="E20">
            <v>677000</v>
          </cell>
          <cell r="F20">
            <v>665400</v>
          </cell>
        </row>
        <row r="21">
          <cell r="D21">
            <v>4294500</v>
          </cell>
          <cell r="E21">
            <v>4947300</v>
          </cell>
          <cell r="F21">
            <v>4863200</v>
          </cell>
        </row>
        <row r="22">
          <cell r="D22">
            <v>117000</v>
          </cell>
          <cell r="E22">
            <v>134700</v>
          </cell>
          <cell r="F22">
            <v>132400</v>
          </cell>
        </row>
        <row r="23">
          <cell r="D23">
            <v>40000</v>
          </cell>
          <cell r="E23">
            <v>46000</v>
          </cell>
          <cell r="F23">
            <v>45200</v>
          </cell>
        </row>
        <row r="24">
          <cell r="D24">
            <v>1215500</v>
          </cell>
          <cell r="E24">
            <v>1380900</v>
          </cell>
          <cell r="F24">
            <v>1214100</v>
          </cell>
        </row>
        <row r="25">
          <cell r="D25">
            <v>0</v>
          </cell>
          <cell r="E25">
            <v>0</v>
          </cell>
          <cell r="F25">
            <v>22500</v>
          </cell>
        </row>
        <row r="26">
          <cell r="D26">
            <v>515000</v>
          </cell>
          <cell r="E26">
            <v>550000</v>
          </cell>
          <cell r="F26">
            <v>540600</v>
          </cell>
        </row>
        <row r="27">
          <cell r="D27">
            <v>1651500</v>
          </cell>
          <cell r="E27">
            <v>1651500</v>
          </cell>
          <cell r="F27">
            <v>1568900</v>
          </cell>
        </row>
        <row r="28">
          <cell r="D28">
            <v>154200</v>
          </cell>
          <cell r="E28">
            <v>154500</v>
          </cell>
          <cell r="F28">
            <v>146700</v>
          </cell>
        </row>
        <row r="29">
          <cell r="D29">
            <v>72100</v>
          </cell>
          <cell r="E29">
            <v>91500</v>
          </cell>
          <cell r="F29">
            <v>86900</v>
          </cell>
        </row>
        <row r="30">
          <cell r="D30">
            <v>59200</v>
          </cell>
          <cell r="E30">
            <v>59200</v>
          </cell>
          <cell r="F30">
            <v>58100</v>
          </cell>
        </row>
        <row r="31">
          <cell r="D31">
            <v>2466300</v>
          </cell>
          <cell r="E31">
            <v>2684500</v>
          </cell>
          <cell r="F31">
            <v>2550200</v>
          </cell>
        </row>
        <row r="32">
          <cell r="D32">
            <v>468000</v>
          </cell>
          <cell r="E32">
            <v>468000</v>
          </cell>
          <cell r="F32">
            <v>420100</v>
          </cell>
        </row>
        <row r="33">
          <cell r="D33">
            <v>61600</v>
          </cell>
          <cell r="E33">
            <v>78300</v>
          </cell>
          <cell r="F33">
            <v>74300</v>
          </cell>
        </row>
        <row r="34">
          <cell r="D34">
            <v>44500</v>
          </cell>
          <cell r="E34">
            <v>56600</v>
          </cell>
          <cell r="F34">
            <v>53700</v>
          </cell>
        </row>
        <row r="35">
          <cell r="D35">
            <v>651200</v>
          </cell>
          <cell r="E35">
            <v>798400</v>
          </cell>
          <cell r="F35">
            <v>758400</v>
          </cell>
        </row>
        <row r="36">
          <cell r="D36">
            <v>129200</v>
          </cell>
          <cell r="E36">
            <v>150700</v>
          </cell>
          <cell r="F36">
            <v>143100</v>
          </cell>
        </row>
        <row r="37">
          <cell r="D37">
            <v>355000</v>
          </cell>
          <cell r="E37">
            <v>355000</v>
          </cell>
          <cell r="F37">
            <v>348900</v>
          </cell>
        </row>
        <row r="38">
          <cell r="D38">
            <v>928100</v>
          </cell>
          <cell r="E38">
            <v>928100</v>
          </cell>
          <cell r="F38">
            <v>881600</v>
          </cell>
        </row>
        <row r="39">
          <cell r="D39">
            <v>8319700</v>
          </cell>
          <cell r="E39">
            <v>8319700</v>
          </cell>
          <cell r="F39">
            <v>7903700</v>
          </cell>
        </row>
        <row r="40">
          <cell r="D40">
            <v>9145300</v>
          </cell>
          <cell r="E40">
            <v>9145300</v>
          </cell>
          <cell r="F40">
            <v>8989800</v>
          </cell>
        </row>
        <row r="41">
          <cell r="D41">
            <v>235000</v>
          </cell>
          <cell r="E41">
            <v>270700</v>
          </cell>
          <cell r="F41">
            <v>266000</v>
          </cell>
        </row>
        <row r="42">
          <cell r="D42">
            <v>543000</v>
          </cell>
          <cell r="E42">
            <v>625500</v>
          </cell>
          <cell r="F42">
            <v>487000</v>
          </cell>
        </row>
        <row r="43">
          <cell r="D43">
            <v>1470000</v>
          </cell>
          <cell r="E43">
            <v>1693400</v>
          </cell>
          <cell r="F43">
            <v>1664600</v>
          </cell>
        </row>
        <row r="44">
          <cell r="D44">
            <v>654000</v>
          </cell>
          <cell r="E44">
            <v>753400</v>
          </cell>
          <cell r="F44">
            <v>740500</v>
          </cell>
        </row>
        <row r="45">
          <cell r="D45">
            <v>2773000</v>
          </cell>
          <cell r="E45">
            <v>3194500</v>
          </cell>
          <cell r="F45">
            <v>3140200</v>
          </cell>
        </row>
        <row r="46">
          <cell r="D46">
            <v>5640000</v>
          </cell>
          <cell r="E46">
            <v>6497400</v>
          </cell>
          <cell r="F46">
            <v>6386900</v>
          </cell>
        </row>
        <row r="47">
          <cell r="D47">
            <v>6081000</v>
          </cell>
          <cell r="E47">
            <v>6510100</v>
          </cell>
          <cell r="F47">
            <v>6399400</v>
          </cell>
        </row>
        <row r="48">
          <cell r="D48">
            <v>850000</v>
          </cell>
          <cell r="E48">
            <v>850000</v>
          </cell>
          <cell r="F48">
            <v>807500</v>
          </cell>
        </row>
        <row r="49">
          <cell r="D49">
            <v>2439000</v>
          </cell>
          <cell r="E49">
            <v>2600400</v>
          </cell>
          <cell r="F49">
            <v>2556200</v>
          </cell>
        </row>
        <row r="50">
          <cell r="D50">
            <v>3167800</v>
          </cell>
          <cell r="E50">
            <v>3319900</v>
          </cell>
          <cell r="F50">
            <v>3263400</v>
          </cell>
        </row>
        <row r="51">
          <cell r="D51">
            <v>6800</v>
          </cell>
          <cell r="E51">
            <v>8600</v>
          </cell>
          <cell r="F51">
            <v>8100</v>
          </cell>
        </row>
        <row r="52">
          <cell r="D52">
            <v>160500</v>
          </cell>
          <cell r="E52">
            <v>203900</v>
          </cell>
          <cell r="F52">
            <v>193700</v>
          </cell>
        </row>
        <row r="53">
          <cell r="D53">
            <v>954300</v>
          </cell>
          <cell r="E53">
            <v>954300</v>
          </cell>
          <cell r="F53">
            <v>906500</v>
          </cell>
        </row>
        <row r="54">
          <cell r="D54">
            <v>160500</v>
          </cell>
          <cell r="E54">
            <v>203900</v>
          </cell>
          <cell r="F54">
            <v>193700</v>
          </cell>
        </row>
        <row r="55">
          <cell r="D55">
            <v>31000</v>
          </cell>
          <cell r="E55">
            <v>35700</v>
          </cell>
          <cell r="F55">
            <v>35000</v>
          </cell>
        </row>
        <row r="56">
          <cell r="D56">
            <v>95000</v>
          </cell>
          <cell r="E56">
            <v>109400</v>
          </cell>
          <cell r="F56">
            <v>3400</v>
          </cell>
        </row>
        <row r="57">
          <cell r="D57">
            <v>527800</v>
          </cell>
          <cell r="E57">
            <v>670400</v>
          </cell>
          <cell r="F57">
            <v>636800</v>
          </cell>
        </row>
        <row r="58">
          <cell r="D58">
            <v>2576000</v>
          </cell>
          <cell r="E58">
            <v>2967600</v>
          </cell>
          <cell r="F58">
            <v>2917100</v>
          </cell>
        </row>
        <row r="59">
          <cell r="D59">
            <v>137800</v>
          </cell>
          <cell r="E59">
            <v>175100</v>
          </cell>
          <cell r="F59">
            <v>166300</v>
          </cell>
        </row>
        <row r="60">
          <cell r="D60">
            <v>10982900</v>
          </cell>
          <cell r="E60">
            <v>13950400</v>
          </cell>
          <cell r="F60">
            <v>13252800</v>
          </cell>
        </row>
        <row r="61">
          <cell r="D61">
            <v>2424500</v>
          </cell>
          <cell r="E61">
            <v>2793000</v>
          </cell>
          <cell r="F61">
            <v>2745500</v>
          </cell>
        </row>
        <row r="62">
          <cell r="D62">
            <v>5686300</v>
          </cell>
          <cell r="E62">
            <v>5686300</v>
          </cell>
          <cell r="F62">
            <v>5589600</v>
          </cell>
        </row>
        <row r="63">
          <cell r="D63">
            <v>1132900</v>
          </cell>
          <cell r="E63">
            <v>1305100</v>
          </cell>
          <cell r="F63">
            <v>1282900</v>
          </cell>
        </row>
        <row r="64">
          <cell r="D64">
            <v>1234000</v>
          </cell>
          <cell r="E64">
            <v>1421600</v>
          </cell>
          <cell r="F64">
            <v>1397400</v>
          </cell>
        </row>
        <row r="65">
          <cell r="D65">
            <v>1287900</v>
          </cell>
          <cell r="E65">
            <v>1483600</v>
          </cell>
          <cell r="F65">
            <v>1458300</v>
          </cell>
        </row>
        <row r="66">
          <cell r="D66">
            <v>3005100</v>
          </cell>
          <cell r="E66">
            <v>3461900</v>
          </cell>
          <cell r="F66">
            <v>3403000</v>
          </cell>
        </row>
        <row r="67">
          <cell r="D67">
            <v>1117000</v>
          </cell>
          <cell r="E67">
            <v>1286800</v>
          </cell>
          <cell r="F67">
            <v>1264900</v>
          </cell>
        </row>
        <row r="68">
          <cell r="D68">
            <v>282000</v>
          </cell>
          <cell r="E68">
            <v>358200</v>
          </cell>
          <cell r="F68">
            <v>340200</v>
          </cell>
        </row>
        <row r="69">
          <cell r="D69">
            <v>330000</v>
          </cell>
          <cell r="E69">
            <v>380100</v>
          </cell>
          <cell r="F69">
            <v>373600</v>
          </cell>
        </row>
        <row r="70">
          <cell r="D70">
            <v>328000</v>
          </cell>
          <cell r="E70">
            <v>377800</v>
          </cell>
          <cell r="F70">
            <v>371300</v>
          </cell>
        </row>
        <row r="71">
          <cell r="D71">
            <v>126900</v>
          </cell>
          <cell r="E71">
            <v>161200</v>
          </cell>
          <cell r="F71">
            <v>153100</v>
          </cell>
        </row>
        <row r="72">
          <cell r="D72">
            <v>2138700</v>
          </cell>
          <cell r="E72">
            <v>2143600</v>
          </cell>
          <cell r="F72">
            <v>2036400</v>
          </cell>
        </row>
        <row r="73">
          <cell r="D73">
            <v>97000</v>
          </cell>
          <cell r="E73">
            <v>123200</v>
          </cell>
          <cell r="F73">
            <v>117000</v>
          </cell>
        </row>
        <row r="74">
          <cell r="D74">
            <v>328000</v>
          </cell>
          <cell r="E74">
            <v>377800</v>
          </cell>
          <cell r="F74">
            <v>371300</v>
          </cell>
        </row>
        <row r="75">
          <cell r="D75">
            <v>2485100</v>
          </cell>
          <cell r="E75">
            <v>2485100</v>
          </cell>
          <cell r="F75">
            <v>2442800</v>
          </cell>
        </row>
        <row r="76">
          <cell r="D76">
            <v>1923000</v>
          </cell>
          <cell r="E76">
            <v>2215300</v>
          </cell>
          <cell r="F76">
            <v>2177600</v>
          </cell>
        </row>
        <row r="77">
          <cell r="D77">
            <v>2560700</v>
          </cell>
          <cell r="E77">
            <v>2712000</v>
          </cell>
          <cell r="F77">
            <v>2576400</v>
          </cell>
        </row>
        <row r="78">
          <cell r="D78">
            <v>1810300</v>
          </cell>
          <cell r="E78">
            <v>2085500</v>
          </cell>
          <cell r="F78">
            <v>2050000</v>
          </cell>
        </row>
        <row r="79">
          <cell r="D79">
            <v>804100</v>
          </cell>
          <cell r="E79">
            <v>804100</v>
          </cell>
          <cell r="F79">
            <v>763800</v>
          </cell>
        </row>
        <row r="80">
          <cell r="D80">
            <v>1742000</v>
          </cell>
          <cell r="E80">
            <v>2006800</v>
          </cell>
          <cell r="F80">
            <v>1972600</v>
          </cell>
        </row>
        <row r="81">
          <cell r="D81">
            <v>14017900</v>
          </cell>
          <cell r="E81">
            <v>16149000</v>
          </cell>
          <cell r="F81">
            <v>15874500</v>
          </cell>
        </row>
        <row r="82">
          <cell r="D82">
            <v>2734000</v>
          </cell>
          <cell r="E82">
            <v>3149600</v>
          </cell>
          <cell r="F82">
            <v>3096000</v>
          </cell>
        </row>
        <row r="83">
          <cell r="D83">
            <v>1778000</v>
          </cell>
          <cell r="E83">
            <v>2048300</v>
          </cell>
          <cell r="F83">
            <v>2013400</v>
          </cell>
        </row>
        <row r="84">
          <cell r="D84">
            <v>1271200</v>
          </cell>
          <cell r="E84">
            <v>1614600</v>
          </cell>
          <cell r="F84">
            <v>1204200</v>
          </cell>
        </row>
        <row r="85">
          <cell r="D85">
            <v>555900</v>
          </cell>
          <cell r="E85">
            <v>620200</v>
          </cell>
          <cell r="F85">
            <v>590000</v>
          </cell>
        </row>
        <row r="86">
          <cell r="D86">
            <v>409000</v>
          </cell>
          <cell r="E86">
            <v>464400</v>
          </cell>
          <cell r="F86">
            <v>441100</v>
          </cell>
        </row>
        <row r="87">
          <cell r="D87">
            <v>158300</v>
          </cell>
          <cell r="E87">
            <v>201100</v>
          </cell>
          <cell r="F87">
            <v>191000</v>
          </cell>
        </row>
        <row r="88">
          <cell r="D88">
            <v>1146000</v>
          </cell>
          <cell r="E88">
            <v>1146000</v>
          </cell>
          <cell r="F88">
            <v>866900</v>
          </cell>
        </row>
        <row r="89">
          <cell r="D89">
            <v>397200</v>
          </cell>
          <cell r="E89">
            <v>504500</v>
          </cell>
          <cell r="F89">
            <v>479200</v>
          </cell>
        </row>
        <row r="90">
          <cell r="D90">
            <v>327000</v>
          </cell>
          <cell r="E90">
            <v>327000</v>
          </cell>
          <cell r="F90">
            <v>761800</v>
          </cell>
        </row>
        <row r="91">
          <cell r="D91">
            <v>901000</v>
          </cell>
          <cell r="E91">
            <v>901000</v>
          </cell>
          <cell r="F91">
            <v>506100</v>
          </cell>
        </row>
        <row r="92">
          <cell r="D92">
            <v>705600</v>
          </cell>
          <cell r="E92">
            <v>774000</v>
          </cell>
          <cell r="F92">
            <v>735300</v>
          </cell>
        </row>
        <row r="93">
          <cell r="D93">
            <v>2825900</v>
          </cell>
          <cell r="E93">
            <v>2825900</v>
          </cell>
          <cell r="F93">
            <v>2691000</v>
          </cell>
        </row>
        <row r="94">
          <cell r="D94">
            <v>566900</v>
          </cell>
          <cell r="E94">
            <v>566900</v>
          </cell>
          <cell r="F94">
            <v>557200</v>
          </cell>
        </row>
        <row r="95">
          <cell r="D95">
            <v>253900</v>
          </cell>
          <cell r="E95">
            <v>322500</v>
          </cell>
          <cell r="F95">
            <v>306300</v>
          </cell>
        </row>
        <row r="96">
          <cell r="D96">
            <v>172300</v>
          </cell>
          <cell r="E96">
            <v>218800</v>
          </cell>
          <cell r="F96">
            <v>207800</v>
          </cell>
        </row>
        <row r="97">
          <cell r="D97">
            <v>97000</v>
          </cell>
          <cell r="E97">
            <v>123200</v>
          </cell>
          <cell r="F97">
            <v>117000</v>
          </cell>
        </row>
        <row r="98">
          <cell r="D98">
            <v>1298300</v>
          </cell>
          <cell r="E98">
            <v>1298300</v>
          </cell>
          <cell r="F98">
            <v>1233300</v>
          </cell>
        </row>
        <row r="99">
          <cell r="D99">
            <v>173200</v>
          </cell>
          <cell r="E99">
            <v>220000</v>
          </cell>
          <cell r="F99">
            <v>209000</v>
          </cell>
        </row>
        <row r="100">
          <cell r="D100">
            <v>97000</v>
          </cell>
          <cell r="E100">
            <v>123200</v>
          </cell>
          <cell r="F100">
            <v>117000</v>
          </cell>
        </row>
        <row r="101">
          <cell r="D101">
            <v>966900</v>
          </cell>
          <cell r="E101">
            <v>966900</v>
          </cell>
          <cell r="F101">
            <v>518600</v>
          </cell>
        </row>
        <row r="102">
          <cell r="D102">
            <v>2500000</v>
          </cell>
          <cell r="E102">
            <v>2880000</v>
          </cell>
          <cell r="F102">
            <v>2459300</v>
          </cell>
        </row>
        <row r="103">
          <cell r="D103">
            <v>566700</v>
          </cell>
          <cell r="E103">
            <v>566700</v>
          </cell>
          <cell r="F103">
            <v>538300</v>
          </cell>
        </row>
        <row r="104">
          <cell r="D104">
            <v>0</v>
          </cell>
          <cell r="E104">
            <v>0</v>
          </cell>
          <cell r="F104">
            <v>293500</v>
          </cell>
        </row>
        <row r="105">
          <cell r="D105">
            <v>1117300</v>
          </cell>
          <cell r="E105">
            <v>1419200</v>
          </cell>
          <cell r="F105">
            <v>1348200</v>
          </cell>
        </row>
        <row r="106">
          <cell r="D106">
            <v>1305100</v>
          </cell>
          <cell r="E106">
            <v>1462400</v>
          </cell>
          <cell r="F106">
            <v>1389200</v>
          </cell>
        </row>
        <row r="107">
          <cell r="D107">
            <v>191000</v>
          </cell>
          <cell r="E107">
            <v>220000</v>
          </cell>
          <cell r="F107">
            <v>216200</v>
          </cell>
        </row>
        <row r="108">
          <cell r="D108">
            <v>173200</v>
          </cell>
          <cell r="E108">
            <v>220000</v>
          </cell>
          <cell r="F108">
            <v>209000</v>
          </cell>
        </row>
        <row r="109">
          <cell r="D109">
            <v>236000</v>
          </cell>
          <cell r="E109">
            <v>271800</v>
          </cell>
          <cell r="F109">
            <v>267100</v>
          </cell>
        </row>
        <row r="110">
          <cell r="D110">
            <v>603000</v>
          </cell>
          <cell r="E110">
            <v>744100</v>
          </cell>
          <cell r="F110">
            <v>706800</v>
          </cell>
        </row>
        <row r="111">
          <cell r="D111">
            <v>201200</v>
          </cell>
          <cell r="E111">
            <v>255500</v>
          </cell>
          <cell r="F111">
            <v>242700</v>
          </cell>
        </row>
        <row r="112">
          <cell r="D112">
            <v>44000</v>
          </cell>
          <cell r="E112">
            <v>50600</v>
          </cell>
          <cell r="F112">
            <v>49700</v>
          </cell>
        </row>
        <row r="113">
          <cell r="D113">
            <v>57100</v>
          </cell>
          <cell r="E113">
            <v>60400</v>
          </cell>
          <cell r="F113">
            <v>57300</v>
          </cell>
        </row>
        <row r="114">
          <cell r="D114">
            <v>0</v>
          </cell>
          <cell r="E114">
            <v>0</v>
          </cell>
          <cell r="F114">
            <v>1200</v>
          </cell>
        </row>
        <row r="115">
          <cell r="D115">
            <v>80000</v>
          </cell>
          <cell r="E115">
            <v>92100</v>
          </cell>
          <cell r="F115">
            <v>90500</v>
          </cell>
        </row>
        <row r="116">
          <cell r="D116">
            <v>3130000</v>
          </cell>
          <cell r="E116">
            <v>3212500</v>
          </cell>
          <cell r="F116">
            <v>3157900</v>
          </cell>
        </row>
        <row r="117">
          <cell r="D117">
            <v>808000</v>
          </cell>
          <cell r="E117">
            <v>930800</v>
          </cell>
          <cell r="F117">
            <v>914900</v>
          </cell>
        </row>
        <row r="118">
          <cell r="D118">
            <v>2425000</v>
          </cell>
          <cell r="E118">
            <v>2425000</v>
          </cell>
          <cell r="F118">
            <v>2303700</v>
          </cell>
        </row>
        <row r="119">
          <cell r="D119">
            <v>2792400</v>
          </cell>
          <cell r="E119">
            <v>2798800</v>
          </cell>
          <cell r="F119">
            <v>2658800</v>
          </cell>
        </row>
        <row r="120">
          <cell r="D120">
            <v>809000</v>
          </cell>
          <cell r="E120">
            <v>1027600</v>
          </cell>
          <cell r="F120">
            <v>976200</v>
          </cell>
        </row>
        <row r="121">
          <cell r="D121">
            <v>3187500</v>
          </cell>
          <cell r="E121">
            <v>3187500</v>
          </cell>
          <cell r="F121">
            <v>4000000</v>
          </cell>
        </row>
        <row r="122">
          <cell r="D122">
            <v>808000</v>
          </cell>
          <cell r="E122">
            <v>930800</v>
          </cell>
          <cell r="F122">
            <v>914900</v>
          </cell>
        </row>
        <row r="123">
          <cell r="D123">
            <v>1836000</v>
          </cell>
          <cell r="E123">
            <v>2115100</v>
          </cell>
          <cell r="F123">
            <v>2079100</v>
          </cell>
        </row>
        <row r="124">
          <cell r="D124">
            <v>205800</v>
          </cell>
          <cell r="E124">
            <v>261500</v>
          </cell>
          <cell r="F124">
            <v>248400</v>
          </cell>
        </row>
        <row r="125">
          <cell r="D125">
            <v>0</v>
          </cell>
          <cell r="E125">
            <v>0</v>
          </cell>
          <cell r="F125">
            <v>21000</v>
          </cell>
        </row>
        <row r="126">
          <cell r="D126">
            <v>876100</v>
          </cell>
          <cell r="E126">
            <v>966000</v>
          </cell>
          <cell r="F126">
            <v>917700</v>
          </cell>
        </row>
        <row r="127">
          <cell r="D127">
            <v>136500</v>
          </cell>
          <cell r="E127">
            <v>157300</v>
          </cell>
          <cell r="F127">
            <v>149400</v>
          </cell>
        </row>
        <row r="128">
          <cell r="D128">
            <v>351000</v>
          </cell>
          <cell r="E128">
            <v>351000</v>
          </cell>
          <cell r="F128">
            <v>333400</v>
          </cell>
        </row>
        <row r="129">
          <cell r="D129">
            <v>97500</v>
          </cell>
          <cell r="E129">
            <v>97500</v>
          </cell>
          <cell r="F129">
            <v>75100</v>
          </cell>
        </row>
        <row r="130">
          <cell r="D130">
            <v>545000</v>
          </cell>
          <cell r="E130">
            <v>627800</v>
          </cell>
          <cell r="F130">
            <v>617100</v>
          </cell>
        </row>
        <row r="131">
          <cell r="D131">
            <v>1066000</v>
          </cell>
          <cell r="E131">
            <v>1228000</v>
          </cell>
          <cell r="F131">
            <v>1207100</v>
          </cell>
        </row>
        <row r="132">
          <cell r="D132">
            <v>158000</v>
          </cell>
          <cell r="E132">
            <v>182000</v>
          </cell>
          <cell r="F132">
            <v>178900</v>
          </cell>
        </row>
        <row r="133">
          <cell r="D133">
            <v>1100000</v>
          </cell>
          <cell r="E133">
            <v>1267200</v>
          </cell>
          <cell r="F133">
            <v>1245600</v>
          </cell>
        </row>
        <row r="134">
          <cell r="D134">
            <v>846000</v>
          </cell>
          <cell r="E134">
            <v>866400</v>
          </cell>
          <cell r="F134">
            <v>765100</v>
          </cell>
        </row>
        <row r="135">
          <cell r="D135">
            <v>642000</v>
          </cell>
          <cell r="E135">
            <v>685500</v>
          </cell>
          <cell r="F135">
            <v>673800</v>
          </cell>
        </row>
        <row r="136">
          <cell r="D136">
            <v>539600</v>
          </cell>
          <cell r="E136">
            <v>685400</v>
          </cell>
          <cell r="F136">
            <v>651100</v>
          </cell>
        </row>
        <row r="137">
          <cell r="D137">
            <v>848900</v>
          </cell>
          <cell r="E137">
            <v>1078200</v>
          </cell>
          <cell r="F137">
            <v>1024200</v>
          </cell>
        </row>
        <row r="138">
          <cell r="D138">
            <v>350000</v>
          </cell>
          <cell r="E138">
            <v>403200</v>
          </cell>
          <cell r="F138">
            <v>396300</v>
          </cell>
        </row>
        <row r="139">
          <cell r="D139">
            <v>869000</v>
          </cell>
          <cell r="E139">
            <v>1001100</v>
          </cell>
          <cell r="F139">
            <v>951300</v>
          </cell>
        </row>
        <row r="140">
          <cell r="D140">
            <v>1377200</v>
          </cell>
          <cell r="E140">
            <v>1377200</v>
          </cell>
          <cell r="F140">
            <v>1308300</v>
          </cell>
        </row>
        <row r="141">
          <cell r="D141">
            <v>1030800</v>
          </cell>
          <cell r="E141">
            <v>1030800</v>
          </cell>
          <cell r="F141">
            <v>948200</v>
          </cell>
        </row>
        <row r="142">
          <cell r="D142">
            <v>122400</v>
          </cell>
          <cell r="E142">
            <v>155500</v>
          </cell>
          <cell r="F142">
            <v>147700</v>
          </cell>
        </row>
        <row r="143">
          <cell r="D143">
            <v>6037900</v>
          </cell>
          <cell r="E143">
            <v>6404400</v>
          </cell>
          <cell r="F143">
            <v>8567100</v>
          </cell>
        </row>
        <row r="144">
          <cell r="D144">
            <v>7957300</v>
          </cell>
          <cell r="E144">
            <v>7957300</v>
          </cell>
          <cell r="F144">
            <v>7559400</v>
          </cell>
        </row>
        <row r="145">
          <cell r="D145">
            <v>3958100</v>
          </cell>
          <cell r="E145">
            <v>3958100</v>
          </cell>
          <cell r="F145">
            <v>3760100</v>
          </cell>
        </row>
        <row r="146">
          <cell r="D146">
            <v>4094700</v>
          </cell>
          <cell r="E146">
            <v>4717200</v>
          </cell>
          <cell r="F146">
            <v>4637000</v>
          </cell>
        </row>
        <row r="147">
          <cell r="D147">
            <v>2832700</v>
          </cell>
          <cell r="E147">
            <v>3263300</v>
          </cell>
          <cell r="F147">
            <v>3207800</v>
          </cell>
        </row>
        <row r="148">
          <cell r="D148">
            <v>4184500</v>
          </cell>
          <cell r="E148">
            <v>4245500</v>
          </cell>
          <cell r="F148">
            <v>4212200</v>
          </cell>
        </row>
        <row r="149">
          <cell r="D149">
            <v>4900000</v>
          </cell>
          <cell r="E149">
            <v>5644900</v>
          </cell>
          <cell r="F149">
            <v>5548900</v>
          </cell>
        </row>
        <row r="150">
          <cell r="D150">
            <v>2829500</v>
          </cell>
          <cell r="E150">
            <v>3259700</v>
          </cell>
          <cell r="F150">
            <v>1803000</v>
          </cell>
        </row>
        <row r="151">
          <cell r="D151">
            <v>5643900</v>
          </cell>
          <cell r="E151">
            <v>6293300</v>
          </cell>
          <cell r="F151">
            <v>6186300</v>
          </cell>
        </row>
        <row r="152">
          <cell r="D152">
            <v>7282200</v>
          </cell>
          <cell r="E152">
            <v>8154000</v>
          </cell>
          <cell r="F152">
            <v>8015400</v>
          </cell>
        </row>
        <row r="153">
          <cell r="D153">
            <v>71000</v>
          </cell>
          <cell r="E153">
            <v>81700</v>
          </cell>
          <cell r="F153">
            <v>80300</v>
          </cell>
        </row>
        <row r="154">
          <cell r="D154">
            <v>2962800</v>
          </cell>
          <cell r="E154">
            <v>3413200</v>
          </cell>
          <cell r="F154">
            <v>3355100</v>
          </cell>
        </row>
        <row r="155">
          <cell r="D155">
            <v>4747500</v>
          </cell>
          <cell r="E155">
            <v>4747500</v>
          </cell>
          <cell r="F155">
            <v>4666800</v>
          </cell>
        </row>
        <row r="156">
          <cell r="D156">
            <v>3935100</v>
          </cell>
          <cell r="E156">
            <v>4156100</v>
          </cell>
          <cell r="F156">
            <v>3627300</v>
          </cell>
        </row>
        <row r="157">
          <cell r="D157">
            <v>3105500</v>
          </cell>
          <cell r="E157">
            <v>3348700</v>
          </cell>
          <cell r="F157">
            <v>3291700</v>
          </cell>
        </row>
        <row r="158">
          <cell r="D158">
            <v>272000</v>
          </cell>
          <cell r="E158">
            <v>345600</v>
          </cell>
          <cell r="F158">
            <v>220500</v>
          </cell>
        </row>
        <row r="159">
          <cell r="D159">
            <v>5088400</v>
          </cell>
          <cell r="E159">
            <v>5861900</v>
          </cell>
          <cell r="F159">
            <v>5762200</v>
          </cell>
        </row>
        <row r="160">
          <cell r="D160">
            <v>20000</v>
          </cell>
          <cell r="E160">
            <v>23000</v>
          </cell>
          <cell r="F160">
            <v>0</v>
          </cell>
        </row>
        <row r="161">
          <cell r="D161">
            <v>1320000</v>
          </cell>
          <cell r="E161">
            <v>1520600</v>
          </cell>
          <cell r="F161">
            <v>1240800</v>
          </cell>
        </row>
        <row r="162">
          <cell r="D162">
            <v>1081600</v>
          </cell>
          <cell r="E162">
            <v>1246000</v>
          </cell>
          <cell r="F162">
            <v>1139300</v>
          </cell>
        </row>
        <row r="163">
          <cell r="D163">
            <v>400200</v>
          </cell>
          <cell r="E163">
            <v>400200</v>
          </cell>
          <cell r="F163">
            <v>393300</v>
          </cell>
        </row>
        <row r="164">
          <cell r="D164">
            <v>813000</v>
          </cell>
          <cell r="E164">
            <v>813000</v>
          </cell>
          <cell r="F164">
            <v>772300</v>
          </cell>
        </row>
        <row r="165">
          <cell r="D165">
            <v>933900</v>
          </cell>
          <cell r="E165">
            <v>933900</v>
          </cell>
          <cell r="F165">
            <v>918000</v>
          </cell>
        </row>
        <row r="166">
          <cell r="D166">
            <v>986500</v>
          </cell>
          <cell r="E166">
            <v>1022000</v>
          </cell>
          <cell r="F166">
            <v>1004600</v>
          </cell>
        </row>
        <row r="167">
          <cell r="D167">
            <v>12001100</v>
          </cell>
          <cell r="E167">
            <v>12628200</v>
          </cell>
          <cell r="F167">
            <v>12413600</v>
          </cell>
        </row>
        <row r="168">
          <cell r="D168">
            <v>1650000</v>
          </cell>
          <cell r="E168">
            <v>1900800</v>
          </cell>
          <cell r="F168">
            <v>1868400</v>
          </cell>
        </row>
        <row r="169">
          <cell r="D169">
            <v>7638200</v>
          </cell>
          <cell r="E169">
            <v>8120000</v>
          </cell>
          <cell r="F169">
            <v>7982000</v>
          </cell>
        </row>
        <row r="170">
          <cell r="D170">
            <v>395500</v>
          </cell>
          <cell r="E170">
            <v>395500</v>
          </cell>
          <cell r="F170">
            <v>388700</v>
          </cell>
        </row>
        <row r="171">
          <cell r="D171">
            <v>3435000</v>
          </cell>
          <cell r="E171">
            <v>3708800</v>
          </cell>
          <cell r="F171">
            <v>3645700</v>
          </cell>
        </row>
        <row r="172">
          <cell r="D172">
            <v>1224100</v>
          </cell>
          <cell r="E172">
            <v>1256700</v>
          </cell>
          <cell r="F172">
            <v>1235300</v>
          </cell>
        </row>
        <row r="173">
          <cell r="D173">
            <v>24000</v>
          </cell>
          <cell r="E173">
            <v>24000</v>
          </cell>
          <cell r="F173">
            <v>22800</v>
          </cell>
        </row>
        <row r="174">
          <cell r="D174">
            <v>145000</v>
          </cell>
          <cell r="E174">
            <v>154100</v>
          </cell>
          <cell r="F174">
            <v>45000</v>
          </cell>
        </row>
        <row r="175">
          <cell r="D175">
            <v>213000</v>
          </cell>
          <cell r="E175">
            <v>245300</v>
          </cell>
          <cell r="F175">
            <v>241100</v>
          </cell>
        </row>
        <row r="176">
          <cell r="D176">
            <v>7038600</v>
          </cell>
          <cell r="E176">
            <v>7038600</v>
          </cell>
          <cell r="F176">
            <v>6918900</v>
          </cell>
        </row>
        <row r="177">
          <cell r="D177">
            <v>1030500</v>
          </cell>
          <cell r="E177">
            <v>1110000</v>
          </cell>
          <cell r="F177">
            <v>1091100</v>
          </cell>
        </row>
        <row r="178">
          <cell r="D178">
            <v>992000</v>
          </cell>
          <cell r="E178">
            <v>1142800</v>
          </cell>
          <cell r="F178">
            <v>1123300</v>
          </cell>
        </row>
        <row r="179">
          <cell r="D179">
            <v>902400</v>
          </cell>
          <cell r="E179">
            <v>1039500</v>
          </cell>
          <cell r="F179">
            <v>1021800</v>
          </cell>
        </row>
        <row r="180">
          <cell r="D180">
            <v>3359700</v>
          </cell>
          <cell r="E180">
            <v>3870400</v>
          </cell>
          <cell r="F180">
            <v>3804600</v>
          </cell>
        </row>
        <row r="181">
          <cell r="D181">
            <v>835000</v>
          </cell>
          <cell r="E181">
            <v>835800</v>
          </cell>
          <cell r="F181">
            <v>805900</v>
          </cell>
        </row>
        <row r="182">
          <cell r="D182">
            <v>8119100</v>
          </cell>
          <cell r="E182">
            <v>9353400</v>
          </cell>
          <cell r="F182">
            <v>9194400</v>
          </cell>
        </row>
        <row r="183">
          <cell r="D183">
            <v>1612500</v>
          </cell>
          <cell r="E183">
            <v>1656000</v>
          </cell>
          <cell r="F183">
            <v>3286300</v>
          </cell>
        </row>
        <row r="184">
          <cell r="D184">
            <v>1153900</v>
          </cell>
          <cell r="E184">
            <v>1329300</v>
          </cell>
          <cell r="F184">
            <v>1306700</v>
          </cell>
        </row>
        <row r="185">
          <cell r="D185">
            <v>9200</v>
          </cell>
          <cell r="E185">
            <v>9200</v>
          </cell>
          <cell r="F185">
            <v>170200</v>
          </cell>
        </row>
        <row r="186">
          <cell r="D186">
            <v>10000</v>
          </cell>
          <cell r="E186">
            <v>11500</v>
          </cell>
          <cell r="F186">
            <v>110300</v>
          </cell>
        </row>
        <row r="187">
          <cell r="D187">
            <v>3189500</v>
          </cell>
          <cell r="E187">
            <v>3254000</v>
          </cell>
          <cell r="F187">
            <v>3521100</v>
          </cell>
        </row>
        <row r="188">
          <cell r="D188">
            <v>4425900</v>
          </cell>
          <cell r="E188">
            <v>4425900</v>
          </cell>
          <cell r="F188">
            <v>4350600</v>
          </cell>
        </row>
        <row r="189">
          <cell r="D189">
            <v>506000</v>
          </cell>
          <cell r="E189">
            <v>506000</v>
          </cell>
          <cell r="F189">
            <v>497400</v>
          </cell>
        </row>
        <row r="190">
          <cell r="D190">
            <v>2437600</v>
          </cell>
          <cell r="E190">
            <v>2480500</v>
          </cell>
          <cell r="F190">
            <v>2438300</v>
          </cell>
        </row>
        <row r="191">
          <cell r="D191">
            <v>5214000</v>
          </cell>
          <cell r="E191">
            <v>5214000</v>
          </cell>
          <cell r="F191">
            <v>5125300</v>
          </cell>
        </row>
        <row r="192">
          <cell r="D192">
            <v>1303000</v>
          </cell>
          <cell r="E192">
            <v>1401000</v>
          </cell>
          <cell r="F192">
            <v>1377100</v>
          </cell>
        </row>
        <row r="193">
          <cell r="D193">
            <v>5797900</v>
          </cell>
          <cell r="E193">
            <v>6184300</v>
          </cell>
          <cell r="F193">
            <v>5875000</v>
          </cell>
        </row>
        <row r="194">
          <cell r="D194">
            <v>115000</v>
          </cell>
          <cell r="E194">
            <v>115000</v>
          </cell>
          <cell r="F194">
            <v>113000</v>
          </cell>
        </row>
        <row r="195">
          <cell r="D195">
            <v>1117600</v>
          </cell>
          <cell r="E195">
            <v>1150000</v>
          </cell>
          <cell r="F195">
            <v>1241700</v>
          </cell>
        </row>
        <row r="196">
          <cell r="D196">
            <v>8308000</v>
          </cell>
          <cell r="E196">
            <v>9060000</v>
          </cell>
          <cell r="F196">
            <v>8794700</v>
          </cell>
        </row>
        <row r="197">
          <cell r="D197">
            <v>1500</v>
          </cell>
          <cell r="E197">
            <v>1700</v>
          </cell>
          <cell r="F197">
            <v>20800</v>
          </cell>
        </row>
        <row r="198">
          <cell r="D198">
            <v>27000</v>
          </cell>
          <cell r="E198">
            <v>31100</v>
          </cell>
          <cell r="F198">
            <v>0</v>
          </cell>
        </row>
        <row r="199">
          <cell r="D199">
            <v>3927700</v>
          </cell>
          <cell r="E199">
            <v>4524800</v>
          </cell>
          <cell r="F199">
            <v>4382000</v>
          </cell>
        </row>
        <row r="200">
          <cell r="D200">
            <v>426000</v>
          </cell>
          <cell r="E200">
            <v>458300</v>
          </cell>
          <cell r="F200">
            <v>380600</v>
          </cell>
        </row>
        <row r="201">
          <cell r="D201">
            <v>3421800</v>
          </cell>
          <cell r="E201">
            <v>3942000</v>
          </cell>
          <cell r="F201">
            <v>3311600</v>
          </cell>
        </row>
        <row r="202">
          <cell r="D202">
            <v>31100</v>
          </cell>
          <cell r="E202">
            <v>35900</v>
          </cell>
          <cell r="F202">
            <v>1172000</v>
          </cell>
        </row>
        <row r="203">
          <cell r="D203">
            <v>0</v>
          </cell>
          <cell r="E203">
            <v>0</v>
          </cell>
          <cell r="F203">
            <v>595900</v>
          </cell>
        </row>
        <row r="204">
          <cell r="D204">
            <v>1033600</v>
          </cell>
          <cell r="E204">
            <v>1035900</v>
          </cell>
          <cell r="F204">
            <v>984100</v>
          </cell>
        </row>
        <row r="205">
          <cell r="D205">
            <v>899000</v>
          </cell>
          <cell r="E205">
            <v>1035600</v>
          </cell>
          <cell r="F205">
            <v>1018000</v>
          </cell>
        </row>
        <row r="206">
          <cell r="D206">
            <v>1096300</v>
          </cell>
          <cell r="E206">
            <v>1262900</v>
          </cell>
          <cell r="F206">
            <v>1419400</v>
          </cell>
        </row>
        <row r="207">
          <cell r="D207">
            <v>6012100</v>
          </cell>
          <cell r="E207">
            <v>6926100</v>
          </cell>
          <cell r="F207">
            <v>6630400</v>
          </cell>
        </row>
        <row r="208">
          <cell r="D208">
            <v>0</v>
          </cell>
          <cell r="E208">
            <v>0</v>
          </cell>
          <cell r="F208">
            <v>2359000</v>
          </cell>
        </row>
        <row r="209">
          <cell r="D209">
            <v>11587500</v>
          </cell>
          <cell r="E209">
            <v>13349100</v>
          </cell>
          <cell r="F209">
            <v>10729000</v>
          </cell>
        </row>
        <row r="210">
          <cell r="D210">
            <v>3785800</v>
          </cell>
          <cell r="E210">
            <v>3785800</v>
          </cell>
          <cell r="F210">
            <v>3631100</v>
          </cell>
        </row>
        <row r="211">
          <cell r="D211">
            <v>4231300</v>
          </cell>
          <cell r="E211">
            <v>4874500</v>
          </cell>
          <cell r="F211">
            <v>4791600</v>
          </cell>
        </row>
        <row r="212">
          <cell r="D212">
            <v>100000</v>
          </cell>
          <cell r="E212">
            <v>115200</v>
          </cell>
          <cell r="F212">
            <v>113200</v>
          </cell>
        </row>
        <row r="213">
          <cell r="D213">
            <v>1176000</v>
          </cell>
          <cell r="E213">
            <v>1200000</v>
          </cell>
          <cell r="F213">
            <v>1750000</v>
          </cell>
        </row>
        <row r="214">
          <cell r="D214">
            <v>50000</v>
          </cell>
          <cell r="E214">
            <v>57600</v>
          </cell>
          <cell r="F214">
            <v>56600</v>
          </cell>
        </row>
        <row r="215">
          <cell r="D215">
            <v>1690800</v>
          </cell>
          <cell r="E215">
            <v>1800000</v>
          </cell>
          <cell r="F215">
            <v>1099900</v>
          </cell>
        </row>
        <row r="216">
          <cell r="D216">
            <v>7701300</v>
          </cell>
          <cell r="E216">
            <v>8872100</v>
          </cell>
          <cell r="F216">
            <v>8721300</v>
          </cell>
        </row>
        <row r="217">
          <cell r="D217">
            <v>602000</v>
          </cell>
          <cell r="E217">
            <v>693500</v>
          </cell>
          <cell r="F217">
            <v>681700</v>
          </cell>
        </row>
        <row r="218">
          <cell r="D218">
            <v>117000</v>
          </cell>
          <cell r="E218">
            <v>134700</v>
          </cell>
          <cell r="F218">
            <v>132400</v>
          </cell>
        </row>
        <row r="219">
          <cell r="D219">
            <v>108800</v>
          </cell>
          <cell r="E219">
            <v>138200</v>
          </cell>
          <cell r="F219">
            <v>131200</v>
          </cell>
        </row>
        <row r="220">
          <cell r="D220">
            <v>236000</v>
          </cell>
          <cell r="E220">
            <v>271800</v>
          </cell>
          <cell r="F220">
            <v>267100</v>
          </cell>
        </row>
        <row r="221">
          <cell r="D221">
            <v>5421500</v>
          </cell>
          <cell r="E221">
            <v>6215000</v>
          </cell>
          <cell r="F221">
            <v>6109300</v>
          </cell>
        </row>
        <row r="222">
          <cell r="D222">
            <v>1219100</v>
          </cell>
          <cell r="E222">
            <v>1219100</v>
          </cell>
          <cell r="F222">
            <v>1198300</v>
          </cell>
        </row>
        <row r="223">
          <cell r="D223">
            <v>3332000</v>
          </cell>
          <cell r="E223">
            <v>3332000</v>
          </cell>
          <cell r="F223">
            <v>3275300</v>
          </cell>
        </row>
        <row r="224">
          <cell r="D224">
            <v>3619300</v>
          </cell>
          <cell r="E224">
            <v>4169500</v>
          </cell>
          <cell r="F224">
            <v>4098600</v>
          </cell>
        </row>
        <row r="225">
          <cell r="D225">
            <v>2556200</v>
          </cell>
          <cell r="E225">
            <v>2944800</v>
          </cell>
          <cell r="F225">
            <v>2894700</v>
          </cell>
        </row>
        <row r="226">
          <cell r="D226">
            <v>313000</v>
          </cell>
          <cell r="E226">
            <v>360500</v>
          </cell>
          <cell r="F226">
            <v>354300</v>
          </cell>
        </row>
        <row r="227">
          <cell r="D227">
            <v>1528600</v>
          </cell>
          <cell r="E227">
            <v>1760900</v>
          </cell>
          <cell r="F227">
            <v>1730900</v>
          </cell>
        </row>
        <row r="228">
          <cell r="D228">
            <v>384400</v>
          </cell>
          <cell r="E228">
            <v>384400</v>
          </cell>
          <cell r="F228">
            <v>250900</v>
          </cell>
        </row>
        <row r="229">
          <cell r="D229">
            <v>589500</v>
          </cell>
          <cell r="E229">
            <v>2758000</v>
          </cell>
          <cell r="F229">
            <v>5695400</v>
          </cell>
        </row>
        <row r="230">
          <cell r="D230">
            <v>901000</v>
          </cell>
          <cell r="E230">
            <v>2800800</v>
          </cell>
          <cell r="F230">
            <v>5351900</v>
          </cell>
        </row>
        <row r="231">
          <cell r="D231">
            <v>2883000</v>
          </cell>
          <cell r="E231">
            <v>3321200</v>
          </cell>
          <cell r="F231">
            <v>3264700</v>
          </cell>
        </row>
        <row r="232">
          <cell r="D232">
            <v>142000</v>
          </cell>
          <cell r="E232">
            <v>163500</v>
          </cell>
          <cell r="F232">
            <v>160700</v>
          </cell>
        </row>
        <row r="233">
          <cell r="D233">
            <v>3671000</v>
          </cell>
          <cell r="E233">
            <v>4229000</v>
          </cell>
          <cell r="F233">
            <v>4157100</v>
          </cell>
        </row>
        <row r="234">
          <cell r="D234">
            <v>1721400</v>
          </cell>
          <cell r="E234">
            <v>1983100</v>
          </cell>
          <cell r="F234">
            <v>3001700</v>
          </cell>
        </row>
        <row r="235">
          <cell r="D235">
            <v>2868700</v>
          </cell>
          <cell r="E235">
            <v>3304900</v>
          </cell>
          <cell r="F235">
            <v>2083400</v>
          </cell>
        </row>
        <row r="236">
          <cell r="D236">
            <v>2952100</v>
          </cell>
          <cell r="E236">
            <v>3400900</v>
          </cell>
          <cell r="F236">
            <v>3343100</v>
          </cell>
        </row>
        <row r="237">
          <cell r="D237">
            <v>6739600</v>
          </cell>
          <cell r="E237">
            <v>7008800</v>
          </cell>
          <cell r="F237">
            <v>6889600</v>
          </cell>
        </row>
        <row r="238">
          <cell r="D238">
            <v>73000</v>
          </cell>
          <cell r="E238">
            <v>84000</v>
          </cell>
          <cell r="F238">
            <v>82500</v>
          </cell>
        </row>
        <row r="239">
          <cell r="D239">
            <v>4492800</v>
          </cell>
          <cell r="E239">
            <v>5175800</v>
          </cell>
          <cell r="F239">
            <v>5087800</v>
          </cell>
        </row>
        <row r="240">
          <cell r="D240">
            <v>4543300</v>
          </cell>
          <cell r="E240">
            <v>5234000</v>
          </cell>
          <cell r="F240">
            <v>5145000</v>
          </cell>
        </row>
        <row r="241">
          <cell r="D241">
            <v>2988000</v>
          </cell>
          <cell r="E241">
            <v>2988000</v>
          </cell>
          <cell r="F241">
            <v>2937200</v>
          </cell>
        </row>
        <row r="242">
          <cell r="D242">
            <v>590000</v>
          </cell>
          <cell r="E242">
            <v>600000</v>
          </cell>
          <cell r="F242">
            <v>589800</v>
          </cell>
        </row>
        <row r="243">
          <cell r="D243">
            <v>5278600</v>
          </cell>
          <cell r="E243">
            <v>6081000</v>
          </cell>
          <cell r="F243">
            <v>5977600</v>
          </cell>
        </row>
        <row r="244">
          <cell r="D244">
            <v>359000</v>
          </cell>
          <cell r="E244">
            <v>413500</v>
          </cell>
          <cell r="F244">
            <v>406400</v>
          </cell>
        </row>
        <row r="245">
          <cell r="D245">
            <v>255600</v>
          </cell>
          <cell r="E245">
            <v>255600</v>
          </cell>
          <cell r="F245">
            <v>251200</v>
          </cell>
        </row>
        <row r="246">
          <cell r="D246">
            <v>4835000</v>
          </cell>
          <cell r="E246">
            <v>5570000</v>
          </cell>
          <cell r="F246">
            <v>5475300</v>
          </cell>
        </row>
        <row r="247">
          <cell r="D247">
            <v>2489000</v>
          </cell>
          <cell r="E247">
            <v>2489000</v>
          </cell>
          <cell r="F247">
            <v>2446700</v>
          </cell>
        </row>
        <row r="248">
          <cell r="D248">
            <v>5536000</v>
          </cell>
          <cell r="E248">
            <v>5536000</v>
          </cell>
          <cell r="F248">
            <v>5441900</v>
          </cell>
        </row>
        <row r="249">
          <cell r="D249">
            <v>770000</v>
          </cell>
          <cell r="E249">
            <v>887000</v>
          </cell>
          <cell r="F249">
            <v>871900</v>
          </cell>
        </row>
        <row r="250">
          <cell r="D250">
            <v>3382800</v>
          </cell>
          <cell r="E250">
            <v>3897100</v>
          </cell>
          <cell r="F250">
            <v>3830800</v>
          </cell>
        </row>
        <row r="251">
          <cell r="D251">
            <v>1535700</v>
          </cell>
          <cell r="E251">
            <v>1769100</v>
          </cell>
          <cell r="F251">
            <v>1739000</v>
          </cell>
        </row>
        <row r="252">
          <cell r="D252">
            <v>1411600</v>
          </cell>
          <cell r="E252">
            <v>1626200</v>
          </cell>
          <cell r="F252">
            <v>1598500</v>
          </cell>
        </row>
        <row r="253">
          <cell r="D253">
            <v>750000</v>
          </cell>
          <cell r="E253">
            <v>850000</v>
          </cell>
          <cell r="F253">
            <v>835500</v>
          </cell>
        </row>
        <row r="254">
          <cell r="D254">
            <v>82000</v>
          </cell>
          <cell r="E254">
            <v>94400</v>
          </cell>
          <cell r="F254">
            <v>92700</v>
          </cell>
        </row>
        <row r="255">
          <cell r="D255">
            <v>91600</v>
          </cell>
          <cell r="E255">
            <v>116300</v>
          </cell>
          <cell r="F255">
            <v>110400</v>
          </cell>
        </row>
        <row r="256">
          <cell r="D256">
            <v>1195500</v>
          </cell>
          <cell r="E256">
            <v>1377200</v>
          </cell>
          <cell r="F256">
            <v>1308300</v>
          </cell>
        </row>
        <row r="257">
          <cell r="D257">
            <v>1079500</v>
          </cell>
          <cell r="E257">
            <v>1243600</v>
          </cell>
          <cell r="F257">
            <v>1222400</v>
          </cell>
        </row>
        <row r="258">
          <cell r="D258">
            <v>4200000</v>
          </cell>
          <cell r="E258">
            <v>4660000</v>
          </cell>
          <cell r="F258">
            <v>4580800</v>
          </cell>
        </row>
        <row r="259">
          <cell r="D259">
            <v>670600</v>
          </cell>
          <cell r="E259">
            <v>670600</v>
          </cell>
          <cell r="F259">
            <v>637000</v>
          </cell>
        </row>
        <row r="260">
          <cell r="D260">
            <v>310100</v>
          </cell>
          <cell r="E260">
            <v>393900</v>
          </cell>
          <cell r="F260">
            <v>374200</v>
          </cell>
        </row>
        <row r="261">
          <cell r="D261">
            <v>886100</v>
          </cell>
          <cell r="E261">
            <v>1125500</v>
          </cell>
          <cell r="F261">
            <v>897900</v>
          </cell>
        </row>
        <row r="262">
          <cell r="D262">
            <v>2248200</v>
          </cell>
          <cell r="E262">
            <v>2253400</v>
          </cell>
          <cell r="F262">
            <v>2140700</v>
          </cell>
        </row>
        <row r="263">
          <cell r="D263">
            <v>1303000</v>
          </cell>
          <cell r="E263">
            <v>1501000</v>
          </cell>
          <cell r="F263">
            <v>1475400</v>
          </cell>
        </row>
        <row r="264">
          <cell r="D264">
            <v>250000</v>
          </cell>
          <cell r="E264">
            <v>288000</v>
          </cell>
          <cell r="F264">
            <v>283100</v>
          </cell>
        </row>
        <row r="265">
          <cell r="D265">
            <v>1298800</v>
          </cell>
          <cell r="E265">
            <v>1496200</v>
          </cell>
          <cell r="F265">
            <v>1470700</v>
          </cell>
        </row>
        <row r="266">
          <cell r="D266">
            <v>1248900</v>
          </cell>
          <cell r="E266">
            <v>1586300</v>
          </cell>
          <cell r="F266">
            <v>1506900</v>
          </cell>
        </row>
        <row r="267">
          <cell r="D267">
            <v>778000</v>
          </cell>
          <cell r="E267">
            <v>840000</v>
          </cell>
          <cell r="F267">
            <v>825700</v>
          </cell>
        </row>
        <row r="268">
          <cell r="D268">
            <v>1472000</v>
          </cell>
          <cell r="E268">
            <v>1489300</v>
          </cell>
          <cell r="F268">
            <v>1210500</v>
          </cell>
        </row>
        <row r="269">
          <cell r="D269">
            <v>4125900</v>
          </cell>
          <cell r="E269">
            <v>4125900</v>
          </cell>
          <cell r="F269">
            <v>3919600</v>
          </cell>
        </row>
        <row r="270">
          <cell r="D270">
            <v>257500</v>
          </cell>
          <cell r="E270">
            <v>327100</v>
          </cell>
          <cell r="F270">
            <v>310700</v>
          </cell>
        </row>
        <row r="271">
          <cell r="D271">
            <v>171400</v>
          </cell>
          <cell r="E271">
            <v>217700</v>
          </cell>
          <cell r="F271">
            <v>206800</v>
          </cell>
        </row>
        <row r="272">
          <cell r="D272">
            <v>2620000</v>
          </cell>
          <cell r="E272">
            <v>2620000</v>
          </cell>
          <cell r="F272">
            <v>2316000</v>
          </cell>
        </row>
        <row r="273">
          <cell r="D273">
            <v>607600</v>
          </cell>
          <cell r="E273">
            <v>665300</v>
          </cell>
          <cell r="F273">
            <v>551800</v>
          </cell>
        </row>
        <row r="274">
          <cell r="D274">
            <v>70700</v>
          </cell>
          <cell r="E274">
            <v>89800</v>
          </cell>
          <cell r="F274">
            <v>85300</v>
          </cell>
        </row>
        <row r="275">
          <cell r="D275">
            <v>450700</v>
          </cell>
          <cell r="E275">
            <v>572500</v>
          </cell>
          <cell r="F275">
            <v>543800</v>
          </cell>
        </row>
        <row r="276">
          <cell r="D276">
            <v>1179000</v>
          </cell>
          <cell r="E276">
            <v>1335400</v>
          </cell>
          <cell r="F276">
            <v>1268600</v>
          </cell>
        </row>
        <row r="277">
          <cell r="D277">
            <v>0</v>
          </cell>
          <cell r="E277">
            <v>0</v>
          </cell>
          <cell r="F277">
            <v>678600</v>
          </cell>
        </row>
        <row r="278">
          <cell r="D278">
            <v>380000</v>
          </cell>
          <cell r="E278">
            <v>437700</v>
          </cell>
          <cell r="F278">
            <v>394600</v>
          </cell>
        </row>
        <row r="279">
          <cell r="D279">
            <v>326000</v>
          </cell>
          <cell r="E279">
            <v>330300</v>
          </cell>
          <cell r="F279">
            <v>324600</v>
          </cell>
        </row>
        <row r="280">
          <cell r="D280">
            <v>285000</v>
          </cell>
          <cell r="E280">
            <v>289900</v>
          </cell>
          <cell r="F280">
            <v>284900</v>
          </cell>
        </row>
        <row r="281">
          <cell r="D281">
            <v>43500</v>
          </cell>
          <cell r="E281">
            <v>55200</v>
          </cell>
          <cell r="F281">
            <v>52400</v>
          </cell>
        </row>
        <row r="282">
          <cell r="D282">
            <v>2908000</v>
          </cell>
          <cell r="E282">
            <v>3350000</v>
          </cell>
          <cell r="F282">
            <v>3293000</v>
          </cell>
        </row>
        <row r="283">
          <cell r="D283">
            <v>250000</v>
          </cell>
          <cell r="E283">
            <v>288000</v>
          </cell>
          <cell r="F283">
            <v>283100</v>
          </cell>
        </row>
        <row r="284">
          <cell r="D284">
            <v>100000</v>
          </cell>
          <cell r="E284">
            <v>115200</v>
          </cell>
          <cell r="F284">
            <v>113200</v>
          </cell>
        </row>
        <row r="285">
          <cell r="D285">
            <v>233900</v>
          </cell>
          <cell r="E285">
            <v>297200</v>
          </cell>
          <cell r="F285">
            <v>282300</v>
          </cell>
        </row>
        <row r="286">
          <cell r="D286">
            <v>330600</v>
          </cell>
          <cell r="E286">
            <v>330600</v>
          </cell>
          <cell r="F286">
            <v>324900</v>
          </cell>
        </row>
        <row r="287">
          <cell r="D287">
            <v>415800</v>
          </cell>
          <cell r="E287">
            <v>415800</v>
          </cell>
          <cell r="F287">
            <v>408700</v>
          </cell>
        </row>
        <row r="288">
          <cell r="D288">
            <v>1051000</v>
          </cell>
          <cell r="E288">
            <v>1210700</v>
          </cell>
          <cell r="F288">
            <v>1190100</v>
          </cell>
        </row>
        <row r="289">
          <cell r="D289">
            <v>3500000</v>
          </cell>
          <cell r="E289">
            <v>3611500</v>
          </cell>
          <cell r="F289">
            <v>3151500</v>
          </cell>
        </row>
        <row r="290">
          <cell r="D290">
            <v>5013100</v>
          </cell>
          <cell r="E290">
            <v>5013100</v>
          </cell>
          <cell r="F290">
            <v>6046100</v>
          </cell>
        </row>
        <row r="291">
          <cell r="D291">
            <v>722800</v>
          </cell>
          <cell r="E291">
            <v>918100</v>
          </cell>
          <cell r="F291">
            <v>872100</v>
          </cell>
        </row>
        <row r="292">
          <cell r="D292">
            <v>808100</v>
          </cell>
          <cell r="E292">
            <v>1026400</v>
          </cell>
          <cell r="F292">
            <v>975000</v>
          </cell>
        </row>
        <row r="293">
          <cell r="D293">
            <v>2440000</v>
          </cell>
          <cell r="E293">
            <v>2134300</v>
          </cell>
          <cell r="F293">
            <v>2027500</v>
          </cell>
        </row>
        <row r="294">
          <cell r="D294">
            <v>900000</v>
          </cell>
          <cell r="E294">
            <v>1036800</v>
          </cell>
          <cell r="F294">
            <v>1019100</v>
          </cell>
        </row>
        <row r="295">
          <cell r="D295">
            <v>163200</v>
          </cell>
          <cell r="E295">
            <v>207300</v>
          </cell>
          <cell r="F295">
            <v>196900</v>
          </cell>
        </row>
        <row r="296">
          <cell r="D296">
            <v>215800</v>
          </cell>
          <cell r="E296">
            <v>274100</v>
          </cell>
          <cell r="F296">
            <v>260300</v>
          </cell>
        </row>
        <row r="297">
          <cell r="D297">
            <v>2094200</v>
          </cell>
          <cell r="E297">
            <v>2305100</v>
          </cell>
          <cell r="F297">
            <v>2265900</v>
          </cell>
        </row>
        <row r="298">
          <cell r="D298">
            <v>1546500</v>
          </cell>
          <cell r="E298">
            <v>1550000</v>
          </cell>
          <cell r="F298">
            <v>1472500</v>
          </cell>
        </row>
        <row r="299">
          <cell r="D299">
            <v>1608900</v>
          </cell>
          <cell r="E299">
            <v>2043600</v>
          </cell>
          <cell r="F299">
            <v>1941400</v>
          </cell>
        </row>
        <row r="300">
          <cell r="D300">
            <v>614900</v>
          </cell>
          <cell r="E300">
            <v>781000</v>
          </cell>
          <cell r="F300">
            <v>741900</v>
          </cell>
        </row>
        <row r="301">
          <cell r="D301">
            <v>865200</v>
          </cell>
          <cell r="E301">
            <v>1099000</v>
          </cell>
          <cell r="F301">
            <v>1210300</v>
          </cell>
        </row>
        <row r="302">
          <cell r="D302">
            <v>4933000</v>
          </cell>
          <cell r="E302">
            <v>6265800</v>
          </cell>
          <cell r="F302">
            <v>5952500</v>
          </cell>
        </row>
        <row r="303">
          <cell r="D303">
            <v>1664200</v>
          </cell>
          <cell r="E303">
            <v>2030900</v>
          </cell>
          <cell r="F303">
            <v>1929300</v>
          </cell>
        </row>
        <row r="304">
          <cell r="D304">
            <v>1628000</v>
          </cell>
          <cell r="E304">
            <v>2067800</v>
          </cell>
          <cell r="F304">
            <v>1964400</v>
          </cell>
        </row>
        <row r="305">
          <cell r="D305">
            <v>1289700</v>
          </cell>
          <cell r="E305">
            <v>1638100</v>
          </cell>
          <cell r="F305">
            <v>1556100</v>
          </cell>
        </row>
        <row r="306">
          <cell r="D306">
            <v>1290600</v>
          </cell>
          <cell r="E306">
            <v>1639300</v>
          </cell>
          <cell r="F306">
            <v>1557300</v>
          </cell>
        </row>
        <row r="307">
          <cell r="D307">
            <v>484500</v>
          </cell>
          <cell r="E307">
            <v>484500</v>
          </cell>
          <cell r="F307">
            <v>476200</v>
          </cell>
        </row>
        <row r="308">
          <cell r="D308">
            <v>1658800</v>
          </cell>
          <cell r="E308">
            <v>2107000</v>
          </cell>
          <cell r="F308">
            <v>2001600</v>
          </cell>
        </row>
        <row r="309">
          <cell r="D309">
            <v>1399100</v>
          </cell>
          <cell r="E309">
            <v>1399100</v>
          </cell>
          <cell r="F309">
            <v>1375300</v>
          </cell>
        </row>
        <row r="310">
          <cell r="D310">
            <v>1813000</v>
          </cell>
          <cell r="E310">
            <v>2302900</v>
          </cell>
          <cell r="F310">
            <v>2187700</v>
          </cell>
        </row>
        <row r="311">
          <cell r="D311">
            <v>1965500</v>
          </cell>
          <cell r="E311">
            <v>1970000</v>
          </cell>
          <cell r="F311">
            <v>1871500</v>
          </cell>
        </row>
        <row r="312">
          <cell r="D312">
            <v>2832300</v>
          </cell>
          <cell r="E312">
            <v>2832300</v>
          </cell>
          <cell r="F312">
            <v>2690600</v>
          </cell>
        </row>
        <row r="313">
          <cell r="D313">
            <v>137800</v>
          </cell>
          <cell r="E313">
            <v>175100</v>
          </cell>
          <cell r="F313">
            <v>166300</v>
          </cell>
        </row>
        <row r="314">
          <cell r="D314">
            <v>971700</v>
          </cell>
          <cell r="E314">
            <v>971700</v>
          </cell>
          <cell r="F314">
            <v>955100</v>
          </cell>
        </row>
        <row r="315">
          <cell r="D315">
            <v>2940000</v>
          </cell>
          <cell r="E315">
            <v>3386900</v>
          </cell>
          <cell r="F315">
            <v>3329300</v>
          </cell>
        </row>
        <row r="316">
          <cell r="D316">
            <v>68000</v>
          </cell>
          <cell r="E316">
            <v>86400</v>
          </cell>
          <cell r="F316">
            <v>82000</v>
          </cell>
        </row>
        <row r="317">
          <cell r="D317">
            <v>83500</v>
          </cell>
          <cell r="E317">
            <v>83500</v>
          </cell>
          <cell r="F317">
            <v>37700</v>
          </cell>
        </row>
        <row r="318">
          <cell r="D318">
            <v>474000</v>
          </cell>
          <cell r="E318">
            <v>502600</v>
          </cell>
          <cell r="F318">
            <v>494000</v>
          </cell>
        </row>
        <row r="319">
          <cell r="D319">
            <v>949500</v>
          </cell>
          <cell r="E319">
            <v>1196600</v>
          </cell>
          <cell r="F319">
            <v>1136700</v>
          </cell>
        </row>
        <row r="320">
          <cell r="D320">
            <v>970000</v>
          </cell>
          <cell r="E320">
            <v>1117400</v>
          </cell>
          <cell r="F320">
            <v>1098400</v>
          </cell>
        </row>
        <row r="321">
          <cell r="D321">
            <v>337800</v>
          </cell>
          <cell r="E321">
            <v>389100</v>
          </cell>
          <cell r="F321">
            <v>382400</v>
          </cell>
        </row>
        <row r="322">
          <cell r="D322">
            <v>1017000</v>
          </cell>
          <cell r="E322">
            <v>1171600</v>
          </cell>
          <cell r="F322">
            <v>1151600</v>
          </cell>
        </row>
        <row r="323">
          <cell r="D323">
            <v>212500</v>
          </cell>
          <cell r="E323">
            <v>212500</v>
          </cell>
          <cell r="F323">
            <v>201800</v>
          </cell>
        </row>
        <row r="324">
          <cell r="D324">
            <v>1470000</v>
          </cell>
          <cell r="E324">
            <v>1693400</v>
          </cell>
          <cell r="F324">
            <v>1664600</v>
          </cell>
        </row>
        <row r="325">
          <cell r="D325">
            <v>117000</v>
          </cell>
          <cell r="E325">
            <v>134700</v>
          </cell>
          <cell r="F325">
            <v>132400</v>
          </cell>
        </row>
        <row r="326">
          <cell r="D326">
            <v>55000</v>
          </cell>
          <cell r="E326">
            <v>63300</v>
          </cell>
          <cell r="F326">
            <v>62200</v>
          </cell>
        </row>
        <row r="327">
          <cell r="D327">
            <v>150000</v>
          </cell>
          <cell r="E327">
            <v>172800</v>
          </cell>
          <cell r="F327">
            <v>169800</v>
          </cell>
        </row>
        <row r="328">
          <cell r="D328">
            <v>77000</v>
          </cell>
          <cell r="E328">
            <v>97900</v>
          </cell>
          <cell r="F328">
            <v>93000</v>
          </cell>
        </row>
        <row r="329">
          <cell r="D329">
            <v>257500</v>
          </cell>
          <cell r="E329">
            <v>297000</v>
          </cell>
          <cell r="F329">
            <v>282100</v>
          </cell>
        </row>
        <row r="330">
          <cell r="D330">
            <v>514000</v>
          </cell>
          <cell r="E330">
            <v>514000</v>
          </cell>
          <cell r="F330">
            <v>488300</v>
          </cell>
        </row>
        <row r="331">
          <cell r="D331">
            <v>54400</v>
          </cell>
          <cell r="E331">
            <v>69100</v>
          </cell>
          <cell r="F331">
            <v>65600</v>
          </cell>
        </row>
        <row r="332">
          <cell r="D332">
            <v>226700</v>
          </cell>
          <cell r="E332">
            <v>288000</v>
          </cell>
          <cell r="F332">
            <v>273600</v>
          </cell>
        </row>
        <row r="333">
          <cell r="D333">
            <v>398100</v>
          </cell>
          <cell r="E333">
            <v>505400</v>
          </cell>
          <cell r="F333">
            <v>480100</v>
          </cell>
        </row>
        <row r="334">
          <cell r="D334">
            <v>484500</v>
          </cell>
          <cell r="E334">
            <v>484500</v>
          </cell>
          <cell r="F334">
            <v>476200</v>
          </cell>
        </row>
        <row r="335">
          <cell r="D335">
            <v>220000</v>
          </cell>
          <cell r="E335">
            <v>253400</v>
          </cell>
          <cell r="F335">
            <v>249000</v>
          </cell>
        </row>
        <row r="336">
          <cell r="D336">
            <v>1000000</v>
          </cell>
          <cell r="E336">
            <v>1152000</v>
          </cell>
          <cell r="F336">
            <v>1132400</v>
          </cell>
        </row>
        <row r="337">
          <cell r="D337">
            <v>36500</v>
          </cell>
          <cell r="E337">
            <v>36500</v>
          </cell>
          <cell r="F337">
            <v>34600</v>
          </cell>
        </row>
        <row r="338">
          <cell r="D338">
            <v>659300</v>
          </cell>
          <cell r="E338">
            <v>755100</v>
          </cell>
          <cell r="F338">
            <v>717300</v>
          </cell>
        </row>
        <row r="339">
          <cell r="D339">
            <v>160000</v>
          </cell>
          <cell r="E339">
            <v>184300</v>
          </cell>
          <cell r="F339">
            <v>181100</v>
          </cell>
        </row>
        <row r="340">
          <cell r="D340">
            <v>875000</v>
          </cell>
          <cell r="E340">
            <v>1008000</v>
          </cell>
          <cell r="F340">
            <v>990800</v>
          </cell>
        </row>
        <row r="341">
          <cell r="D341">
            <v>233000</v>
          </cell>
          <cell r="E341">
            <v>296000</v>
          </cell>
          <cell r="F341">
            <v>281200</v>
          </cell>
        </row>
        <row r="342">
          <cell r="D342">
            <v>1185000</v>
          </cell>
          <cell r="E342">
            <v>1365100</v>
          </cell>
          <cell r="F342">
            <v>1341900</v>
          </cell>
        </row>
        <row r="343">
          <cell r="D343">
            <v>91600</v>
          </cell>
          <cell r="E343">
            <v>116300</v>
          </cell>
          <cell r="F343">
            <v>110400</v>
          </cell>
        </row>
        <row r="344">
          <cell r="D344">
            <v>665700</v>
          </cell>
          <cell r="E344">
            <v>845500</v>
          </cell>
          <cell r="F344">
            <v>803200</v>
          </cell>
        </row>
        <row r="345">
          <cell r="D345">
            <v>5270900</v>
          </cell>
          <cell r="E345">
            <v>5270900</v>
          </cell>
          <cell r="F345">
            <v>5181300</v>
          </cell>
        </row>
        <row r="346">
          <cell r="D346">
            <v>1034000</v>
          </cell>
          <cell r="E346">
            <v>1112000</v>
          </cell>
          <cell r="F346">
            <v>1093100</v>
          </cell>
        </row>
        <row r="347">
          <cell r="D347">
            <v>100000</v>
          </cell>
          <cell r="E347">
            <v>115200</v>
          </cell>
          <cell r="F347">
            <v>109400</v>
          </cell>
        </row>
        <row r="348">
          <cell r="D348">
            <v>3011000</v>
          </cell>
          <cell r="E348">
            <v>3011000</v>
          </cell>
          <cell r="F348">
            <v>2860400</v>
          </cell>
        </row>
        <row r="349">
          <cell r="D349">
            <v>4600</v>
          </cell>
          <cell r="E349">
            <v>5900</v>
          </cell>
          <cell r="F349">
            <v>5600</v>
          </cell>
        </row>
        <row r="350">
          <cell r="D350">
            <v>81200</v>
          </cell>
          <cell r="E350">
            <v>103200</v>
          </cell>
          <cell r="F350">
            <v>98000</v>
          </cell>
        </row>
        <row r="351">
          <cell r="D351">
            <v>1099200</v>
          </cell>
          <cell r="E351">
            <v>1214500</v>
          </cell>
          <cell r="F351">
            <v>1153700</v>
          </cell>
        </row>
        <row r="352">
          <cell r="D352">
            <v>184000</v>
          </cell>
          <cell r="E352">
            <v>211900</v>
          </cell>
          <cell r="F352">
            <v>208200</v>
          </cell>
        </row>
        <row r="353">
          <cell r="D353">
            <v>343000</v>
          </cell>
          <cell r="E353">
            <v>356000</v>
          </cell>
          <cell r="F353">
            <v>349900</v>
          </cell>
        </row>
        <row r="354">
          <cell r="D354">
            <v>22600</v>
          </cell>
          <cell r="E354">
            <v>28800</v>
          </cell>
          <cell r="F354">
            <v>27300</v>
          </cell>
        </row>
        <row r="355">
          <cell r="D355">
            <v>836200</v>
          </cell>
          <cell r="E355">
            <v>1062100</v>
          </cell>
          <cell r="F355">
            <v>1008900</v>
          </cell>
        </row>
        <row r="356">
          <cell r="D356">
            <v>1231600</v>
          </cell>
          <cell r="E356">
            <v>1564400</v>
          </cell>
          <cell r="F356">
            <v>1486100</v>
          </cell>
        </row>
        <row r="357">
          <cell r="D357">
            <v>419000</v>
          </cell>
          <cell r="E357">
            <v>450400</v>
          </cell>
          <cell r="F357">
            <v>427800</v>
          </cell>
        </row>
        <row r="358">
          <cell r="D358">
            <v>2393600</v>
          </cell>
          <cell r="E358">
            <v>2393600</v>
          </cell>
          <cell r="F358">
            <v>2273900</v>
          </cell>
        </row>
        <row r="359">
          <cell r="D359">
            <v>631000</v>
          </cell>
          <cell r="E359">
            <v>726900</v>
          </cell>
          <cell r="F359">
            <v>850300</v>
          </cell>
        </row>
        <row r="360">
          <cell r="D360">
            <v>226700</v>
          </cell>
          <cell r="E360">
            <v>288000</v>
          </cell>
          <cell r="F360">
            <v>273600</v>
          </cell>
        </row>
        <row r="361">
          <cell r="D361">
            <v>99700</v>
          </cell>
          <cell r="E361">
            <v>126700</v>
          </cell>
          <cell r="F361">
            <v>120300</v>
          </cell>
        </row>
        <row r="362">
          <cell r="D362">
            <v>241200</v>
          </cell>
          <cell r="E362">
            <v>306400</v>
          </cell>
          <cell r="F362">
            <v>291000</v>
          </cell>
        </row>
        <row r="363">
          <cell r="D363">
            <v>1260600</v>
          </cell>
          <cell r="E363">
            <v>1388500</v>
          </cell>
          <cell r="F363">
            <v>1319000</v>
          </cell>
        </row>
        <row r="364">
          <cell r="D364">
            <v>83400</v>
          </cell>
          <cell r="E364">
            <v>105900</v>
          </cell>
          <cell r="F364">
            <v>100600</v>
          </cell>
        </row>
        <row r="365">
          <cell r="D365">
            <v>225800</v>
          </cell>
          <cell r="E365">
            <v>286800</v>
          </cell>
          <cell r="F365">
            <v>272400</v>
          </cell>
        </row>
        <row r="366">
          <cell r="D366">
            <v>4166000</v>
          </cell>
          <cell r="E366">
            <v>4799300</v>
          </cell>
          <cell r="F366">
            <v>4717700</v>
          </cell>
        </row>
        <row r="367">
          <cell r="D367">
            <v>94300</v>
          </cell>
          <cell r="E367">
            <v>119800</v>
          </cell>
          <cell r="F367">
            <v>113800</v>
          </cell>
        </row>
        <row r="368">
          <cell r="D368">
            <v>1511000</v>
          </cell>
          <cell r="E368">
            <v>1518900</v>
          </cell>
          <cell r="F368">
            <v>1981800</v>
          </cell>
        </row>
        <row r="369">
          <cell r="D369">
            <v>1382000</v>
          </cell>
          <cell r="E369">
            <v>1382000</v>
          </cell>
          <cell r="F369">
            <v>1307200</v>
          </cell>
        </row>
        <row r="370">
          <cell r="D370">
            <v>1436400</v>
          </cell>
          <cell r="E370">
            <v>1436400</v>
          </cell>
          <cell r="F370">
            <v>1335500</v>
          </cell>
        </row>
        <row r="371">
          <cell r="D371">
            <v>1374000</v>
          </cell>
          <cell r="E371">
            <v>1450000</v>
          </cell>
          <cell r="F371">
            <v>1356900</v>
          </cell>
        </row>
        <row r="372">
          <cell r="D372">
            <v>1415700</v>
          </cell>
          <cell r="E372">
            <v>1480800</v>
          </cell>
          <cell r="F372">
            <v>2250300</v>
          </cell>
        </row>
        <row r="373">
          <cell r="D373">
            <v>978600</v>
          </cell>
          <cell r="E373">
            <v>1243000</v>
          </cell>
          <cell r="F373">
            <v>1180800</v>
          </cell>
        </row>
        <row r="374">
          <cell r="D374">
            <v>1140000</v>
          </cell>
          <cell r="E374">
            <v>1448000</v>
          </cell>
          <cell r="F374">
            <v>1375600</v>
          </cell>
        </row>
        <row r="375">
          <cell r="D375">
            <v>523000</v>
          </cell>
          <cell r="E375">
            <v>602500</v>
          </cell>
          <cell r="F375">
            <v>592200</v>
          </cell>
        </row>
        <row r="376">
          <cell r="D376">
            <v>197500</v>
          </cell>
          <cell r="E376">
            <v>197500</v>
          </cell>
          <cell r="F376">
            <v>176000</v>
          </cell>
        </row>
        <row r="377">
          <cell r="D377">
            <v>1520000</v>
          </cell>
          <cell r="E377">
            <v>1751000</v>
          </cell>
          <cell r="F377">
            <v>1721200</v>
          </cell>
        </row>
        <row r="378">
          <cell r="D378">
            <v>1691500</v>
          </cell>
          <cell r="E378">
            <v>2148500</v>
          </cell>
          <cell r="F378">
            <v>2041000</v>
          </cell>
        </row>
        <row r="379">
          <cell r="D379">
            <v>735300</v>
          </cell>
          <cell r="E379">
            <v>778500</v>
          </cell>
          <cell r="F379">
            <v>765200</v>
          </cell>
        </row>
        <row r="380">
          <cell r="D380">
            <v>235800</v>
          </cell>
          <cell r="E380">
            <v>299500</v>
          </cell>
          <cell r="F380">
            <v>284500</v>
          </cell>
        </row>
        <row r="381">
          <cell r="D381">
            <v>102400</v>
          </cell>
          <cell r="E381">
            <v>130100</v>
          </cell>
          <cell r="F381">
            <v>123500</v>
          </cell>
        </row>
        <row r="382">
          <cell r="D382">
            <v>12000</v>
          </cell>
          <cell r="E382">
            <v>13800</v>
          </cell>
          <cell r="F382">
            <v>13500</v>
          </cell>
        </row>
        <row r="383">
          <cell r="D383">
            <v>200400</v>
          </cell>
          <cell r="E383">
            <v>254500</v>
          </cell>
          <cell r="F383">
            <v>241700</v>
          </cell>
        </row>
        <row r="384">
          <cell r="D384">
            <v>1238900</v>
          </cell>
          <cell r="E384">
            <v>1573600</v>
          </cell>
          <cell r="F384">
            <v>1479500</v>
          </cell>
        </row>
        <row r="385">
          <cell r="D385">
            <v>14000</v>
          </cell>
          <cell r="E385">
            <v>16100</v>
          </cell>
          <cell r="F385">
            <v>15800</v>
          </cell>
        </row>
        <row r="386">
          <cell r="D386">
            <v>2394900</v>
          </cell>
          <cell r="E386">
            <v>2758900</v>
          </cell>
          <cell r="F386">
            <v>2366200</v>
          </cell>
        </row>
        <row r="387">
          <cell r="D387">
            <v>829000</v>
          </cell>
          <cell r="E387">
            <v>955000</v>
          </cell>
          <cell r="F387">
            <v>938700</v>
          </cell>
        </row>
        <row r="388">
          <cell r="D388">
            <v>840300</v>
          </cell>
          <cell r="E388">
            <v>968000</v>
          </cell>
          <cell r="F388">
            <v>951500</v>
          </cell>
        </row>
        <row r="389">
          <cell r="D389">
            <v>449000</v>
          </cell>
          <cell r="E389">
            <v>517200</v>
          </cell>
          <cell r="F389">
            <v>508400</v>
          </cell>
        </row>
        <row r="390">
          <cell r="D390">
            <v>244000</v>
          </cell>
          <cell r="E390">
            <v>244000</v>
          </cell>
          <cell r="F390">
            <v>187600</v>
          </cell>
        </row>
        <row r="391">
          <cell r="D391">
            <v>186000</v>
          </cell>
          <cell r="E391">
            <v>214200</v>
          </cell>
          <cell r="F391">
            <v>210500</v>
          </cell>
        </row>
        <row r="392">
          <cell r="D392">
            <v>190000</v>
          </cell>
          <cell r="E392">
            <v>190000</v>
          </cell>
          <cell r="F392">
            <v>186700</v>
          </cell>
        </row>
        <row r="393">
          <cell r="D393">
            <v>446000</v>
          </cell>
          <cell r="E393">
            <v>500000</v>
          </cell>
          <cell r="F393">
            <v>491500</v>
          </cell>
        </row>
        <row r="394">
          <cell r="D394">
            <v>980000</v>
          </cell>
          <cell r="E394">
            <v>980000</v>
          </cell>
          <cell r="F394">
            <v>786200</v>
          </cell>
        </row>
        <row r="395">
          <cell r="D395">
            <v>70000</v>
          </cell>
          <cell r="E395">
            <v>80600</v>
          </cell>
          <cell r="F395">
            <v>79200</v>
          </cell>
        </row>
        <row r="396">
          <cell r="D396">
            <v>710000</v>
          </cell>
          <cell r="E396">
            <v>817900</v>
          </cell>
          <cell r="F396">
            <v>804000</v>
          </cell>
        </row>
        <row r="397">
          <cell r="D397">
            <v>710000</v>
          </cell>
          <cell r="E397">
            <v>817900</v>
          </cell>
          <cell r="F397">
            <v>661500</v>
          </cell>
        </row>
        <row r="398">
          <cell r="D398">
            <v>4408000</v>
          </cell>
          <cell r="E398">
            <v>4408000</v>
          </cell>
          <cell r="F398">
            <v>2496400</v>
          </cell>
        </row>
        <row r="399">
          <cell r="D399">
            <v>643000</v>
          </cell>
          <cell r="E399">
            <v>746500</v>
          </cell>
          <cell r="F399">
            <v>701500</v>
          </cell>
        </row>
        <row r="400">
          <cell r="D400">
            <v>17200</v>
          </cell>
          <cell r="E400">
            <v>21800</v>
          </cell>
          <cell r="F400">
            <v>20700</v>
          </cell>
        </row>
        <row r="401">
          <cell r="D401">
            <v>0</v>
          </cell>
          <cell r="E401">
            <v>0</v>
          </cell>
          <cell r="F401">
            <v>716700</v>
          </cell>
        </row>
        <row r="402">
          <cell r="D402">
            <v>372000</v>
          </cell>
          <cell r="E402">
            <v>428500</v>
          </cell>
          <cell r="F402">
            <v>407000</v>
          </cell>
        </row>
        <row r="403">
          <cell r="D403">
            <v>402600</v>
          </cell>
          <cell r="E403">
            <v>506100</v>
          </cell>
          <cell r="F403">
            <v>480700</v>
          </cell>
        </row>
        <row r="404">
          <cell r="D404">
            <v>190000</v>
          </cell>
          <cell r="E404">
            <v>218800</v>
          </cell>
          <cell r="F404">
            <v>210100</v>
          </cell>
        </row>
        <row r="405">
          <cell r="D405">
            <v>135000</v>
          </cell>
          <cell r="E405">
            <v>138000</v>
          </cell>
          <cell r="F405">
            <v>135600</v>
          </cell>
        </row>
        <row r="406">
          <cell r="D406">
            <v>166800</v>
          </cell>
          <cell r="E406">
            <v>211900</v>
          </cell>
          <cell r="F406">
            <v>201300</v>
          </cell>
        </row>
        <row r="407">
          <cell r="D407">
            <v>194000</v>
          </cell>
          <cell r="E407">
            <v>246500</v>
          </cell>
          <cell r="F407">
            <v>234100</v>
          </cell>
        </row>
        <row r="408">
          <cell r="D408">
            <v>163200</v>
          </cell>
          <cell r="E408">
            <v>207300</v>
          </cell>
          <cell r="F408">
            <v>196900</v>
          </cell>
        </row>
        <row r="409">
          <cell r="D409">
            <v>959300</v>
          </cell>
          <cell r="E409">
            <v>1105100</v>
          </cell>
          <cell r="F409">
            <v>1086300</v>
          </cell>
        </row>
        <row r="410">
          <cell r="D410">
            <v>474000</v>
          </cell>
          <cell r="E410">
            <v>546000</v>
          </cell>
          <cell r="F410">
            <v>536700</v>
          </cell>
        </row>
        <row r="411">
          <cell r="D411">
            <v>938000</v>
          </cell>
          <cell r="E411">
            <v>1080600</v>
          </cell>
          <cell r="F411">
            <v>1062200</v>
          </cell>
        </row>
        <row r="412">
          <cell r="D412">
            <v>710000</v>
          </cell>
          <cell r="E412">
            <v>817900</v>
          </cell>
          <cell r="F412">
            <v>804000</v>
          </cell>
        </row>
        <row r="413">
          <cell r="D413">
            <v>236000</v>
          </cell>
          <cell r="E413">
            <v>271800</v>
          </cell>
          <cell r="F413">
            <v>267100</v>
          </cell>
        </row>
        <row r="414">
          <cell r="D414">
            <v>462000</v>
          </cell>
          <cell r="E414">
            <v>532200</v>
          </cell>
          <cell r="F414">
            <v>523100</v>
          </cell>
        </row>
        <row r="415">
          <cell r="D415">
            <v>1138300</v>
          </cell>
          <cell r="E415">
            <v>1311300</v>
          </cell>
          <cell r="F415">
            <v>1289000</v>
          </cell>
        </row>
        <row r="416">
          <cell r="D416">
            <v>289000</v>
          </cell>
          <cell r="E416">
            <v>332900</v>
          </cell>
          <cell r="F416">
            <v>327200</v>
          </cell>
        </row>
        <row r="417">
          <cell r="D417">
            <v>250000</v>
          </cell>
          <cell r="E417">
            <v>288000</v>
          </cell>
          <cell r="F417">
            <v>283100</v>
          </cell>
        </row>
        <row r="418">
          <cell r="D418">
            <v>190000</v>
          </cell>
          <cell r="E418">
            <v>218800</v>
          </cell>
          <cell r="F418">
            <v>215000</v>
          </cell>
        </row>
        <row r="419">
          <cell r="D419">
            <v>247000</v>
          </cell>
          <cell r="E419">
            <v>284500</v>
          </cell>
          <cell r="F419">
            <v>202600</v>
          </cell>
        </row>
        <row r="420">
          <cell r="D420">
            <v>948000</v>
          </cell>
          <cell r="E420">
            <v>1092100</v>
          </cell>
          <cell r="F420">
            <v>1042200</v>
          </cell>
        </row>
        <row r="421">
          <cell r="D421">
            <v>337000</v>
          </cell>
          <cell r="E421">
            <v>388200</v>
          </cell>
          <cell r="F421">
            <v>381600</v>
          </cell>
        </row>
        <row r="422">
          <cell r="D422">
            <v>474000</v>
          </cell>
          <cell r="E422">
            <v>546000</v>
          </cell>
          <cell r="F422">
            <v>536700</v>
          </cell>
        </row>
        <row r="423">
          <cell r="D423">
            <v>431000</v>
          </cell>
          <cell r="E423">
            <v>496500</v>
          </cell>
          <cell r="F423">
            <v>488000</v>
          </cell>
        </row>
        <row r="424">
          <cell r="D424">
            <v>120000</v>
          </cell>
          <cell r="E424">
            <v>138200</v>
          </cell>
          <cell r="F424">
            <v>135800</v>
          </cell>
        </row>
        <row r="425">
          <cell r="D425">
            <v>331000</v>
          </cell>
          <cell r="E425">
            <v>381300</v>
          </cell>
          <cell r="F425">
            <v>374800</v>
          </cell>
        </row>
        <row r="426">
          <cell r="D426">
            <v>117000</v>
          </cell>
          <cell r="E426">
            <v>117000</v>
          </cell>
          <cell r="F426">
            <v>115000</v>
          </cell>
        </row>
        <row r="427">
          <cell r="D427">
            <v>646000</v>
          </cell>
          <cell r="E427">
            <v>744200</v>
          </cell>
          <cell r="F427">
            <v>731500</v>
          </cell>
        </row>
        <row r="428">
          <cell r="D428">
            <v>2534100</v>
          </cell>
          <cell r="E428">
            <v>2919300</v>
          </cell>
          <cell r="F428">
            <v>3345700</v>
          </cell>
        </row>
        <row r="429">
          <cell r="D429">
            <v>0</v>
          </cell>
          <cell r="E429">
            <v>0</v>
          </cell>
          <cell r="F429">
            <v>263500</v>
          </cell>
        </row>
        <row r="430">
          <cell r="D430">
            <v>1318000</v>
          </cell>
          <cell r="E430">
            <v>1518300</v>
          </cell>
          <cell r="F430">
            <v>1492400</v>
          </cell>
        </row>
        <row r="431">
          <cell r="D431">
            <v>75000</v>
          </cell>
          <cell r="E431">
            <v>86400</v>
          </cell>
          <cell r="F431">
            <v>163600</v>
          </cell>
        </row>
        <row r="432">
          <cell r="D432">
            <v>465800</v>
          </cell>
          <cell r="E432">
            <v>465800</v>
          </cell>
          <cell r="F432">
            <v>457800</v>
          </cell>
        </row>
        <row r="433">
          <cell r="D433">
            <v>749000</v>
          </cell>
          <cell r="E433">
            <v>843100</v>
          </cell>
          <cell r="F433">
            <v>800900</v>
          </cell>
        </row>
        <row r="434">
          <cell r="D434">
            <v>1347600</v>
          </cell>
          <cell r="E434">
            <v>1350700</v>
          </cell>
          <cell r="F434">
            <v>1283100</v>
          </cell>
        </row>
        <row r="435">
          <cell r="D435">
            <v>531400</v>
          </cell>
          <cell r="E435">
            <v>675000</v>
          </cell>
          <cell r="F435">
            <v>410000</v>
          </cell>
        </row>
        <row r="436">
          <cell r="D436">
            <v>5748000</v>
          </cell>
          <cell r="E436">
            <v>5748000</v>
          </cell>
          <cell r="F436">
            <v>5650300</v>
          </cell>
        </row>
        <row r="437">
          <cell r="D437">
            <v>1400200</v>
          </cell>
          <cell r="E437">
            <v>1400200</v>
          </cell>
          <cell r="F437">
            <v>1330100</v>
          </cell>
        </row>
        <row r="438">
          <cell r="D438">
            <v>5744500</v>
          </cell>
          <cell r="E438">
            <v>5744500</v>
          </cell>
          <cell r="F438">
            <v>5457200</v>
          </cell>
        </row>
        <row r="439">
          <cell r="D439">
            <v>604900</v>
          </cell>
          <cell r="E439">
            <v>768400</v>
          </cell>
          <cell r="F439">
            <v>729900</v>
          </cell>
        </row>
        <row r="440">
          <cell r="D440">
            <v>472500</v>
          </cell>
          <cell r="E440">
            <v>600200</v>
          </cell>
          <cell r="F440">
            <v>570100</v>
          </cell>
        </row>
        <row r="441">
          <cell r="D441">
            <v>621000</v>
          </cell>
          <cell r="E441">
            <v>715400</v>
          </cell>
          <cell r="F441">
            <v>703200</v>
          </cell>
        </row>
        <row r="442">
          <cell r="D442">
            <v>38900</v>
          </cell>
          <cell r="E442">
            <v>49500</v>
          </cell>
          <cell r="F442">
            <v>47000</v>
          </cell>
        </row>
        <row r="443">
          <cell r="D443">
            <v>1557200</v>
          </cell>
          <cell r="E443">
            <v>1978000</v>
          </cell>
          <cell r="F443">
            <v>1879100</v>
          </cell>
        </row>
        <row r="444">
          <cell r="D444">
            <v>580400</v>
          </cell>
          <cell r="E444">
            <v>737200</v>
          </cell>
          <cell r="F444">
            <v>700300</v>
          </cell>
        </row>
        <row r="445">
          <cell r="D445">
            <v>459800</v>
          </cell>
          <cell r="E445">
            <v>584000</v>
          </cell>
          <cell r="F445">
            <v>554800</v>
          </cell>
        </row>
        <row r="446">
          <cell r="D446">
            <v>43500</v>
          </cell>
          <cell r="E446">
            <v>55200</v>
          </cell>
          <cell r="F446">
            <v>52400</v>
          </cell>
        </row>
        <row r="447">
          <cell r="D447">
            <v>503200</v>
          </cell>
          <cell r="E447">
            <v>503200</v>
          </cell>
          <cell r="F447">
            <v>494600</v>
          </cell>
        </row>
        <row r="448">
          <cell r="D448">
            <v>1524600</v>
          </cell>
          <cell r="E448">
            <v>1613600</v>
          </cell>
          <cell r="F448">
            <v>1532900</v>
          </cell>
        </row>
        <row r="449">
          <cell r="D449">
            <v>71000</v>
          </cell>
          <cell r="E449">
            <v>75400</v>
          </cell>
          <cell r="F449">
            <v>71600</v>
          </cell>
        </row>
        <row r="450">
          <cell r="D450">
            <v>706500</v>
          </cell>
          <cell r="E450">
            <v>814000</v>
          </cell>
          <cell r="F450">
            <v>800100</v>
          </cell>
        </row>
        <row r="451">
          <cell r="D451">
            <v>261200</v>
          </cell>
          <cell r="E451">
            <v>331700</v>
          </cell>
          <cell r="F451">
            <v>315100</v>
          </cell>
        </row>
        <row r="452">
          <cell r="D452">
            <v>53000</v>
          </cell>
          <cell r="E452">
            <v>67300</v>
          </cell>
          <cell r="F452">
            <v>63900</v>
          </cell>
        </row>
        <row r="453">
          <cell r="D453">
            <v>1688200</v>
          </cell>
          <cell r="E453">
            <v>1688200</v>
          </cell>
          <cell r="F453">
            <v>1603700</v>
          </cell>
        </row>
        <row r="454">
          <cell r="D454">
            <v>165000</v>
          </cell>
          <cell r="E454">
            <v>170000</v>
          </cell>
          <cell r="F454">
            <v>138000</v>
          </cell>
        </row>
        <row r="455">
          <cell r="D455">
            <v>323000</v>
          </cell>
          <cell r="E455">
            <v>372100</v>
          </cell>
          <cell r="F455">
            <v>365700</v>
          </cell>
        </row>
        <row r="456">
          <cell r="D456">
            <v>1189900</v>
          </cell>
          <cell r="E456">
            <v>1511400</v>
          </cell>
          <cell r="F456">
            <v>1435800</v>
          </cell>
        </row>
        <row r="457">
          <cell r="D457">
            <v>355000</v>
          </cell>
          <cell r="E457">
            <v>408900</v>
          </cell>
          <cell r="F457">
            <v>401900</v>
          </cell>
        </row>
        <row r="458">
          <cell r="D458">
            <v>173200</v>
          </cell>
          <cell r="E458">
            <v>220000</v>
          </cell>
          <cell r="F458">
            <v>209000</v>
          </cell>
        </row>
        <row r="459">
          <cell r="D459">
            <v>332900</v>
          </cell>
          <cell r="E459">
            <v>332900</v>
          </cell>
          <cell r="F459">
            <v>316200</v>
          </cell>
        </row>
        <row r="460">
          <cell r="D460">
            <v>1099200</v>
          </cell>
          <cell r="E460">
            <v>1294400</v>
          </cell>
          <cell r="F460">
            <v>1229600</v>
          </cell>
        </row>
        <row r="461">
          <cell r="D461">
            <v>522400</v>
          </cell>
          <cell r="E461">
            <v>663500</v>
          </cell>
          <cell r="F461">
            <v>630300</v>
          </cell>
        </row>
        <row r="462">
          <cell r="D462">
            <v>546900</v>
          </cell>
          <cell r="E462">
            <v>676700</v>
          </cell>
          <cell r="F462">
            <v>642800</v>
          </cell>
        </row>
        <row r="463">
          <cell r="D463">
            <v>370900</v>
          </cell>
          <cell r="E463">
            <v>471100</v>
          </cell>
          <cell r="F463">
            <v>447500</v>
          </cell>
        </row>
        <row r="464">
          <cell r="D464">
            <v>230300</v>
          </cell>
          <cell r="E464">
            <v>292600</v>
          </cell>
          <cell r="F464">
            <v>277900</v>
          </cell>
        </row>
        <row r="465">
          <cell r="D465">
            <v>516900</v>
          </cell>
          <cell r="E465">
            <v>656600</v>
          </cell>
          <cell r="F465">
            <v>623700</v>
          </cell>
        </row>
        <row r="466">
          <cell r="D466">
            <v>60700</v>
          </cell>
          <cell r="E466">
            <v>77100</v>
          </cell>
          <cell r="F466">
            <v>73200</v>
          </cell>
        </row>
        <row r="467">
          <cell r="D467">
            <v>855200</v>
          </cell>
          <cell r="E467">
            <v>1086300</v>
          </cell>
          <cell r="F467">
            <v>1031900</v>
          </cell>
        </row>
        <row r="468">
          <cell r="D468">
            <v>946000</v>
          </cell>
          <cell r="E468">
            <v>946000</v>
          </cell>
          <cell r="F468">
            <v>898700</v>
          </cell>
        </row>
        <row r="469">
          <cell r="D469">
            <v>466100</v>
          </cell>
          <cell r="E469">
            <v>592100</v>
          </cell>
          <cell r="F469">
            <v>562400</v>
          </cell>
        </row>
        <row r="470">
          <cell r="D470">
            <v>1230700</v>
          </cell>
          <cell r="E470">
            <v>1563300</v>
          </cell>
          <cell r="F470">
            <v>1485100</v>
          </cell>
        </row>
        <row r="471">
          <cell r="D471">
            <v>230300</v>
          </cell>
          <cell r="E471">
            <v>292600</v>
          </cell>
          <cell r="F471">
            <v>277900</v>
          </cell>
        </row>
        <row r="472">
          <cell r="D472">
            <v>226700</v>
          </cell>
          <cell r="E472">
            <v>288000</v>
          </cell>
          <cell r="F472">
            <v>273600</v>
          </cell>
        </row>
        <row r="473">
          <cell r="D473">
            <v>149000</v>
          </cell>
          <cell r="E473">
            <v>171600</v>
          </cell>
          <cell r="F473">
            <v>168600</v>
          </cell>
        </row>
        <row r="474">
          <cell r="D474">
            <v>966000</v>
          </cell>
          <cell r="E474">
            <v>966000</v>
          </cell>
          <cell r="F474">
            <v>917700</v>
          </cell>
        </row>
        <row r="475">
          <cell r="D475">
            <v>72500</v>
          </cell>
          <cell r="E475">
            <v>92100</v>
          </cell>
          <cell r="F475">
            <v>87400</v>
          </cell>
        </row>
        <row r="476">
          <cell r="D476">
            <v>73700</v>
          </cell>
          <cell r="E476">
            <v>73700</v>
          </cell>
          <cell r="F476">
            <v>72400</v>
          </cell>
        </row>
        <row r="477">
          <cell r="D477">
            <v>1230000</v>
          </cell>
          <cell r="E477">
            <v>1416900</v>
          </cell>
          <cell r="F477">
            <v>1392800</v>
          </cell>
        </row>
        <row r="478">
          <cell r="D478">
            <v>117000</v>
          </cell>
          <cell r="E478">
            <v>134700</v>
          </cell>
          <cell r="F478">
            <v>132400</v>
          </cell>
        </row>
        <row r="479">
          <cell r="D479">
            <v>215700</v>
          </cell>
          <cell r="E479">
            <v>215700</v>
          </cell>
          <cell r="F479">
            <v>212000</v>
          </cell>
        </row>
        <row r="480">
          <cell r="D480">
            <v>21700</v>
          </cell>
          <cell r="E480">
            <v>27600</v>
          </cell>
          <cell r="F480">
            <v>26200</v>
          </cell>
        </row>
        <row r="481">
          <cell r="D481">
            <v>814000</v>
          </cell>
          <cell r="E481">
            <v>814000</v>
          </cell>
          <cell r="F481">
            <v>773300</v>
          </cell>
        </row>
        <row r="482">
          <cell r="D482">
            <v>787200</v>
          </cell>
          <cell r="E482">
            <v>999900</v>
          </cell>
          <cell r="F482">
            <v>949900</v>
          </cell>
        </row>
        <row r="483">
          <cell r="D483">
            <v>426500</v>
          </cell>
          <cell r="E483">
            <v>491300</v>
          </cell>
          <cell r="F483">
            <v>482900</v>
          </cell>
        </row>
        <row r="484">
          <cell r="D484">
            <v>442000</v>
          </cell>
          <cell r="E484">
            <v>509100</v>
          </cell>
          <cell r="F484">
            <v>500400</v>
          </cell>
        </row>
        <row r="485">
          <cell r="D485">
            <v>1098700</v>
          </cell>
          <cell r="E485">
            <v>1265700</v>
          </cell>
          <cell r="F485">
            <v>1244100</v>
          </cell>
        </row>
        <row r="486">
          <cell r="D486">
            <v>2534000</v>
          </cell>
          <cell r="E486">
            <v>2919200</v>
          </cell>
          <cell r="F486">
            <v>4044100</v>
          </cell>
        </row>
        <row r="487">
          <cell r="D487">
            <v>430000</v>
          </cell>
          <cell r="E487">
            <v>462100</v>
          </cell>
          <cell r="F487">
            <v>454200</v>
          </cell>
        </row>
        <row r="488">
          <cell r="D488">
            <v>10000</v>
          </cell>
          <cell r="E488">
            <v>11500</v>
          </cell>
          <cell r="F488">
            <v>11300</v>
          </cell>
        </row>
        <row r="489">
          <cell r="D489">
            <v>299300</v>
          </cell>
          <cell r="E489">
            <v>344800</v>
          </cell>
          <cell r="F489">
            <v>338900</v>
          </cell>
        </row>
        <row r="490">
          <cell r="D490">
            <v>950000</v>
          </cell>
          <cell r="E490">
            <v>1013000</v>
          </cell>
          <cell r="F490">
            <v>995700</v>
          </cell>
        </row>
        <row r="491">
          <cell r="D491">
            <v>551000</v>
          </cell>
          <cell r="E491">
            <v>634700</v>
          </cell>
          <cell r="F491">
            <v>623900</v>
          </cell>
        </row>
        <row r="492">
          <cell r="D492">
            <v>379000</v>
          </cell>
          <cell r="E492">
            <v>436600</v>
          </cell>
          <cell r="F492">
            <v>429100</v>
          </cell>
        </row>
        <row r="493">
          <cell r="D493">
            <v>147000</v>
          </cell>
          <cell r="E493">
            <v>169300</v>
          </cell>
          <cell r="F493">
            <v>166400</v>
          </cell>
        </row>
        <row r="494">
          <cell r="D494">
            <v>85000</v>
          </cell>
          <cell r="E494">
            <v>85000</v>
          </cell>
          <cell r="F494">
            <v>83500</v>
          </cell>
        </row>
        <row r="495">
          <cell r="D495">
            <v>2306300</v>
          </cell>
          <cell r="E495">
            <v>2656900</v>
          </cell>
          <cell r="F495">
            <v>2478300</v>
          </cell>
        </row>
        <row r="496">
          <cell r="D496">
            <v>519600</v>
          </cell>
          <cell r="E496">
            <v>520700</v>
          </cell>
          <cell r="F496">
            <v>494600</v>
          </cell>
        </row>
        <row r="497">
          <cell r="D497">
            <v>35000</v>
          </cell>
          <cell r="E497">
            <v>40300</v>
          </cell>
          <cell r="F497">
            <v>38200</v>
          </cell>
        </row>
        <row r="498">
          <cell r="D498">
            <v>250300</v>
          </cell>
          <cell r="E498">
            <v>317900</v>
          </cell>
          <cell r="F498">
            <v>302000</v>
          </cell>
        </row>
        <row r="499">
          <cell r="D499">
            <v>550000</v>
          </cell>
          <cell r="E499">
            <v>633600</v>
          </cell>
          <cell r="F499">
            <v>622800</v>
          </cell>
        </row>
        <row r="500">
          <cell r="D500">
            <v>1760000</v>
          </cell>
          <cell r="E500">
            <v>1760000</v>
          </cell>
          <cell r="F500">
            <v>1580000</v>
          </cell>
        </row>
        <row r="501">
          <cell r="D501">
            <v>932200</v>
          </cell>
          <cell r="E501">
            <v>932200</v>
          </cell>
          <cell r="F501">
            <v>885500</v>
          </cell>
        </row>
        <row r="502">
          <cell r="D502">
            <v>862800</v>
          </cell>
          <cell r="E502">
            <v>862800</v>
          </cell>
          <cell r="F502">
            <v>819600</v>
          </cell>
        </row>
        <row r="503">
          <cell r="D503">
            <v>1466500</v>
          </cell>
          <cell r="E503">
            <v>1601200</v>
          </cell>
          <cell r="F503">
            <v>1521100</v>
          </cell>
        </row>
        <row r="504">
          <cell r="D504">
            <v>1871900</v>
          </cell>
          <cell r="E504">
            <v>2377700</v>
          </cell>
          <cell r="F504">
            <v>1327900</v>
          </cell>
        </row>
        <row r="505">
          <cell r="D505">
            <v>2029800</v>
          </cell>
          <cell r="E505">
            <v>2578200</v>
          </cell>
          <cell r="F505">
            <v>1178400</v>
          </cell>
        </row>
        <row r="506">
          <cell r="D506">
            <v>453400</v>
          </cell>
          <cell r="E506">
            <v>576000</v>
          </cell>
          <cell r="F506">
            <v>369000</v>
          </cell>
        </row>
        <row r="507">
          <cell r="D507">
            <v>855200</v>
          </cell>
          <cell r="E507">
            <v>1086300</v>
          </cell>
          <cell r="F507">
            <v>1031900</v>
          </cell>
        </row>
        <row r="508">
          <cell r="D508">
            <v>2964100</v>
          </cell>
          <cell r="E508">
            <v>2964100</v>
          </cell>
          <cell r="F508">
            <v>2913700</v>
          </cell>
        </row>
        <row r="509">
          <cell r="D509">
            <v>634800</v>
          </cell>
          <cell r="E509">
            <v>700000</v>
          </cell>
          <cell r="F509">
            <v>665000</v>
          </cell>
        </row>
        <row r="510">
          <cell r="D510">
            <v>663900</v>
          </cell>
          <cell r="E510">
            <v>787900</v>
          </cell>
          <cell r="F510">
            <v>748500</v>
          </cell>
        </row>
        <row r="511">
          <cell r="D511">
            <v>1079200</v>
          </cell>
          <cell r="E511">
            <v>1370900</v>
          </cell>
          <cell r="F511">
            <v>1302300</v>
          </cell>
        </row>
        <row r="512">
          <cell r="D512">
            <v>172000</v>
          </cell>
          <cell r="E512">
            <v>172400</v>
          </cell>
          <cell r="F512">
            <v>163700</v>
          </cell>
        </row>
        <row r="513">
          <cell r="D513">
            <v>38000</v>
          </cell>
          <cell r="E513">
            <v>48300</v>
          </cell>
          <cell r="F513">
            <v>45800</v>
          </cell>
        </row>
        <row r="514">
          <cell r="D514">
            <v>1439300</v>
          </cell>
          <cell r="E514">
            <v>1828200</v>
          </cell>
          <cell r="F514">
            <v>1736700</v>
          </cell>
        </row>
        <row r="515">
          <cell r="D515">
            <v>387200</v>
          </cell>
          <cell r="E515">
            <v>491900</v>
          </cell>
          <cell r="F515">
            <v>467300</v>
          </cell>
        </row>
        <row r="516">
          <cell r="D516">
            <v>470700</v>
          </cell>
          <cell r="E516">
            <v>597900</v>
          </cell>
          <cell r="F516">
            <v>568000</v>
          </cell>
        </row>
        <row r="517">
          <cell r="D517">
            <v>84800</v>
          </cell>
          <cell r="E517">
            <v>107700</v>
          </cell>
          <cell r="F517">
            <v>102300</v>
          </cell>
        </row>
        <row r="518">
          <cell r="D518">
            <v>207600</v>
          </cell>
          <cell r="E518">
            <v>263800</v>
          </cell>
          <cell r="F518">
            <v>250600</v>
          </cell>
        </row>
        <row r="519">
          <cell r="D519">
            <v>1115500</v>
          </cell>
          <cell r="E519">
            <v>1416900</v>
          </cell>
          <cell r="F519">
            <v>1346000</v>
          </cell>
        </row>
        <row r="520">
          <cell r="D520">
            <v>625800</v>
          </cell>
          <cell r="E520">
            <v>794800</v>
          </cell>
          <cell r="F520">
            <v>755000</v>
          </cell>
        </row>
        <row r="521">
          <cell r="D521">
            <v>514200</v>
          </cell>
          <cell r="E521">
            <v>653100</v>
          </cell>
          <cell r="F521">
            <v>620400</v>
          </cell>
        </row>
        <row r="522">
          <cell r="D522">
            <v>22600</v>
          </cell>
          <cell r="E522">
            <v>28800</v>
          </cell>
          <cell r="F522">
            <v>27300</v>
          </cell>
        </row>
        <row r="523">
          <cell r="D523">
            <v>773400</v>
          </cell>
          <cell r="E523">
            <v>982400</v>
          </cell>
          <cell r="F523">
            <v>933200</v>
          </cell>
        </row>
        <row r="524">
          <cell r="D524">
            <v>162900</v>
          </cell>
          <cell r="E524">
            <v>162900</v>
          </cell>
          <cell r="F524">
            <v>154700</v>
          </cell>
        </row>
        <row r="525">
          <cell r="D525">
            <v>2298500</v>
          </cell>
          <cell r="E525">
            <v>2298500</v>
          </cell>
          <cell r="F525">
            <v>2071400</v>
          </cell>
        </row>
        <row r="526">
          <cell r="D526">
            <v>10000</v>
          </cell>
          <cell r="E526">
            <v>11500</v>
          </cell>
          <cell r="F526">
            <v>11300</v>
          </cell>
        </row>
        <row r="527">
          <cell r="D527">
            <v>1743400</v>
          </cell>
          <cell r="E527">
            <v>1976000</v>
          </cell>
          <cell r="F527">
            <v>1877200</v>
          </cell>
        </row>
        <row r="528">
          <cell r="D528">
            <v>97000</v>
          </cell>
          <cell r="E528">
            <v>123200</v>
          </cell>
          <cell r="F528">
            <v>117000</v>
          </cell>
        </row>
        <row r="529">
          <cell r="D529">
            <v>0</v>
          </cell>
          <cell r="E529">
            <v>0</v>
          </cell>
          <cell r="F529">
            <v>72400</v>
          </cell>
        </row>
        <row r="530">
          <cell r="D530">
            <v>0</v>
          </cell>
          <cell r="E530">
            <v>0</v>
          </cell>
          <cell r="F530">
            <v>0</v>
          </cell>
        </row>
        <row r="531">
          <cell r="D531">
            <v>415300</v>
          </cell>
          <cell r="E531">
            <v>527600</v>
          </cell>
          <cell r="F531">
            <v>501200</v>
          </cell>
        </row>
        <row r="532">
          <cell r="D532">
            <v>388100</v>
          </cell>
          <cell r="E532">
            <v>493000</v>
          </cell>
          <cell r="F532">
            <v>468300</v>
          </cell>
        </row>
        <row r="533">
          <cell r="D533">
            <v>1852700</v>
          </cell>
          <cell r="E533">
            <v>1856900</v>
          </cell>
          <cell r="F533">
            <v>1764000</v>
          </cell>
        </row>
        <row r="534">
          <cell r="D534">
            <v>2282800</v>
          </cell>
          <cell r="E534">
            <v>2899600</v>
          </cell>
          <cell r="F534">
            <v>2754600</v>
          </cell>
        </row>
        <row r="535">
          <cell r="D535">
            <v>3036500</v>
          </cell>
          <cell r="E535">
            <v>3690400</v>
          </cell>
          <cell r="F535">
            <v>3505800</v>
          </cell>
        </row>
        <row r="536">
          <cell r="D536">
            <v>1091900</v>
          </cell>
          <cell r="E536">
            <v>1387000</v>
          </cell>
          <cell r="F536">
            <v>1317600</v>
          </cell>
        </row>
        <row r="537">
          <cell r="D537">
            <v>228500</v>
          </cell>
          <cell r="E537">
            <v>290300</v>
          </cell>
          <cell r="F537">
            <v>275700</v>
          </cell>
        </row>
        <row r="538">
          <cell r="D538">
            <v>555000</v>
          </cell>
          <cell r="E538">
            <v>705000</v>
          </cell>
          <cell r="F538">
            <v>669700</v>
          </cell>
        </row>
        <row r="539">
          <cell r="D539">
            <v>4500</v>
          </cell>
          <cell r="E539">
            <v>5700</v>
          </cell>
          <cell r="F539">
            <v>5400</v>
          </cell>
        </row>
        <row r="540">
          <cell r="D540">
            <v>512000</v>
          </cell>
          <cell r="E540">
            <v>547000</v>
          </cell>
          <cell r="F540">
            <v>520000</v>
          </cell>
        </row>
        <row r="541">
          <cell r="D541">
            <v>90600</v>
          </cell>
          <cell r="E541">
            <v>115200</v>
          </cell>
          <cell r="F541">
            <v>109400</v>
          </cell>
        </row>
        <row r="542">
          <cell r="D542">
            <v>575000</v>
          </cell>
          <cell r="E542">
            <v>611000</v>
          </cell>
          <cell r="F542">
            <v>600600</v>
          </cell>
        </row>
        <row r="543">
          <cell r="D543">
            <v>128400</v>
          </cell>
          <cell r="E543">
            <v>128400</v>
          </cell>
          <cell r="F543">
            <v>126200</v>
          </cell>
        </row>
        <row r="544">
          <cell r="D544">
            <v>2971500</v>
          </cell>
          <cell r="E544">
            <v>2996500</v>
          </cell>
          <cell r="F544">
            <v>2945500</v>
          </cell>
        </row>
        <row r="545">
          <cell r="D545">
            <v>1936000</v>
          </cell>
          <cell r="E545">
            <v>1936000</v>
          </cell>
          <cell r="F545">
            <v>1903100</v>
          </cell>
        </row>
        <row r="546">
          <cell r="D546">
            <v>1259700</v>
          </cell>
          <cell r="E546">
            <v>1600100</v>
          </cell>
          <cell r="F546">
            <v>1520000</v>
          </cell>
        </row>
        <row r="547">
          <cell r="D547">
            <v>1268800</v>
          </cell>
          <cell r="E547">
            <v>1611600</v>
          </cell>
          <cell r="F547">
            <v>1531000</v>
          </cell>
        </row>
        <row r="548">
          <cell r="D548">
            <v>605000</v>
          </cell>
          <cell r="E548">
            <v>620500</v>
          </cell>
          <cell r="F548">
            <v>609900</v>
          </cell>
        </row>
        <row r="549">
          <cell r="D549">
            <v>548000</v>
          </cell>
          <cell r="E549">
            <v>563700</v>
          </cell>
          <cell r="F549">
            <v>554100</v>
          </cell>
        </row>
        <row r="550">
          <cell r="D550">
            <v>540000</v>
          </cell>
          <cell r="E550">
            <v>622000</v>
          </cell>
          <cell r="F550">
            <v>611400</v>
          </cell>
        </row>
        <row r="551">
          <cell r="D551">
            <v>9700</v>
          </cell>
          <cell r="E551">
            <v>9700</v>
          </cell>
          <cell r="F551">
            <v>9500</v>
          </cell>
        </row>
        <row r="552">
          <cell r="D552">
            <v>9900</v>
          </cell>
          <cell r="E552">
            <v>12600</v>
          </cell>
          <cell r="F552">
            <v>11900</v>
          </cell>
        </row>
        <row r="553">
          <cell r="D553">
            <v>80700</v>
          </cell>
          <cell r="E553">
            <v>102500</v>
          </cell>
          <cell r="F553">
            <v>97300</v>
          </cell>
        </row>
        <row r="554">
          <cell r="D554">
            <v>255700</v>
          </cell>
          <cell r="E554">
            <v>324800</v>
          </cell>
          <cell r="F554">
            <v>308500</v>
          </cell>
        </row>
        <row r="555">
          <cell r="D555">
            <v>54400</v>
          </cell>
          <cell r="E555">
            <v>69100</v>
          </cell>
          <cell r="F555">
            <v>65600</v>
          </cell>
        </row>
        <row r="556">
          <cell r="D556">
            <v>474000</v>
          </cell>
          <cell r="E556">
            <v>474000</v>
          </cell>
          <cell r="F556">
            <v>450300</v>
          </cell>
        </row>
        <row r="557">
          <cell r="D557">
            <v>318600</v>
          </cell>
          <cell r="E557">
            <v>318600</v>
          </cell>
          <cell r="F557">
            <v>313100</v>
          </cell>
        </row>
        <row r="558">
          <cell r="D558">
            <v>616600</v>
          </cell>
          <cell r="E558">
            <v>783300</v>
          </cell>
          <cell r="F558">
            <v>744100</v>
          </cell>
        </row>
        <row r="559">
          <cell r="D559">
            <v>1263400</v>
          </cell>
          <cell r="E559">
            <v>1500000</v>
          </cell>
          <cell r="F559">
            <v>1425000</v>
          </cell>
        </row>
        <row r="560">
          <cell r="D560">
            <v>1218000</v>
          </cell>
          <cell r="E560">
            <v>1400000</v>
          </cell>
          <cell r="F560">
            <v>1330000</v>
          </cell>
        </row>
        <row r="561">
          <cell r="D561">
            <v>435300</v>
          </cell>
          <cell r="E561">
            <v>552900</v>
          </cell>
          <cell r="F561">
            <v>525200</v>
          </cell>
        </row>
        <row r="562">
          <cell r="D562">
            <v>759100</v>
          </cell>
          <cell r="E562">
            <v>964200</v>
          </cell>
          <cell r="F562">
            <v>891700</v>
          </cell>
        </row>
        <row r="563">
          <cell r="D563">
            <v>2217000</v>
          </cell>
          <cell r="E563">
            <v>2554000</v>
          </cell>
          <cell r="F563">
            <v>2510500</v>
          </cell>
        </row>
        <row r="564">
          <cell r="D564">
            <v>1654000</v>
          </cell>
          <cell r="E564">
            <v>1654000</v>
          </cell>
          <cell r="F564">
            <v>1625800</v>
          </cell>
        </row>
        <row r="565">
          <cell r="D565">
            <v>539000</v>
          </cell>
          <cell r="E565">
            <v>620900</v>
          </cell>
          <cell r="F565">
            <v>610300</v>
          </cell>
        </row>
        <row r="566">
          <cell r="D566">
            <v>10000</v>
          </cell>
          <cell r="E566">
            <v>11500</v>
          </cell>
          <cell r="F566">
            <v>886800</v>
          </cell>
        </row>
        <row r="567">
          <cell r="D567">
            <v>10000</v>
          </cell>
          <cell r="E567">
            <v>11500</v>
          </cell>
          <cell r="F567">
            <v>1787800</v>
          </cell>
        </row>
        <row r="568">
          <cell r="D568">
            <v>95000</v>
          </cell>
          <cell r="E568">
            <v>109400</v>
          </cell>
          <cell r="F568">
            <v>107500</v>
          </cell>
        </row>
        <row r="569">
          <cell r="D569">
            <v>531800</v>
          </cell>
          <cell r="E569">
            <v>531800</v>
          </cell>
          <cell r="F569">
            <v>505200</v>
          </cell>
        </row>
        <row r="570">
          <cell r="D570">
            <v>772000</v>
          </cell>
          <cell r="E570">
            <v>889300</v>
          </cell>
          <cell r="F570">
            <v>874100</v>
          </cell>
        </row>
        <row r="571">
          <cell r="D571">
            <v>739000</v>
          </cell>
          <cell r="E571">
            <v>851300</v>
          </cell>
          <cell r="F571">
            <v>836800</v>
          </cell>
        </row>
        <row r="572">
          <cell r="D572">
            <v>5000</v>
          </cell>
          <cell r="E572">
            <v>5700</v>
          </cell>
          <cell r="F572">
            <v>5600</v>
          </cell>
        </row>
        <row r="573">
          <cell r="D573">
            <v>93300</v>
          </cell>
          <cell r="E573">
            <v>118600</v>
          </cell>
          <cell r="F573">
            <v>183700</v>
          </cell>
        </row>
        <row r="574">
          <cell r="D574">
            <v>261800</v>
          </cell>
          <cell r="E574">
            <v>261800</v>
          </cell>
          <cell r="F574">
            <v>553000</v>
          </cell>
        </row>
        <row r="575">
          <cell r="D575">
            <v>3067800</v>
          </cell>
          <cell r="E575">
            <v>3067800</v>
          </cell>
          <cell r="F575">
            <v>2353700</v>
          </cell>
        </row>
        <row r="576">
          <cell r="D576">
            <v>1063800</v>
          </cell>
          <cell r="E576">
            <v>1063800</v>
          </cell>
          <cell r="F576">
            <v>2639800</v>
          </cell>
        </row>
        <row r="577">
          <cell r="D577">
            <v>66000</v>
          </cell>
          <cell r="E577">
            <v>76000</v>
          </cell>
          <cell r="F577">
            <v>74700</v>
          </cell>
        </row>
        <row r="578">
          <cell r="D578">
            <v>867000</v>
          </cell>
          <cell r="E578">
            <v>955600</v>
          </cell>
          <cell r="F578">
            <v>897600</v>
          </cell>
        </row>
        <row r="579">
          <cell r="D579">
            <v>14100</v>
          </cell>
          <cell r="E579">
            <v>17900</v>
          </cell>
          <cell r="F579">
            <v>15000</v>
          </cell>
        </row>
        <row r="580">
          <cell r="D580">
            <v>409400</v>
          </cell>
          <cell r="E580">
            <v>419400</v>
          </cell>
          <cell r="F580">
            <v>379600</v>
          </cell>
        </row>
        <row r="581">
          <cell r="D581">
            <v>848000</v>
          </cell>
          <cell r="E581">
            <v>1077100</v>
          </cell>
          <cell r="F581">
            <v>1023200</v>
          </cell>
        </row>
        <row r="582">
          <cell r="D582">
            <v>600000</v>
          </cell>
          <cell r="E582">
            <v>691200</v>
          </cell>
          <cell r="F582">
            <v>679400</v>
          </cell>
        </row>
        <row r="583">
          <cell r="D583">
            <v>1303000</v>
          </cell>
          <cell r="E583">
            <v>1501000</v>
          </cell>
          <cell r="F583">
            <v>1475400</v>
          </cell>
        </row>
        <row r="584">
          <cell r="D584">
            <v>1179000</v>
          </cell>
          <cell r="E584">
            <v>1497600</v>
          </cell>
          <cell r="F584">
            <v>1422700</v>
          </cell>
        </row>
        <row r="585">
          <cell r="D585">
            <v>711000</v>
          </cell>
          <cell r="E585">
            <v>711000</v>
          </cell>
          <cell r="F585">
            <v>698900</v>
          </cell>
        </row>
        <row r="586">
          <cell r="D586">
            <v>590000</v>
          </cell>
          <cell r="E586">
            <v>590000</v>
          </cell>
          <cell r="F586">
            <v>465700</v>
          </cell>
        </row>
        <row r="587">
          <cell r="D587">
            <v>4600000</v>
          </cell>
          <cell r="E587">
            <v>4875000</v>
          </cell>
          <cell r="F587">
            <v>4600000</v>
          </cell>
        </row>
        <row r="588">
          <cell r="D588">
            <v>675500</v>
          </cell>
          <cell r="E588">
            <v>675500</v>
          </cell>
          <cell r="F588">
            <v>641700</v>
          </cell>
        </row>
        <row r="589">
          <cell r="D589">
            <v>779000</v>
          </cell>
          <cell r="E589">
            <v>989500</v>
          </cell>
          <cell r="F589">
            <v>940000</v>
          </cell>
        </row>
        <row r="590">
          <cell r="D590">
            <v>176800</v>
          </cell>
          <cell r="E590">
            <v>224600</v>
          </cell>
          <cell r="F590">
            <v>213300</v>
          </cell>
        </row>
        <row r="591">
          <cell r="D591">
            <v>86100</v>
          </cell>
          <cell r="E591">
            <v>109400</v>
          </cell>
          <cell r="F591">
            <v>103900</v>
          </cell>
        </row>
        <row r="592">
          <cell r="D592">
            <v>21700</v>
          </cell>
          <cell r="E592">
            <v>27600</v>
          </cell>
          <cell r="F592">
            <v>26200</v>
          </cell>
        </row>
        <row r="593">
          <cell r="D593">
            <v>44400</v>
          </cell>
          <cell r="E593">
            <v>56400</v>
          </cell>
          <cell r="F593">
            <v>53500</v>
          </cell>
        </row>
        <row r="594">
          <cell r="D594">
            <v>90600</v>
          </cell>
          <cell r="E594">
            <v>112300</v>
          </cell>
          <cell r="F594">
            <v>106600</v>
          </cell>
        </row>
        <row r="595">
          <cell r="D595">
            <v>154100</v>
          </cell>
          <cell r="E595">
            <v>195800</v>
          </cell>
          <cell r="F595">
            <v>186000</v>
          </cell>
        </row>
        <row r="596">
          <cell r="D596">
            <v>40800</v>
          </cell>
          <cell r="E596">
            <v>51800</v>
          </cell>
          <cell r="F596">
            <v>49200</v>
          </cell>
        </row>
        <row r="597">
          <cell r="D597">
            <v>4500</v>
          </cell>
          <cell r="E597">
            <v>5700</v>
          </cell>
          <cell r="F597">
            <v>5400</v>
          </cell>
        </row>
        <row r="598">
          <cell r="D598">
            <v>214900</v>
          </cell>
          <cell r="E598">
            <v>273000</v>
          </cell>
          <cell r="F598">
            <v>259300</v>
          </cell>
        </row>
        <row r="599">
          <cell r="D599">
            <v>76100</v>
          </cell>
          <cell r="E599">
            <v>96700</v>
          </cell>
          <cell r="F599">
            <v>72200</v>
          </cell>
        </row>
        <row r="600">
          <cell r="D600">
            <v>115100</v>
          </cell>
          <cell r="E600">
            <v>146300</v>
          </cell>
          <cell r="F600">
            <v>130000</v>
          </cell>
        </row>
        <row r="601">
          <cell r="D601">
            <v>272900</v>
          </cell>
          <cell r="E601">
            <v>280300</v>
          </cell>
          <cell r="F601">
            <v>226000</v>
          </cell>
        </row>
        <row r="602">
          <cell r="D602">
            <v>164100</v>
          </cell>
          <cell r="E602">
            <v>208500</v>
          </cell>
          <cell r="F602">
            <v>198000</v>
          </cell>
        </row>
        <row r="603">
          <cell r="D603">
            <v>1100000</v>
          </cell>
          <cell r="E603">
            <v>1100000</v>
          </cell>
          <cell r="F603">
            <v>1055000</v>
          </cell>
        </row>
        <row r="604">
          <cell r="D604">
            <v>133300</v>
          </cell>
          <cell r="E604">
            <v>169300</v>
          </cell>
          <cell r="F604">
            <v>160800</v>
          </cell>
        </row>
        <row r="605">
          <cell r="D605">
            <v>1650000</v>
          </cell>
          <cell r="E605">
            <v>1750000</v>
          </cell>
          <cell r="F605">
            <v>1662500</v>
          </cell>
        </row>
        <row r="606">
          <cell r="D606">
            <v>20000</v>
          </cell>
          <cell r="E606">
            <v>23000</v>
          </cell>
          <cell r="F606">
            <v>0</v>
          </cell>
        </row>
        <row r="607">
          <cell r="D607">
            <v>896900</v>
          </cell>
          <cell r="E607">
            <v>1139300</v>
          </cell>
          <cell r="F607">
            <v>1082300</v>
          </cell>
        </row>
        <row r="608">
          <cell r="D608">
            <v>817000</v>
          </cell>
          <cell r="E608">
            <v>830000</v>
          </cell>
          <cell r="F608">
            <v>815800</v>
          </cell>
        </row>
        <row r="609">
          <cell r="D609">
            <v>328100</v>
          </cell>
          <cell r="E609">
            <v>328100</v>
          </cell>
          <cell r="F609">
            <v>322500</v>
          </cell>
        </row>
        <row r="610">
          <cell r="D610">
            <v>1533400</v>
          </cell>
          <cell r="E610">
            <v>1533400</v>
          </cell>
          <cell r="F610">
            <v>1456700</v>
          </cell>
        </row>
        <row r="611">
          <cell r="D611">
            <v>1300000</v>
          </cell>
          <cell r="E611">
            <v>1300000</v>
          </cell>
          <cell r="F611">
            <v>1235000</v>
          </cell>
        </row>
        <row r="612">
          <cell r="D612">
            <v>471600</v>
          </cell>
          <cell r="E612">
            <v>599000</v>
          </cell>
          <cell r="F612">
            <v>569000</v>
          </cell>
        </row>
        <row r="613">
          <cell r="D613">
            <v>536000</v>
          </cell>
          <cell r="E613">
            <v>617400</v>
          </cell>
          <cell r="F613">
            <v>606900</v>
          </cell>
        </row>
        <row r="614">
          <cell r="D614">
            <v>750900</v>
          </cell>
          <cell r="E614">
            <v>953800</v>
          </cell>
          <cell r="F614">
            <v>906100</v>
          </cell>
        </row>
        <row r="615">
          <cell r="D615">
            <v>519600</v>
          </cell>
          <cell r="E615">
            <v>660100</v>
          </cell>
          <cell r="F615">
            <v>627000</v>
          </cell>
        </row>
        <row r="616">
          <cell r="D616">
            <v>253300</v>
          </cell>
          <cell r="E616">
            <v>253300</v>
          </cell>
          <cell r="F616">
            <v>240600</v>
          </cell>
        </row>
        <row r="617">
          <cell r="D617">
            <v>6212900</v>
          </cell>
          <cell r="E617">
            <v>6212900</v>
          </cell>
          <cell r="F617">
            <v>5902200</v>
          </cell>
        </row>
        <row r="618">
          <cell r="D618">
            <v>13998600</v>
          </cell>
          <cell r="E618">
            <v>13998600</v>
          </cell>
          <cell r="F618">
            <v>13298600</v>
          </cell>
        </row>
        <row r="619">
          <cell r="D619">
            <v>1910600</v>
          </cell>
          <cell r="E619">
            <v>1910600</v>
          </cell>
          <cell r="F619">
            <v>1798800</v>
          </cell>
        </row>
        <row r="620">
          <cell r="D620">
            <v>0</v>
          </cell>
          <cell r="E620">
            <v>0</v>
          </cell>
          <cell r="F620">
            <v>656500</v>
          </cell>
        </row>
        <row r="621">
          <cell r="D621">
            <v>4885600</v>
          </cell>
          <cell r="E621">
            <v>4893600</v>
          </cell>
          <cell r="F621">
            <v>4862300</v>
          </cell>
        </row>
        <row r="622">
          <cell r="D622">
            <v>1478200</v>
          </cell>
          <cell r="E622">
            <v>1478200</v>
          </cell>
          <cell r="F622">
            <v>1401100</v>
          </cell>
        </row>
        <row r="623">
          <cell r="D623">
            <v>3082000</v>
          </cell>
          <cell r="E623">
            <v>3914800</v>
          </cell>
          <cell r="F623">
            <v>3719000</v>
          </cell>
        </row>
        <row r="624">
          <cell r="D624">
            <v>1230800</v>
          </cell>
          <cell r="E624">
            <v>1230800</v>
          </cell>
          <cell r="F624">
            <v>1166200</v>
          </cell>
        </row>
        <row r="625">
          <cell r="D625">
            <v>1162500</v>
          </cell>
          <cell r="E625">
            <v>1162500</v>
          </cell>
          <cell r="F625">
            <v>1142700</v>
          </cell>
        </row>
        <row r="626">
          <cell r="D626">
            <v>1182900</v>
          </cell>
          <cell r="E626">
            <v>1362700</v>
          </cell>
          <cell r="F626">
            <v>1339500</v>
          </cell>
        </row>
        <row r="627">
          <cell r="D627">
            <v>438900</v>
          </cell>
          <cell r="E627">
            <v>557500</v>
          </cell>
          <cell r="F627">
            <v>529600</v>
          </cell>
        </row>
        <row r="628">
          <cell r="D628">
            <v>2254900</v>
          </cell>
          <cell r="E628">
            <v>2467600</v>
          </cell>
          <cell r="F628">
            <v>2344200</v>
          </cell>
        </row>
        <row r="629">
          <cell r="D629">
            <v>3276500</v>
          </cell>
          <cell r="E629">
            <v>3574000</v>
          </cell>
          <cell r="F629">
            <v>3395300</v>
          </cell>
        </row>
        <row r="630">
          <cell r="D630">
            <v>1189900</v>
          </cell>
          <cell r="E630">
            <v>1511400</v>
          </cell>
          <cell r="F630">
            <v>1435800</v>
          </cell>
        </row>
        <row r="631">
          <cell r="D631">
            <v>419000</v>
          </cell>
          <cell r="E631">
            <v>500000</v>
          </cell>
          <cell r="F631">
            <v>475000</v>
          </cell>
        </row>
        <row r="632">
          <cell r="D632">
            <v>1853100</v>
          </cell>
          <cell r="E632">
            <v>1857300</v>
          </cell>
          <cell r="F632">
            <v>1764400</v>
          </cell>
        </row>
        <row r="633">
          <cell r="D633">
            <v>3678400</v>
          </cell>
          <cell r="E633">
            <v>3678400</v>
          </cell>
          <cell r="F633">
            <v>3615800</v>
          </cell>
        </row>
        <row r="634">
          <cell r="D634">
            <v>343700</v>
          </cell>
          <cell r="E634">
            <v>343700</v>
          </cell>
          <cell r="F634">
            <v>290900</v>
          </cell>
        </row>
        <row r="635">
          <cell r="D635">
            <v>2430000</v>
          </cell>
          <cell r="E635">
            <v>2430000</v>
          </cell>
          <cell r="F635">
            <v>2388700</v>
          </cell>
        </row>
        <row r="636">
          <cell r="D636">
            <v>7396700</v>
          </cell>
          <cell r="E636">
            <v>8521200</v>
          </cell>
          <cell r="F636">
            <v>8376300</v>
          </cell>
        </row>
        <row r="637">
          <cell r="D637">
            <v>279700</v>
          </cell>
          <cell r="E637">
            <v>279700</v>
          </cell>
          <cell r="F637">
            <v>216300</v>
          </cell>
        </row>
      </sheetData>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drojová data - exportk OK"/>
      <sheetName val="souhr"/>
      <sheetName val="Matroš"/>
      <sheetName val="reál bez dofinancování"/>
      <sheetName val="reál s dofinancováním (2)"/>
      <sheetName val="reál s dofinancováním"/>
      <sheetName val="vratky OPZ"/>
      <sheetName val="reál s dof 10 tis."/>
      <sheetName val="reál s dofinancováním bez OPZ"/>
      <sheetName val="reál omeze. 10 tis."/>
      <sheetName val="děti z exportu"/>
      <sheetName val="souhr bez změny"/>
      <sheetName val="Prostor"/>
      <sheetName val="centrum seniorů mělník"/>
      <sheetName val="Domov na Zátiší"/>
      <sheetName val="Barbora"/>
      <sheetName val="průměry"/>
      <sheetName val="porovnání"/>
      <sheetName val="porovnání dle skupin"/>
      <sheetName val="vzorce"/>
      <sheetName val="uhl.janovice,pod kavčí,zátiší"/>
      <sheetName val="vyrovnávací platba"/>
      <sheetName val="poznámky"/>
      <sheetName val="metadata final"/>
      <sheetName val="reál s dofinanc 10 tis. 2"/>
      <sheetName val="reál s dofinanc - 10 tis."/>
      <sheetName val="reál s dofinancem bez OPZ 10 ti"/>
    </sheetNames>
    <sheetDataSet>
      <sheetData sheetId="0">
        <row r="7">
          <cell r="G7" t="str">
            <v>Občanské sdružení</v>
          </cell>
          <cell r="O7" t="str">
            <v>sociální péče</v>
          </cell>
        </row>
        <row r="8">
          <cell r="G8" t="str">
            <v>Občanské sdružení</v>
          </cell>
          <cell r="O8" t="str">
            <v>poradenství</v>
          </cell>
        </row>
        <row r="9">
          <cell r="G9" t="str">
            <v>Obecně prospěšná společnost</v>
          </cell>
          <cell r="O9" t="str">
            <v>sociální prevence</v>
          </cell>
        </row>
        <row r="10">
          <cell r="G10" t="str">
            <v>Obecně prospěšná společnost</v>
          </cell>
          <cell r="O10" t="str">
            <v>sociální prevence</v>
          </cell>
        </row>
        <row r="11">
          <cell r="G11" t="str">
            <v>Obecně prospěšná společnost</v>
          </cell>
          <cell r="O11" t="str">
            <v>sociální péče</v>
          </cell>
        </row>
        <row r="12">
          <cell r="G12" t="str">
            <v>Obecně prospěšná společnost</v>
          </cell>
          <cell r="O12" t="str">
            <v>sociální prevence</v>
          </cell>
        </row>
        <row r="13">
          <cell r="G13" t="str">
            <v>Obecně prospěšná společnost</v>
          </cell>
          <cell r="O13" t="str">
            <v>sociální prevence</v>
          </cell>
        </row>
        <row r="14">
          <cell r="G14" t="str">
            <v>Obecně prospěšná společnost</v>
          </cell>
          <cell r="O14" t="str">
            <v>sociální péče</v>
          </cell>
        </row>
        <row r="15">
          <cell r="G15" t="str">
            <v>Obecně prospěšná společnost</v>
          </cell>
          <cell r="O15" t="str">
            <v>poradenství</v>
          </cell>
        </row>
        <row r="16">
          <cell r="G16" t="str">
            <v>Obecně prospěšná společnost</v>
          </cell>
          <cell r="O16" t="str">
            <v>sociální péče</v>
          </cell>
        </row>
        <row r="17">
          <cell r="G17" t="str">
            <v>Obecně prospěšná společnost</v>
          </cell>
          <cell r="O17" t="str">
            <v>sociální péče</v>
          </cell>
        </row>
        <row r="18">
          <cell r="G18" t="str">
            <v>Obecně prospěšná společnost</v>
          </cell>
          <cell r="O18" t="str">
            <v>sociální péče</v>
          </cell>
        </row>
        <row r="19">
          <cell r="G19" t="str">
            <v>Obecně prospěšná společnost</v>
          </cell>
          <cell r="O19" t="str">
            <v>sociální péče</v>
          </cell>
        </row>
        <row r="20">
          <cell r="G20" t="str">
            <v>Obecně prospěšná společnost</v>
          </cell>
          <cell r="O20" t="str">
            <v>sociální péče</v>
          </cell>
        </row>
        <row r="21">
          <cell r="G21" t="str">
            <v>Obecně prospěšná společnost</v>
          </cell>
          <cell r="O21" t="str">
            <v>sociální péče</v>
          </cell>
        </row>
        <row r="22">
          <cell r="G22" t="str">
            <v>Obecně prospěšná společnost</v>
          </cell>
          <cell r="O22" t="str">
            <v>sociální péče</v>
          </cell>
        </row>
        <row r="23">
          <cell r="G23" t="str">
            <v>Obecně prospěšná společnost</v>
          </cell>
          <cell r="O23" t="str">
            <v>sociální péče</v>
          </cell>
        </row>
        <row r="24">
          <cell r="G24" t="str">
            <v>Obecně prospěšná společnost</v>
          </cell>
          <cell r="O24" t="str">
            <v>sociální péče</v>
          </cell>
        </row>
        <row r="25">
          <cell r="G25" t="str">
            <v>Příspěvková organizace zřízená územním samosprávným celkem</v>
          </cell>
          <cell r="O25" t="str">
            <v>sociální péče</v>
          </cell>
        </row>
        <row r="26">
          <cell r="G26" t="str">
            <v>Příspěvková organizace zřízená územním samosprávným celkem</v>
          </cell>
          <cell r="O26" t="str">
            <v>sociální péče</v>
          </cell>
        </row>
        <row r="27">
          <cell r="G27" t="str">
            <v>Společnost s ručením omezeným</v>
          </cell>
          <cell r="O27" t="str">
            <v>sociální péče</v>
          </cell>
        </row>
        <row r="28">
          <cell r="G28" t="str">
            <v>Společnost s ručením omezeným</v>
          </cell>
          <cell r="O28" t="str">
            <v>sociální péče</v>
          </cell>
        </row>
        <row r="29">
          <cell r="G29" t="str">
            <v>Společnost s ručením omezeným</v>
          </cell>
          <cell r="O29" t="str">
            <v>sociální péče</v>
          </cell>
        </row>
        <row r="30">
          <cell r="G30" t="str">
            <v>Církve a náboženské společnosti</v>
          </cell>
          <cell r="O30" t="str">
            <v>sociální péče</v>
          </cell>
        </row>
        <row r="31">
          <cell r="G31" t="str">
            <v>Církve a náboženské společnosti</v>
          </cell>
          <cell r="O31" t="str">
            <v>sociální prevence</v>
          </cell>
        </row>
        <row r="32">
          <cell r="G32" t="str">
            <v>Církve a náboženské společnosti</v>
          </cell>
          <cell r="O32" t="str">
            <v>sociální prevence</v>
          </cell>
        </row>
        <row r="33">
          <cell r="G33" t="str">
            <v>Církve a náboženské společnosti</v>
          </cell>
          <cell r="O33" t="str">
            <v>poradenství</v>
          </cell>
        </row>
        <row r="34">
          <cell r="G34" t="str">
            <v>Církve a náboženské společnosti</v>
          </cell>
          <cell r="O34" t="str">
            <v>sociální péče</v>
          </cell>
        </row>
        <row r="35">
          <cell r="G35" t="str">
            <v>Církve a náboženské společnosti</v>
          </cell>
          <cell r="O35" t="str">
            <v>sociální péče</v>
          </cell>
        </row>
        <row r="36">
          <cell r="G36" t="str">
            <v>Občanské sdružení</v>
          </cell>
          <cell r="O36" t="str">
            <v>sociální péče</v>
          </cell>
        </row>
        <row r="37">
          <cell r="G37" t="str">
            <v>Občanské sdružení</v>
          </cell>
          <cell r="O37" t="str">
            <v>sociální prevence</v>
          </cell>
        </row>
        <row r="38">
          <cell r="G38" t="str">
            <v>Občanské sdružení</v>
          </cell>
          <cell r="O38" t="str">
            <v>sociální prevence</v>
          </cell>
        </row>
        <row r="39">
          <cell r="G39" t="str">
            <v>Občanské sdružení</v>
          </cell>
          <cell r="O39" t="str">
            <v>sociální prevence</v>
          </cell>
        </row>
        <row r="40">
          <cell r="G40" t="str">
            <v>Občanské sdružení</v>
          </cell>
          <cell r="O40" t="str">
            <v>sociální prevence</v>
          </cell>
        </row>
        <row r="41">
          <cell r="G41" t="str">
            <v>Občanské sdružení</v>
          </cell>
          <cell r="O41" t="str">
            <v>sociální péče</v>
          </cell>
        </row>
        <row r="42">
          <cell r="G42" t="str">
            <v>Obecně prospěšná společnost</v>
          </cell>
          <cell r="O42" t="str">
            <v>sociální prevence</v>
          </cell>
        </row>
        <row r="43">
          <cell r="G43" t="str">
            <v>Příspěvková organizace SK</v>
          </cell>
          <cell r="O43" t="str">
            <v>sociální péče</v>
          </cell>
        </row>
        <row r="44">
          <cell r="G44" t="str">
            <v>Příspěvková organizace SK</v>
          </cell>
          <cell r="O44" t="str">
            <v>sociální péče</v>
          </cell>
        </row>
        <row r="45">
          <cell r="G45" t="str">
            <v>Příspěvková organizace SK</v>
          </cell>
          <cell r="O45" t="str">
            <v>sociální péče</v>
          </cell>
        </row>
        <row r="46">
          <cell r="G46" t="str">
            <v>Společnost s ručením omezeným</v>
          </cell>
          <cell r="O46" t="str">
            <v>sociální péče</v>
          </cell>
        </row>
        <row r="47">
          <cell r="G47" t="str">
            <v>Společnost s ručením omezeným</v>
          </cell>
          <cell r="O47" t="str">
            <v>sociální péče</v>
          </cell>
        </row>
        <row r="48">
          <cell r="G48" t="str">
            <v>Společnost s ručením omezeným</v>
          </cell>
          <cell r="O48" t="str">
            <v>sociální péče</v>
          </cell>
        </row>
        <row r="49">
          <cell r="G49" t="str">
            <v>Společnost s ručením omezeným</v>
          </cell>
          <cell r="O49" t="str">
            <v>sociální péče</v>
          </cell>
        </row>
        <row r="50">
          <cell r="G50" t="str">
            <v>Společnost s ručením omezeným</v>
          </cell>
          <cell r="O50" t="str">
            <v>sociální péče</v>
          </cell>
        </row>
        <row r="51">
          <cell r="G51" t="str">
            <v>Příspěvková organizace SK</v>
          </cell>
          <cell r="O51" t="str">
            <v>sociální péče</v>
          </cell>
        </row>
        <row r="52">
          <cell r="G52" t="str">
            <v>Příspěvková organizace SK</v>
          </cell>
          <cell r="O52" t="str">
            <v>sociální péče</v>
          </cell>
        </row>
        <row r="53">
          <cell r="G53" t="str">
            <v>Příspěvková organizace SK</v>
          </cell>
          <cell r="O53" t="str">
            <v>sociální péče</v>
          </cell>
        </row>
        <row r="54">
          <cell r="G54" t="str">
            <v>Příspěvková organizace SK</v>
          </cell>
          <cell r="O54" t="str">
            <v>sociální péče</v>
          </cell>
        </row>
        <row r="55">
          <cell r="G55" t="str">
            <v>Obecně prospěšná společnost</v>
          </cell>
          <cell r="O55" t="str">
            <v>sociální prevence</v>
          </cell>
        </row>
        <row r="56">
          <cell r="G56" t="str">
            <v>Spolek</v>
          </cell>
          <cell r="O56" t="str">
            <v>poradenství</v>
          </cell>
        </row>
        <row r="57">
          <cell r="G57" t="str">
            <v>Obecně prospěšná společnost</v>
          </cell>
          <cell r="O57" t="str">
            <v>sociální prevence</v>
          </cell>
        </row>
        <row r="58">
          <cell r="G58" t="str">
            <v>Obecně prospěšná společnost</v>
          </cell>
          <cell r="O58" t="str">
            <v>sociální prevence</v>
          </cell>
        </row>
        <row r="59">
          <cell r="G59" t="str">
            <v>Obecně prospěšná společnost</v>
          </cell>
          <cell r="O59" t="str">
            <v>sociální prevence</v>
          </cell>
        </row>
        <row r="60">
          <cell r="G60" t="str">
            <v>Obecně prospěšná společnost</v>
          </cell>
          <cell r="O60" t="str">
            <v>poradenství</v>
          </cell>
        </row>
        <row r="61">
          <cell r="G61" t="str">
            <v>Obecně prospěšná společnost</v>
          </cell>
          <cell r="O61" t="str">
            <v>sociální prevence</v>
          </cell>
        </row>
        <row r="62">
          <cell r="G62" t="str">
            <v>Obecně prospěšná společnost</v>
          </cell>
          <cell r="O62" t="str">
            <v>poradenství</v>
          </cell>
        </row>
        <row r="63">
          <cell r="G63" t="str">
            <v>Ústav</v>
          </cell>
          <cell r="O63" t="str">
            <v>sociální péče</v>
          </cell>
        </row>
        <row r="64">
          <cell r="G64" t="str">
            <v>Ústav</v>
          </cell>
          <cell r="O64" t="str">
            <v>sociální péče</v>
          </cell>
        </row>
        <row r="65">
          <cell r="G65" t="str">
            <v>Spolek</v>
          </cell>
          <cell r="O65" t="str">
            <v>sociální péče</v>
          </cell>
        </row>
        <row r="66">
          <cell r="G66" t="str">
            <v>Obecně prospěšná společnost</v>
          </cell>
          <cell r="O66" t="str">
            <v>poradenství</v>
          </cell>
        </row>
        <row r="67">
          <cell r="G67" t="str">
            <v>Obecně prospěšná společnost</v>
          </cell>
          <cell r="O67" t="str">
            <v>sociální péče</v>
          </cell>
        </row>
        <row r="68">
          <cell r="G68" t="str">
            <v>Obecně prospěšná společnost</v>
          </cell>
          <cell r="O68" t="str">
            <v>sociální prevence</v>
          </cell>
        </row>
        <row r="69">
          <cell r="G69" t="str">
            <v>Příspěvková organizace SK</v>
          </cell>
          <cell r="O69" t="str">
            <v>poradenství</v>
          </cell>
        </row>
        <row r="70">
          <cell r="G70" t="str">
            <v>Příspěvková organizace SK</v>
          </cell>
          <cell r="O70" t="str">
            <v>sociální péče</v>
          </cell>
        </row>
        <row r="71">
          <cell r="G71" t="str">
            <v>Příspěvková organizace SK</v>
          </cell>
          <cell r="O71" t="str">
            <v>sociální péče</v>
          </cell>
        </row>
        <row r="72">
          <cell r="G72" t="str">
            <v>Příspěvková organizace zřízená územním samosprávným celkem</v>
          </cell>
          <cell r="O72" t="str">
            <v>sociální péče</v>
          </cell>
        </row>
        <row r="73">
          <cell r="G73" t="str">
            <v>Příspěvková organizace zřízená územním samosprávným celkem</v>
          </cell>
          <cell r="O73" t="str">
            <v>sociální péče</v>
          </cell>
        </row>
        <row r="74">
          <cell r="G74" t="str">
            <v>Příspěvková organizace zřízená územním samosprávným celkem</v>
          </cell>
          <cell r="O74" t="str">
            <v>sociální péče</v>
          </cell>
        </row>
        <row r="75">
          <cell r="G75" t="str">
            <v>Příspěvková organizace zřízená územním samosprávným celkem</v>
          </cell>
          <cell r="O75" t="str">
            <v>sociální péče</v>
          </cell>
        </row>
        <row r="76">
          <cell r="G76" t="str">
            <v>Příspěvková organizace zřízená územním samosprávným celkem</v>
          </cell>
          <cell r="O76" t="str">
            <v>sociální péče</v>
          </cell>
        </row>
        <row r="77">
          <cell r="G77" t="str">
            <v>Obecně prospěšná společnost</v>
          </cell>
          <cell r="O77" t="str">
            <v>sociální péče</v>
          </cell>
        </row>
        <row r="78">
          <cell r="G78" t="str">
            <v>Obecně prospěšná společnost</v>
          </cell>
          <cell r="O78" t="str">
            <v>sociální prevence</v>
          </cell>
        </row>
        <row r="79">
          <cell r="G79" t="str">
            <v>Obecně prospěšná společnost</v>
          </cell>
          <cell r="O79" t="str">
            <v>sociální péče</v>
          </cell>
        </row>
        <row r="80">
          <cell r="G80" t="str">
            <v>Obecně prospěšná společnost</v>
          </cell>
          <cell r="O80" t="str">
            <v>sociální péče</v>
          </cell>
        </row>
        <row r="81">
          <cell r="G81" t="str">
            <v>Obecně prospěšná společnost</v>
          </cell>
          <cell r="O81" t="str">
            <v>sociální prevence</v>
          </cell>
        </row>
        <row r="82">
          <cell r="G82" t="str">
            <v>Obecně prospěšná společnost</v>
          </cell>
          <cell r="O82" t="str">
            <v>sociální prevence</v>
          </cell>
        </row>
        <row r="83">
          <cell r="G83" t="str">
            <v>Obecně prospěšná společnost</v>
          </cell>
          <cell r="O83" t="str">
            <v>poradenství</v>
          </cell>
        </row>
        <row r="84">
          <cell r="G84" t="str">
            <v>Obecně prospěšná společnost</v>
          </cell>
          <cell r="O84" t="str">
            <v>sociální péče</v>
          </cell>
        </row>
        <row r="85">
          <cell r="G85" t="str">
            <v>Obecně prospěšná společnost</v>
          </cell>
          <cell r="O85" t="str">
            <v>sociální péče</v>
          </cell>
        </row>
        <row r="86">
          <cell r="G86" t="str">
            <v>Příspěvková organizace zřízená územním samosprávným celkem</v>
          </cell>
          <cell r="O86" t="str">
            <v>sociální prevence</v>
          </cell>
        </row>
        <row r="87">
          <cell r="G87" t="str">
            <v>Příspěvková organizace zřízená územním samosprávným celkem</v>
          </cell>
          <cell r="O87" t="str">
            <v>sociální prevence</v>
          </cell>
        </row>
        <row r="88">
          <cell r="G88" t="str">
            <v>Příspěvková organizace zřízená územním samosprávným celkem</v>
          </cell>
          <cell r="O88" t="str">
            <v>sociální prevence</v>
          </cell>
        </row>
        <row r="89">
          <cell r="G89" t="str">
            <v>Příspěvková organizace zřízená územním samosprávným celkem</v>
          </cell>
          <cell r="O89" t="str">
            <v>sociální péče</v>
          </cell>
        </row>
        <row r="90">
          <cell r="G90" t="str">
            <v>Příspěvková organizace zřízená územním samosprávným celkem</v>
          </cell>
          <cell r="O90" t="str">
            <v>sociální prevence</v>
          </cell>
        </row>
        <row r="91">
          <cell r="G91" t="str">
            <v>Příspěvková organizace zřízená územním samosprávným celkem</v>
          </cell>
          <cell r="O91" t="str">
            <v>sociální péče</v>
          </cell>
        </row>
        <row r="92">
          <cell r="G92" t="str">
            <v>Příspěvková organizace zřízená územním samosprávným celkem</v>
          </cell>
          <cell r="O92" t="str">
            <v>poradenství</v>
          </cell>
        </row>
        <row r="93">
          <cell r="G93" t="str">
            <v>Obecně prospěšná společnost</v>
          </cell>
          <cell r="O93" t="str">
            <v>sociální péče</v>
          </cell>
        </row>
        <row r="94">
          <cell r="G94" t="str">
            <v>Obecně prospěšná společnost</v>
          </cell>
          <cell r="O94" t="str">
            <v>sociální péče</v>
          </cell>
        </row>
        <row r="95">
          <cell r="G95" t="str">
            <v>Obecně prospěšná společnost</v>
          </cell>
          <cell r="O95" t="str">
            <v>sociální péče</v>
          </cell>
        </row>
        <row r="96">
          <cell r="G96" t="str">
            <v>Obecně prospěšná společnost</v>
          </cell>
          <cell r="O96" t="str">
            <v>sociální péče</v>
          </cell>
        </row>
        <row r="97">
          <cell r="G97" t="str">
            <v>Obecně prospěšná společnost</v>
          </cell>
          <cell r="O97" t="str">
            <v>sociální prevence</v>
          </cell>
        </row>
        <row r="98">
          <cell r="G98" t="str">
            <v>Obecně prospěšná společnost</v>
          </cell>
          <cell r="O98" t="str">
            <v>sociální péče</v>
          </cell>
        </row>
        <row r="99">
          <cell r="G99" t="str">
            <v>Obecně prospěšná společnost</v>
          </cell>
          <cell r="O99" t="str">
            <v>sociální prevence</v>
          </cell>
        </row>
        <row r="100">
          <cell r="G100" t="str">
            <v>Obecně prospěšná společnost</v>
          </cell>
          <cell r="O100" t="str">
            <v>poradenství</v>
          </cell>
        </row>
        <row r="101">
          <cell r="G101" t="str">
            <v>Obecně prospěšná společnost</v>
          </cell>
          <cell r="O101" t="str">
            <v>sociální péče</v>
          </cell>
        </row>
        <row r="102">
          <cell r="G102" t="str">
            <v>Obecně prospěšná společnost</v>
          </cell>
          <cell r="O102" t="str">
            <v>sociální prevence</v>
          </cell>
        </row>
        <row r="103">
          <cell r="G103" t="str">
            <v>Příspěvková organizace SK</v>
          </cell>
          <cell r="O103" t="str">
            <v>sociální péče</v>
          </cell>
        </row>
        <row r="104">
          <cell r="G104" t="str">
            <v>Příspěvková organizace SK</v>
          </cell>
          <cell r="O104" t="str">
            <v>sociální péče</v>
          </cell>
        </row>
        <row r="105">
          <cell r="G105" t="str">
            <v>Příspěvková organizace SK</v>
          </cell>
          <cell r="O105" t="str">
            <v>sociální prevence</v>
          </cell>
        </row>
        <row r="106">
          <cell r="G106" t="str">
            <v>Příspěvková organizace SK</v>
          </cell>
          <cell r="O106" t="str">
            <v>sociální péče</v>
          </cell>
        </row>
        <row r="107">
          <cell r="G107" t="str">
            <v>Příspěvková organizace SK</v>
          </cell>
          <cell r="O107" t="str">
            <v>sociální péče</v>
          </cell>
        </row>
        <row r="108">
          <cell r="G108" t="str">
            <v>Občanské sdružení</v>
          </cell>
          <cell r="O108" t="str">
            <v>sociální prevence</v>
          </cell>
        </row>
        <row r="109">
          <cell r="G109" t="str">
            <v>Obecně prospěšná společnost</v>
          </cell>
          <cell r="O109" t="str">
            <v>poradenství</v>
          </cell>
        </row>
        <row r="110">
          <cell r="G110" t="str">
            <v>Obecně prospěšná společnost</v>
          </cell>
          <cell r="O110" t="str">
            <v>poradenství</v>
          </cell>
        </row>
        <row r="111">
          <cell r="G111" t="str">
            <v>Obecně prospěšná společnost</v>
          </cell>
          <cell r="O111" t="str">
            <v>sociální prevence</v>
          </cell>
        </row>
        <row r="112">
          <cell r="G112" t="str">
            <v>Obecně prospěšná společnost</v>
          </cell>
          <cell r="O112" t="str">
            <v>poradenství</v>
          </cell>
        </row>
        <row r="113">
          <cell r="G113" t="str">
            <v>Obecně prospěšná společnost</v>
          </cell>
          <cell r="O113" t="str">
            <v>poradenství</v>
          </cell>
        </row>
        <row r="114">
          <cell r="G114" t="str">
            <v>Obecně prospěšná společnost</v>
          </cell>
          <cell r="O114" t="str">
            <v>sociální péče</v>
          </cell>
        </row>
        <row r="115">
          <cell r="G115" t="str">
            <v>Příspěvková organizace SK</v>
          </cell>
          <cell r="O115" t="str">
            <v>sociální péče</v>
          </cell>
        </row>
        <row r="116">
          <cell r="G116" t="str">
            <v>Organizační jednotka občanského sdružení</v>
          </cell>
          <cell r="O116" t="str">
            <v>sociální prevence</v>
          </cell>
        </row>
        <row r="117">
          <cell r="G117" t="str">
            <v>Občanské sdružení</v>
          </cell>
          <cell r="O117" t="str">
            <v>sociální prevence</v>
          </cell>
        </row>
        <row r="118">
          <cell r="G118" t="str">
            <v>Občanské sdružení</v>
          </cell>
          <cell r="O118" t="str">
            <v>sociální prevence</v>
          </cell>
        </row>
        <row r="119">
          <cell r="G119" t="str">
            <v>Obecně prospěšná společnost</v>
          </cell>
          <cell r="O119" t="str">
            <v>sociální prevence</v>
          </cell>
        </row>
        <row r="120">
          <cell r="G120" t="str">
            <v>Obecně prospěšná společnost</v>
          </cell>
          <cell r="O120" t="str">
            <v>sociální prevence</v>
          </cell>
        </row>
        <row r="121">
          <cell r="G121" t="str">
            <v>Občanské sdružení</v>
          </cell>
          <cell r="O121" t="str">
            <v>sociální péče</v>
          </cell>
        </row>
        <row r="122">
          <cell r="G122" t="str">
            <v>Občanské sdružení</v>
          </cell>
          <cell r="O122" t="str">
            <v>sociální prevence</v>
          </cell>
        </row>
        <row r="123">
          <cell r="G123" t="str">
            <v>Občanské sdružení</v>
          </cell>
          <cell r="O123" t="str">
            <v>sociální péče</v>
          </cell>
        </row>
        <row r="124">
          <cell r="G124" t="str">
            <v>Ústav</v>
          </cell>
          <cell r="O124" t="str">
            <v>sociální prevence</v>
          </cell>
        </row>
        <row r="125">
          <cell r="G125" t="str">
            <v>Ústav</v>
          </cell>
          <cell r="O125" t="str">
            <v>sociální prevence</v>
          </cell>
        </row>
        <row r="126">
          <cell r="G126" t="str">
            <v>Příspěvková organizace zřízená územním samosprávným celkem</v>
          </cell>
          <cell r="O126" t="str">
            <v>sociální péče</v>
          </cell>
        </row>
        <row r="127">
          <cell r="G127" t="str">
            <v>Příspěvková organizace zřízená územním samosprávným celkem</v>
          </cell>
          <cell r="O127" t="str">
            <v>sociální prevence</v>
          </cell>
        </row>
        <row r="128">
          <cell r="G128" t="str">
            <v>Příspěvková organizace zřízená územním samosprávným celkem</v>
          </cell>
          <cell r="O128" t="str">
            <v>poradenství</v>
          </cell>
        </row>
        <row r="129">
          <cell r="G129" t="str">
            <v>Církve a náboženské společnosti</v>
          </cell>
          <cell r="O129" t="str">
            <v>sociální péče</v>
          </cell>
        </row>
        <row r="130">
          <cell r="G130" t="str">
            <v>Církve a náboženské společnosti</v>
          </cell>
          <cell r="O130" t="str">
            <v>sociální péče</v>
          </cell>
        </row>
        <row r="131">
          <cell r="G131" t="str">
            <v>Církve a náboženské společnosti</v>
          </cell>
          <cell r="O131" t="str">
            <v>sociální péče</v>
          </cell>
        </row>
        <row r="132">
          <cell r="G132" t="str">
            <v>Církve a náboženské společnosti</v>
          </cell>
          <cell r="O132" t="str">
            <v>sociální prevence</v>
          </cell>
        </row>
        <row r="133">
          <cell r="G133" t="str">
            <v>Církve a náboženské společnosti</v>
          </cell>
          <cell r="O133" t="str">
            <v>sociální prevence</v>
          </cell>
        </row>
        <row r="134">
          <cell r="G134" t="str">
            <v>Církve a náboženské společnosti</v>
          </cell>
          <cell r="O134" t="str">
            <v>sociální prevence</v>
          </cell>
        </row>
        <row r="135">
          <cell r="G135" t="str">
            <v>Církve a náboženské společnosti</v>
          </cell>
          <cell r="O135" t="str">
            <v>sociální péče</v>
          </cell>
        </row>
        <row r="136">
          <cell r="G136" t="str">
            <v>Církve a náboženské společnosti</v>
          </cell>
          <cell r="O136" t="str">
            <v>sociální péče</v>
          </cell>
        </row>
        <row r="137">
          <cell r="G137" t="str">
            <v>Církve a náboženské společnosti</v>
          </cell>
          <cell r="O137" t="str">
            <v>sociální péče</v>
          </cell>
        </row>
        <row r="138">
          <cell r="G138" t="str">
            <v>Církve a náboženské společnosti</v>
          </cell>
          <cell r="O138" t="str">
            <v>poradenství</v>
          </cell>
        </row>
        <row r="139">
          <cell r="G139" t="str">
            <v>Církve a náboženské společnosti</v>
          </cell>
          <cell r="O139" t="str">
            <v>sociální prevence</v>
          </cell>
        </row>
        <row r="140">
          <cell r="G140" t="str">
            <v>Církve a náboženské společnosti</v>
          </cell>
          <cell r="O140" t="str">
            <v>sociální prevence</v>
          </cell>
        </row>
        <row r="141">
          <cell r="G141" t="str">
            <v>Církve a náboženské společnosti</v>
          </cell>
          <cell r="O141" t="str">
            <v>sociální péče</v>
          </cell>
        </row>
        <row r="142">
          <cell r="G142" t="str">
            <v>Církve a náboženské společnosti</v>
          </cell>
          <cell r="O142" t="str">
            <v>sociální péče</v>
          </cell>
        </row>
        <row r="143">
          <cell r="G143" t="str">
            <v>Spolek</v>
          </cell>
          <cell r="O143" t="str">
            <v>sociální prevence</v>
          </cell>
        </row>
        <row r="144">
          <cell r="G144" t="str">
            <v>Církve a náboženské společnosti</v>
          </cell>
          <cell r="O144" t="str">
            <v>sociální péče</v>
          </cell>
        </row>
        <row r="145">
          <cell r="G145" t="str">
            <v>Církve a náboženské společnosti</v>
          </cell>
          <cell r="O145" t="str">
            <v>sociální péče</v>
          </cell>
        </row>
        <row r="146">
          <cell r="G146" t="str">
            <v>Církve a náboženské společnosti</v>
          </cell>
          <cell r="O146" t="str">
            <v>sociální péče</v>
          </cell>
        </row>
        <row r="147">
          <cell r="G147" t="str">
            <v>Obecně prospěšná společnost</v>
          </cell>
          <cell r="O147" t="str">
            <v>sociální péče</v>
          </cell>
        </row>
        <row r="148">
          <cell r="G148" t="str">
            <v>Obecně prospěšná společnost</v>
          </cell>
          <cell r="O148" t="str">
            <v>sociální péče</v>
          </cell>
        </row>
        <row r="149">
          <cell r="G149" t="str">
            <v>Obecně prospěšná společnost</v>
          </cell>
          <cell r="O149" t="str">
            <v>sociální péče</v>
          </cell>
        </row>
        <row r="150">
          <cell r="G150" t="str">
            <v>Občanské sdružení</v>
          </cell>
          <cell r="O150" t="str">
            <v>sociální prevence</v>
          </cell>
        </row>
        <row r="151">
          <cell r="G151" t="str">
            <v>Občanské sdružení</v>
          </cell>
          <cell r="O151" t="str">
            <v>sociální prevence</v>
          </cell>
        </row>
        <row r="152">
          <cell r="G152" t="str">
            <v>Obecně prospěšná společnost</v>
          </cell>
          <cell r="O152" t="str">
            <v>sociální péče</v>
          </cell>
        </row>
        <row r="153">
          <cell r="G153" t="str">
            <v>Obecně prospěšná společnost</v>
          </cell>
          <cell r="O153" t="str">
            <v>sociální péče</v>
          </cell>
        </row>
        <row r="154">
          <cell r="G154" t="str">
            <v>Obecně prospěšná společnost</v>
          </cell>
          <cell r="O154" t="str">
            <v>sociální prevence</v>
          </cell>
        </row>
        <row r="155">
          <cell r="G155" t="str">
            <v>Obecně prospěšná společnost</v>
          </cell>
          <cell r="O155" t="str">
            <v>sociální péče</v>
          </cell>
        </row>
        <row r="156">
          <cell r="G156" t="str">
            <v>Spolek</v>
          </cell>
          <cell r="O156" t="str">
            <v>sociální prevence</v>
          </cell>
        </row>
        <row r="157">
          <cell r="G157" t="str">
            <v>Příspěvková organizace SK</v>
          </cell>
          <cell r="O157" t="str">
            <v>sociální péče</v>
          </cell>
        </row>
        <row r="158">
          <cell r="G158" t="str">
            <v>Příspěvková organizace SK</v>
          </cell>
          <cell r="O158" t="str">
            <v>sociální péče</v>
          </cell>
        </row>
        <row r="159">
          <cell r="G159" t="str">
            <v>Příspěvková organizace SK</v>
          </cell>
          <cell r="O159" t="str">
            <v>sociální péče</v>
          </cell>
        </row>
        <row r="160">
          <cell r="G160" t="str">
            <v>Příspěvková organizace SK</v>
          </cell>
          <cell r="O160" t="str">
            <v>sociální péče</v>
          </cell>
        </row>
        <row r="161">
          <cell r="G161" t="str">
            <v>Příspěvková organizace SK</v>
          </cell>
          <cell r="O161" t="str">
            <v>sociální péče</v>
          </cell>
        </row>
        <row r="162">
          <cell r="G162" t="str">
            <v>Příspěvková organizace SK</v>
          </cell>
          <cell r="O162" t="str">
            <v>sociální péče</v>
          </cell>
        </row>
        <row r="163">
          <cell r="G163" t="str">
            <v>Příspěvková organizace zřízená územním samosprávným celkem</v>
          </cell>
          <cell r="O163" t="str">
            <v>sociální péče</v>
          </cell>
        </row>
        <row r="164">
          <cell r="G164" t="str">
            <v>Příspěvková organizace SK</v>
          </cell>
          <cell r="O164" t="str">
            <v>sociální péče</v>
          </cell>
        </row>
        <row r="165">
          <cell r="G165" t="str">
            <v>Příspěvková organizace SK</v>
          </cell>
          <cell r="O165" t="str">
            <v>sociální péče</v>
          </cell>
        </row>
        <row r="166">
          <cell r="G166" t="str">
            <v>Příspěvková organizace SK</v>
          </cell>
          <cell r="O166" t="str">
            <v>sociální péče</v>
          </cell>
        </row>
        <row r="167">
          <cell r="G167" t="str">
            <v>Příspěvková organizace SK</v>
          </cell>
          <cell r="O167" t="str">
            <v>sociální péče</v>
          </cell>
        </row>
        <row r="168">
          <cell r="G168" t="str">
            <v>Příspěvková organizace SK</v>
          </cell>
          <cell r="O168" t="str">
            <v>sociální péče</v>
          </cell>
        </row>
        <row r="169">
          <cell r="G169" t="str">
            <v>Příspěvková organizace SK</v>
          </cell>
          <cell r="O169" t="str">
            <v>sociální péče</v>
          </cell>
        </row>
        <row r="170">
          <cell r="G170" t="str">
            <v>Příspěvková organizace SK</v>
          </cell>
          <cell r="O170" t="str">
            <v>sociální péče</v>
          </cell>
        </row>
        <row r="171">
          <cell r="G171" t="str">
            <v>Příspěvková organizace SK</v>
          </cell>
          <cell r="O171" t="str">
            <v>sociální péče</v>
          </cell>
        </row>
        <row r="172">
          <cell r="G172" t="str">
            <v>Příspěvková organizace SK</v>
          </cell>
          <cell r="O172" t="str">
            <v>sociální prevence</v>
          </cell>
        </row>
        <row r="173">
          <cell r="G173" t="str">
            <v>Příspěvková organizace SK</v>
          </cell>
          <cell r="O173" t="str">
            <v>sociální péče</v>
          </cell>
        </row>
        <row r="174">
          <cell r="G174" t="str">
            <v>Příspěvková organizace SK</v>
          </cell>
          <cell r="O174" t="str">
            <v>sociální péče</v>
          </cell>
        </row>
        <row r="175">
          <cell r="G175" t="str">
            <v>Příspěvková organizace SK</v>
          </cell>
          <cell r="O175" t="str">
            <v>sociální péče</v>
          </cell>
        </row>
        <row r="176">
          <cell r="G176" t="str">
            <v>Příspěvková organizace SK</v>
          </cell>
          <cell r="O176" t="str">
            <v>sociální péče</v>
          </cell>
        </row>
        <row r="177">
          <cell r="G177" t="str">
            <v>Příspěvková organizace SK</v>
          </cell>
          <cell r="O177" t="str">
            <v>sociální péče</v>
          </cell>
        </row>
        <row r="178">
          <cell r="G178" t="str">
            <v>Příspěvková organizace SK</v>
          </cell>
          <cell r="O178" t="str">
            <v>sociální péče</v>
          </cell>
        </row>
        <row r="179">
          <cell r="G179" t="str">
            <v>Příspěvková organizace SK</v>
          </cell>
          <cell r="O179" t="str">
            <v>sociální péče</v>
          </cell>
        </row>
        <row r="180">
          <cell r="G180" t="str">
            <v>Příspěvková organizace SK</v>
          </cell>
          <cell r="O180" t="str">
            <v>sociální péče</v>
          </cell>
        </row>
        <row r="181">
          <cell r="G181" t="str">
            <v>Příspěvková organizace SK</v>
          </cell>
          <cell r="O181" t="str">
            <v>sociální péče</v>
          </cell>
        </row>
        <row r="182">
          <cell r="G182" t="str">
            <v>Obecně prospěšná společnost</v>
          </cell>
          <cell r="O182" t="str">
            <v>sociální péče</v>
          </cell>
        </row>
        <row r="183">
          <cell r="G183" t="str">
            <v>Příspěvková organizace SK</v>
          </cell>
          <cell r="O183" t="str">
            <v>sociální péče</v>
          </cell>
        </row>
        <row r="184">
          <cell r="G184" t="str">
            <v>Příspěvková organizace SK</v>
          </cell>
          <cell r="O184" t="str">
            <v>sociální péče</v>
          </cell>
        </row>
        <row r="185">
          <cell r="G185" t="str">
            <v>Příspěvková organizace SK</v>
          </cell>
          <cell r="O185" t="str">
            <v>sociální péče</v>
          </cell>
        </row>
        <row r="186">
          <cell r="G186" t="str">
            <v>Příspěvková organizace SK</v>
          </cell>
          <cell r="O186" t="str">
            <v>sociální péče</v>
          </cell>
        </row>
        <row r="187">
          <cell r="G187" t="str">
            <v>Příspěvková organizace SK</v>
          </cell>
          <cell r="O187" t="str">
            <v>sociální péče</v>
          </cell>
        </row>
        <row r="188">
          <cell r="G188" t="str">
            <v>Příspěvková organizace SK</v>
          </cell>
          <cell r="O188" t="str">
            <v>sociální péče</v>
          </cell>
        </row>
        <row r="189">
          <cell r="G189" t="str">
            <v>Příspěvková organizace SK</v>
          </cell>
          <cell r="O189" t="str">
            <v>sociální péče</v>
          </cell>
        </row>
        <row r="190">
          <cell r="G190" t="str">
            <v>Příspěvková organizace SK</v>
          </cell>
          <cell r="O190" t="str">
            <v>sociální péče</v>
          </cell>
        </row>
        <row r="191">
          <cell r="G191" t="str">
            <v>Příspěvková organizace SK</v>
          </cell>
          <cell r="O191" t="str">
            <v>sociální péče</v>
          </cell>
        </row>
        <row r="192">
          <cell r="G192" t="str">
            <v>Příspěvková organizace zřízená územním samosprávným celkem</v>
          </cell>
          <cell r="O192" t="str">
            <v>sociální péče</v>
          </cell>
        </row>
        <row r="193">
          <cell r="G193" t="str">
            <v>Příspěvková organizace zřízená územním samosprávným celkem</v>
          </cell>
          <cell r="O193" t="str">
            <v>sociální péče</v>
          </cell>
        </row>
        <row r="194">
          <cell r="G194" t="str">
            <v>Příspěvková organizace zřízená územním samosprávným celkem</v>
          </cell>
          <cell r="O194" t="str">
            <v>sociální péče</v>
          </cell>
        </row>
        <row r="195">
          <cell r="G195" t="str">
            <v>Příspěvková organizace zřízená územním samosprávným celkem</v>
          </cell>
          <cell r="O195" t="str">
            <v>sociální péče</v>
          </cell>
        </row>
        <row r="196">
          <cell r="G196" t="str">
            <v>Příspěvková organizace SK</v>
          </cell>
          <cell r="O196" t="str">
            <v>sociální péče</v>
          </cell>
        </row>
        <row r="197">
          <cell r="G197" t="str">
            <v>Příspěvková organizace SK</v>
          </cell>
          <cell r="O197" t="str">
            <v>sociální péče</v>
          </cell>
        </row>
        <row r="198">
          <cell r="G198" t="str">
            <v>Příspěvková organizace zřízená územním samosprávným celkem</v>
          </cell>
          <cell r="O198" t="str">
            <v>sociální péče</v>
          </cell>
        </row>
        <row r="199">
          <cell r="G199" t="str">
            <v>Obecně prospěšná společnost</v>
          </cell>
          <cell r="O199" t="str">
            <v>sociální péče</v>
          </cell>
        </row>
        <row r="200">
          <cell r="G200" t="str">
            <v>Obecně prospěšná společnost</v>
          </cell>
          <cell r="O200" t="str">
            <v>sociální péče</v>
          </cell>
        </row>
        <row r="201">
          <cell r="G201" t="str">
            <v>Příspěvková organizace SK</v>
          </cell>
          <cell r="O201" t="str">
            <v>sociální péče</v>
          </cell>
        </row>
        <row r="202">
          <cell r="G202" t="str">
            <v>Příspěvková organizace SK</v>
          </cell>
          <cell r="O202" t="str">
            <v>sociální péče</v>
          </cell>
        </row>
        <row r="203">
          <cell r="G203" t="str">
            <v>Příspěvková organizace SK</v>
          </cell>
          <cell r="O203" t="str">
            <v>sociální péče</v>
          </cell>
        </row>
        <row r="204">
          <cell r="G204" t="str">
            <v>Příspěvková organizace SK</v>
          </cell>
          <cell r="O204" t="str">
            <v>sociální péče</v>
          </cell>
        </row>
        <row r="205">
          <cell r="G205" t="str">
            <v>Příspěvková organizace SK</v>
          </cell>
          <cell r="O205" t="str">
            <v>sociální péče</v>
          </cell>
        </row>
        <row r="206">
          <cell r="G206" t="str">
            <v>Příspěvková organizace SK</v>
          </cell>
          <cell r="O206" t="str">
            <v>sociální péče</v>
          </cell>
        </row>
        <row r="207">
          <cell r="G207" t="str">
            <v>Příspěvková organizace SK</v>
          </cell>
          <cell r="O207" t="str">
            <v>sociální péče</v>
          </cell>
        </row>
        <row r="208">
          <cell r="G208" t="str">
            <v>Příspěvková organizace SK</v>
          </cell>
          <cell r="O208" t="str">
            <v>sociální péče</v>
          </cell>
        </row>
        <row r="209">
          <cell r="G209" t="str">
            <v>Příspěvková organizace SK</v>
          </cell>
          <cell r="O209" t="str">
            <v>sociální péče</v>
          </cell>
        </row>
        <row r="210">
          <cell r="G210" t="str">
            <v>Příspěvková organizace SK</v>
          </cell>
          <cell r="O210" t="str">
            <v>sociální péče</v>
          </cell>
        </row>
        <row r="211">
          <cell r="G211" t="str">
            <v>Společnost s ručením omezeným</v>
          </cell>
          <cell r="O211" t="str">
            <v>sociální péče</v>
          </cell>
        </row>
        <row r="212">
          <cell r="G212" t="str">
            <v>Společnost s ručením omezeným</v>
          </cell>
          <cell r="O212" t="str">
            <v>sociální péče</v>
          </cell>
        </row>
        <row r="213">
          <cell r="G213" t="str">
            <v>Příspěvková organizace zřízená územním samosprávným celkem</v>
          </cell>
          <cell r="O213" t="str">
            <v>sociální péče</v>
          </cell>
        </row>
        <row r="214">
          <cell r="G214" t="str">
            <v>Příspěvková organizace zřízená územním samosprávným celkem</v>
          </cell>
          <cell r="O214" t="str">
            <v>sociální péče</v>
          </cell>
        </row>
        <row r="215">
          <cell r="G215" t="str">
            <v>Příspěvková organizace zřízená územním samosprávným celkem</v>
          </cell>
          <cell r="O215" t="str">
            <v>sociální péče</v>
          </cell>
        </row>
        <row r="216">
          <cell r="G216" t="str">
            <v>Příspěvková organizace zřízená územním samosprávným celkem</v>
          </cell>
          <cell r="O216" t="str">
            <v>sociální péče</v>
          </cell>
        </row>
        <row r="217">
          <cell r="G217" t="str">
            <v>Příspěvková organizace zřízená územním samosprávným celkem</v>
          </cell>
          <cell r="O217" t="str">
            <v>sociální péče</v>
          </cell>
        </row>
        <row r="218">
          <cell r="G218" t="str">
            <v>Příspěvková organizace zřízená územním samosprávným celkem</v>
          </cell>
          <cell r="O218" t="str">
            <v>sociální péče</v>
          </cell>
        </row>
        <row r="219">
          <cell r="G219" t="str">
            <v>Příspěvková organizace zřízená územním samosprávným celkem</v>
          </cell>
          <cell r="O219" t="str">
            <v>sociální péče</v>
          </cell>
        </row>
        <row r="220">
          <cell r="G220" t="str">
            <v>Obecně prospěšná společnost</v>
          </cell>
          <cell r="O220" t="str">
            <v>sociální prevence</v>
          </cell>
        </row>
        <row r="221">
          <cell r="G221" t="str">
            <v>Obecně prospěšná společnost</v>
          </cell>
          <cell r="O221" t="str">
            <v>sociální péče</v>
          </cell>
        </row>
        <row r="222">
          <cell r="G222" t="str">
            <v>Příspěvková organizace SK</v>
          </cell>
          <cell r="O222" t="str">
            <v>sociální péče</v>
          </cell>
        </row>
        <row r="223">
          <cell r="G223" t="str">
            <v>Příspěvková organizace SK</v>
          </cell>
          <cell r="O223" t="str">
            <v>sociální péče</v>
          </cell>
        </row>
        <row r="224">
          <cell r="G224" t="str">
            <v>Příspěvková organizace SK</v>
          </cell>
          <cell r="O224" t="str">
            <v>sociální péče</v>
          </cell>
        </row>
        <row r="225">
          <cell r="G225" t="str">
            <v>Příspěvková organizace SK</v>
          </cell>
          <cell r="O225" t="str">
            <v>sociální péče</v>
          </cell>
        </row>
        <row r="226">
          <cell r="G226" t="str">
            <v>Příspěvková organizace SK</v>
          </cell>
          <cell r="O226" t="str">
            <v>sociální péče</v>
          </cell>
        </row>
        <row r="227">
          <cell r="G227" t="str">
            <v>Příspěvková organizace SK</v>
          </cell>
          <cell r="O227" t="str">
            <v>sociální péče</v>
          </cell>
        </row>
        <row r="228">
          <cell r="G228" t="str">
            <v>Příspěvková organizace SK</v>
          </cell>
          <cell r="O228" t="str">
            <v>sociální péče</v>
          </cell>
        </row>
        <row r="229">
          <cell r="G229" t="str">
            <v>Příspěvková organizace SK</v>
          </cell>
          <cell r="O229" t="str">
            <v>sociální péče</v>
          </cell>
        </row>
        <row r="230">
          <cell r="G230" t="str">
            <v>Příspěvková organizace SK</v>
          </cell>
          <cell r="O230" t="str">
            <v>sociální péče</v>
          </cell>
        </row>
        <row r="231">
          <cell r="G231" t="str">
            <v>Příspěvková organizace SK</v>
          </cell>
          <cell r="O231" t="str">
            <v>sociální péče</v>
          </cell>
        </row>
        <row r="232">
          <cell r="G232" t="str">
            <v>Příspěvková organizace SK</v>
          </cell>
          <cell r="O232" t="str">
            <v>sociální péče</v>
          </cell>
        </row>
        <row r="233">
          <cell r="G233" t="str">
            <v>Příspěvková organizace SK</v>
          </cell>
          <cell r="O233" t="str">
            <v>sociální péče</v>
          </cell>
        </row>
        <row r="234">
          <cell r="G234" t="str">
            <v>Příspěvková organizace zřízená územním samosprávným celkem</v>
          </cell>
          <cell r="O234" t="str">
            <v>sociální péče</v>
          </cell>
        </row>
        <row r="235">
          <cell r="G235" t="str">
            <v>Příspěvková organizace zřízená územním samosprávným celkem</v>
          </cell>
          <cell r="O235" t="str">
            <v>sociální prevence</v>
          </cell>
        </row>
        <row r="236">
          <cell r="G236" t="str">
            <v>Příspěvková organizace zřízená územním samosprávným celkem</v>
          </cell>
          <cell r="O236" t="str">
            <v>sociální péče</v>
          </cell>
        </row>
        <row r="237">
          <cell r="G237" t="str">
            <v>Příspěvková organizace zřízená územním samosprávným celkem</v>
          </cell>
          <cell r="O237" t="str">
            <v>sociální péče</v>
          </cell>
        </row>
        <row r="238">
          <cell r="G238" t="str">
            <v>Příspěvková organizace SK</v>
          </cell>
          <cell r="O238" t="str">
            <v>sociální péče</v>
          </cell>
        </row>
        <row r="239">
          <cell r="G239" t="str">
            <v>Příspěvková organizace SK</v>
          </cell>
          <cell r="O239" t="str">
            <v>sociální péče</v>
          </cell>
        </row>
        <row r="240">
          <cell r="G240" t="str">
            <v>Příspěvková organizace SK</v>
          </cell>
          <cell r="O240" t="str">
            <v>sociální péče</v>
          </cell>
        </row>
        <row r="241">
          <cell r="G241" t="str">
            <v>Příspěvková organizace SK</v>
          </cell>
          <cell r="O241" t="str">
            <v>sociální péče</v>
          </cell>
        </row>
        <row r="242">
          <cell r="G242" t="str">
            <v>Příspěvková organizace SK</v>
          </cell>
          <cell r="O242" t="str">
            <v>sociální péče</v>
          </cell>
        </row>
        <row r="243">
          <cell r="G243" t="str">
            <v>Příspěvková organizace SK</v>
          </cell>
          <cell r="O243" t="str">
            <v>sociální péče</v>
          </cell>
        </row>
        <row r="244">
          <cell r="G244" t="str">
            <v>Příspěvková organizace SK</v>
          </cell>
          <cell r="O244" t="str">
            <v>sociální péče</v>
          </cell>
        </row>
        <row r="245">
          <cell r="G245" t="str">
            <v>Příspěvková organizace SK</v>
          </cell>
          <cell r="O245" t="str">
            <v>sociální péče</v>
          </cell>
        </row>
        <row r="246">
          <cell r="G246" t="str">
            <v>Příspěvková organizace SK</v>
          </cell>
          <cell r="O246" t="str">
            <v>sociální péče</v>
          </cell>
        </row>
        <row r="247">
          <cell r="G247" t="str">
            <v>Příspěvková organizace SK</v>
          </cell>
          <cell r="O247" t="str">
            <v>sociální péče</v>
          </cell>
        </row>
        <row r="248">
          <cell r="G248" t="str">
            <v>Příspěvková organizace SK</v>
          </cell>
          <cell r="O248" t="str">
            <v>sociální péče</v>
          </cell>
        </row>
        <row r="249">
          <cell r="G249" t="str">
            <v>Příspěvková organizace SK</v>
          </cell>
          <cell r="O249" t="str">
            <v>sociální péče</v>
          </cell>
        </row>
        <row r="250">
          <cell r="G250" t="str">
            <v>Příspěvková organizace SK</v>
          </cell>
          <cell r="O250" t="str">
            <v>sociální péče</v>
          </cell>
        </row>
        <row r="251">
          <cell r="G251" t="str">
            <v>Příspěvková organizace SK</v>
          </cell>
          <cell r="O251" t="str">
            <v>sociální péče</v>
          </cell>
        </row>
        <row r="252">
          <cell r="G252" t="str">
            <v>Příspěvková organizace SK</v>
          </cell>
          <cell r="O252" t="str">
            <v>sociální péče</v>
          </cell>
        </row>
        <row r="253">
          <cell r="G253" t="str">
            <v>Příspěvková organizace SK</v>
          </cell>
          <cell r="O253" t="str">
            <v>sociální péče</v>
          </cell>
        </row>
        <row r="254">
          <cell r="G254" t="str">
            <v>Příspěvková organizace SK</v>
          </cell>
          <cell r="O254" t="str">
            <v>sociální péče</v>
          </cell>
        </row>
        <row r="255">
          <cell r="G255" t="str">
            <v>Příspěvková organizace SK</v>
          </cell>
          <cell r="O255" t="str">
            <v>sociální péče</v>
          </cell>
        </row>
        <row r="256">
          <cell r="G256" t="str">
            <v>Příspěvková organizace SK</v>
          </cell>
          <cell r="O256" t="str">
            <v>sociální péče</v>
          </cell>
        </row>
        <row r="257">
          <cell r="G257" t="str">
            <v>Příspěvková organizace SK</v>
          </cell>
          <cell r="O257" t="str">
            <v>sociální péče</v>
          </cell>
        </row>
        <row r="258">
          <cell r="G258" t="str">
            <v>Příspěvková organizace SK</v>
          </cell>
          <cell r="O258" t="str">
            <v>sociální péče</v>
          </cell>
        </row>
        <row r="259">
          <cell r="G259" t="str">
            <v>Příspěvková organizace SK</v>
          </cell>
          <cell r="O259" t="str">
            <v>sociální péče</v>
          </cell>
        </row>
        <row r="260">
          <cell r="G260" t="str">
            <v>Příspěvková organizace SK</v>
          </cell>
          <cell r="O260" t="str">
            <v>sociální péče</v>
          </cell>
        </row>
        <row r="261">
          <cell r="G261" t="str">
            <v>Příspěvková organizace SK</v>
          </cell>
          <cell r="O261" t="str">
            <v>sociální péče</v>
          </cell>
        </row>
        <row r="262">
          <cell r="G262" t="str">
            <v>Příspěvková organizace SK</v>
          </cell>
          <cell r="O262" t="str">
            <v>sociální péče</v>
          </cell>
        </row>
        <row r="263">
          <cell r="G263" t="str">
            <v>Příspěvková organizace SK</v>
          </cell>
          <cell r="O263" t="str">
            <v>sociální péče</v>
          </cell>
        </row>
        <row r="264">
          <cell r="G264" t="str">
            <v>Příspěvková organizace SK</v>
          </cell>
          <cell r="O264" t="str">
            <v>sociální péče</v>
          </cell>
        </row>
        <row r="265">
          <cell r="G265" t="str">
            <v>Příspěvková organizace SK</v>
          </cell>
          <cell r="O265" t="str">
            <v>sociální péče</v>
          </cell>
        </row>
        <row r="266">
          <cell r="G266" t="str">
            <v>Příspěvková organizace zřízená územním samosprávným celkem</v>
          </cell>
          <cell r="O266" t="str">
            <v>sociální péče</v>
          </cell>
        </row>
        <row r="267">
          <cell r="G267" t="str">
            <v>Obecně prospěšná společnost</v>
          </cell>
          <cell r="O267" t="str">
            <v>sociální péče</v>
          </cell>
        </row>
        <row r="268">
          <cell r="G268" t="str">
            <v>Obecně prospěšná společnost</v>
          </cell>
          <cell r="O268" t="str">
            <v>sociální péče</v>
          </cell>
        </row>
        <row r="269">
          <cell r="G269" t="str">
            <v>Příspěvková organizace zřízená územním samosprávným celkem</v>
          </cell>
          <cell r="O269" t="str">
            <v>sociální péče</v>
          </cell>
        </row>
        <row r="270">
          <cell r="G270" t="str">
            <v>Příspěvková organizace zřízená územním samosprávným celkem</v>
          </cell>
          <cell r="O270" t="str">
            <v>sociální péče</v>
          </cell>
        </row>
        <row r="271">
          <cell r="G271" t="str">
            <v>Příspěvková organizace zřízená územním samosprávným celkem</v>
          </cell>
          <cell r="O271" t="str">
            <v>sociální péče</v>
          </cell>
        </row>
        <row r="272">
          <cell r="G272" t="str">
            <v>Příspěvková organizace zřízená územním samosprávným celkem</v>
          </cell>
          <cell r="O272" t="str">
            <v>sociální prevence</v>
          </cell>
        </row>
        <row r="273">
          <cell r="G273" t="str">
            <v>Příspěvková organizace zřízená územním samosprávným celkem</v>
          </cell>
          <cell r="O273" t="str">
            <v>sociální péče</v>
          </cell>
        </row>
        <row r="274">
          <cell r="G274" t="str">
            <v>Příspěvková organizace zřízená územním samosprávným celkem</v>
          </cell>
          <cell r="O274" t="str">
            <v>sociální péče</v>
          </cell>
        </row>
        <row r="275">
          <cell r="G275" t="str">
            <v>Příspěvková organizace SK</v>
          </cell>
          <cell r="O275" t="str">
            <v>sociální péče</v>
          </cell>
        </row>
        <row r="276">
          <cell r="G276" t="str">
            <v>Církve a náboženské společnosti</v>
          </cell>
          <cell r="O276" t="str">
            <v>sociální prevence</v>
          </cell>
        </row>
        <row r="277">
          <cell r="G277" t="str">
            <v>Církve a náboženské společnosti</v>
          </cell>
          <cell r="O277" t="str">
            <v>sociální prevence</v>
          </cell>
        </row>
        <row r="278">
          <cell r="G278" t="str">
            <v>Církve a náboženské společnosti</v>
          </cell>
          <cell r="O278" t="str">
            <v>sociální prevence</v>
          </cell>
        </row>
        <row r="279">
          <cell r="G279" t="str">
            <v>Církve a náboženské společnosti</v>
          </cell>
          <cell r="O279" t="str">
            <v>sociální prevence</v>
          </cell>
        </row>
        <row r="280">
          <cell r="G280" t="str">
            <v>Církve a náboženské společnosti</v>
          </cell>
          <cell r="O280" t="str">
            <v>sociální péče</v>
          </cell>
        </row>
        <row r="281">
          <cell r="G281" t="str">
            <v>Církve a náboženské společnosti</v>
          </cell>
          <cell r="O281" t="str">
            <v>sociální péče</v>
          </cell>
        </row>
        <row r="282">
          <cell r="G282" t="str">
            <v>Církve a náboženské společnosti</v>
          </cell>
          <cell r="O282" t="str">
            <v>sociální péče</v>
          </cell>
        </row>
        <row r="283">
          <cell r="G283" t="str">
            <v>Církve a náboženské společnosti</v>
          </cell>
          <cell r="O283" t="str">
            <v>sociální prevence</v>
          </cell>
        </row>
        <row r="284">
          <cell r="G284" t="str">
            <v>Církve a náboženské společnosti</v>
          </cell>
          <cell r="O284" t="str">
            <v>sociální péče</v>
          </cell>
        </row>
        <row r="285">
          <cell r="G285" t="str">
            <v>Církve a náboženské společnosti</v>
          </cell>
          <cell r="O285" t="str">
            <v>sociální péče</v>
          </cell>
        </row>
        <row r="286">
          <cell r="G286" t="str">
            <v>Církve a náboženské společnosti</v>
          </cell>
          <cell r="O286" t="str">
            <v>sociální prevence</v>
          </cell>
        </row>
        <row r="287">
          <cell r="G287" t="str">
            <v>Církve a náboženské společnosti</v>
          </cell>
          <cell r="O287" t="str">
            <v>sociální prevence</v>
          </cell>
        </row>
        <row r="288">
          <cell r="G288" t="str">
            <v>Církve a náboženské společnosti</v>
          </cell>
          <cell r="O288" t="str">
            <v>sociální prevence</v>
          </cell>
        </row>
        <row r="289">
          <cell r="G289" t="str">
            <v>Církve a náboženské společnosti</v>
          </cell>
          <cell r="O289" t="str">
            <v>sociální prevence</v>
          </cell>
        </row>
        <row r="290">
          <cell r="G290" t="str">
            <v>Církve a náboženské společnosti</v>
          </cell>
          <cell r="O290" t="str">
            <v>sociální prevence</v>
          </cell>
        </row>
        <row r="291">
          <cell r="G291" t="str">
            <v>Církve a náboženské společnosti</v>
          </cell>
          <cell r="O291" t="str">
            <v>poradenství</v>
          </cell>
        </row>
        <row r="292">
          <cell r="G292" t="str">
            <v>Církve a náboženské společnosti</v>
          </cell>
          <cell r="O292" t="str">
            <v>sociální prevence</v>
          </cell>
        </row>
        <row r="293">
          <cell r="G293" t="str">
            <v>Církve a náboženské společnosti</v>
          </cell>
          <cell r="O293" t="str">
            <v>sociální prevence</v>
          </cell>
        </row>
        <row r="294">
          <cell r="G294" t="str">
            <v>Církve a náboženské společnosti</v>
          </cell>
          <cell r="O294" t="str">
            <v>sociální prevence</v>
          </cell>
        </row>
        <row r="295">
          <cell r="G295" t="str">
            <v>Církve a náboženské společnosti</v>
          </cell>
          <cell r="O295" t="str">
            <v>sociální péče</v>
          </cell>
        </row>
        <row r="296">
          <cell r="G296" t="str">
            <v>Církve a náboženské společnosti</v>
          </cell>
          <cell r="O296" t="str">
            <v>sociální péče</v>
          </cell>
        </row>
        <row r="297">
          <cell r="G297" t="str">
            <v>Církve a náboženské společnosti</v>
          </cell>
          <cell r="O297" t="str">
            <v>sociální péče</v>
          </cell>
        </row>
        <row r="298">
          <cell r="G298" t="str">
            <v>Církve a náboženské společnosti</v>
          </cell>
          <cell r="O298" t="str">
            <v>sociální prevence</v>
          </cell>
        </row>
        <row r="299">
          <cell r="G299" t="str">
            <v>Církve a náboženské společnosti</v>
          </cell>
          <cell r="O299" t="str">
            <v>sociální péče</v>
          </cell>
        </row>
        <row r="300">
          <cell r="G300" t="str">
            <v>Církve a náboženské společnosti</v>
          </cell>
          <cell r="O300" t="str">
            <v>sociální péče</v>
          </cell>
        </row>
        <row r="301">
          <cell r="G301" t="str">
            <v>Církve a náboženské společnosti</v>
          </cell>
          <cell r="O301" t="str">
            <v>sociální péče</v>
          </cell>
        </row>
        <row r="302">
          <cell r="G302" t="str">
            <v>Církve a náboženské společnosti</v>
          </cell>
          <cell r="O302" t="str">
            <v>sociální prevence</v>
          </cell>
        </row>
        <row r="303">
          <cell r="G303" t="str">
            <v>Církve a náboženské společnosti</v>
          </cell>
          <cell r="O303" t="str">
            <v>sociální péče</v>
          </cell>
        </row>
        <row r="304">
          <cell r="G304" t="str">
            <v>Církve a náboženské společnosti</v>
          </cell>
          <cell r="O304" t="str">
            <v>sociální péče</v>
          </cell>
        </row>
        <row r="305">
          <cell r="G305" t="str">
            <v>Církve a náboženské společnosti</v>
          </cell>
          <cell r="O305" t="str">
            <v>sociální péče</v>
          </cell>
        </row>
        <row r="306">
          <cell r="G306" t="str">
            <v>Církve a náboženské společnosti</v>
          </cell>
          <cell r="O306" t="str">
            <v>sociální péče</v>
          </cell>
        </row>
        <row r="307">
          <cell r="G307" t="str">
            <v>Církve a náboženské společnosti</v>
          </cell>
          <cell r="O307" t="str">
            <v>sociální péče</v>
          </cell>
        </row>
        <row r="308">
          <cell r="G308" t="str">
            <v>Církve a náboženské společnosti</v>
          </cell>
          <cell r="O308" t="str">
            <v>sociální prevence</v>
          </cell>
        </row>
        <row r="309">
          <cell r="G309" t="str">
            <v>Církve a náboženské společnosti</v>
          </cell>
          <cell r="O309" t="str">
            <v>sociální prevence</v>
          </cell>
        </row>
        <row r="310">
          <cell r="G310" t="str">
            <v>Církve a náboženské společnosti</v>
          </cell>
          <cell r="O310" t="str">
            <v>sociální prevence</v>
          </cell>
        </row>
        <row r="311">
          <cell r="G311" t="str">
            <v>Církve a náboženské společnosti</v>
          </cell>
          <cell r="O311" t="str">
            <v>sociální péče</v>
          </cell>
        </row>
        <row r="312">
          <cell r="G312" t="str">
            <v>Církve a náboženské společnosti</v>
          </cell>
          <cell r="O312" t="str">
            <v>sociální péče</v>
          </cell>
        </row>
        <row r="313">
          <cell r="G313" t="str">
            <v>Církve a náboženské společnosti</v>
          </cell>
          <cell r="O313" t="str">
            <v>sociální prevence</v>
          </cell>
        </row>
        <row r="314">
          <cell r="G314" t="str">
            <v>Církve a náboženské společnosti</v>
          </cell>
          <cell r="O314" t="str">
            <v>poradenství</v>
          </cell>
        </row>
        <row r="315">
          <cell r="G315" t="str">
            <v>Občanské sdružení</v>
          </cell>
          <cell r="O315" t="str">
            <v>sociální péče</v>
          </cell>
        </row>
        <row r="316">
          <cell r="G316" t="str">
            <v>Občanské sdružení</v>
          </cell>
          <cell r="O316" t="str">
            <v>sociální prevence</v>
          </cell>
        </row>
        <row r="317">
          <cell r="G317" t="str">
            <v>Občanské sdružení</v>
          </cell>
          <cell r="O317" t="str">
            <v>sociální prevence</v>
          </cell>
        </row>
        <row r="318">
          <cell r="G318" t="str">
            <v>Občanské sdružení</v>
          </cell>
          <cell r="O318" t="str">
            <v>sociální prevence</v>
          </cell>
        </row>
        <row r="319">
          <cell r="G319" t="str">
            <v>Občanské sdružení</v>
          </cell>
          <cell r="O319" t="str">
            <v>sociální prevence</v>
          </cell>
        </row>
        <row r="320">
          <cell r="G320" t="str">
            <v>Občanské sdružení</v>
          </cell>
          <cell r="O320" t="str">
            <v>sociální prevence</v>
          </cell>
        </row>
        <row r="321">
          <cell r="G321" t="str">
            <v>Občanské sdružení</v>
          </cell>
          <cell r="O321" t="str">
            <v>sociální prevence</v>
          </cell>
        </row>
        <row r="322">
          <cell r="G322" t="str">
            <v>Občanské sdružení</v>
          </cell>
          <cell r="O322" t="str">
            <v>sociální prevence</v>
          </cell>
        </row>
        <row r="323">
          <cell r="G323" t="str">
            <v>Občanské sdružení</v>
          </cell>
          <cell r="O323" t="str">
            <v>sociální prevence</v>
          </cell>
        </row>
        <row r="324">
          <cell r="G324" t="str">
            <v>Občanské sdružení</v>
          </cell>
          <cell r="O324" t="str">
            <v>sociální prevence</v>
          </cell>
        </row>
        <row r="325">
          <cell r="G325" t="str">
            <v>Občanské sdružení</v>
          </cell>
          <cell r="O325" t="str">
            <v>sociální péče</v>
          </cell>
        </row>
        <row r="326">
          <cell r="G326" t="str">
            <v>Zapsaný ústav</v>
          </cell>
          <cell r="O326" t="str">
            <v>sociální prevence</v>
          </cell>
        </row>
        <row r="327">
          <cell r="G327" t="str">
            <v>Zapsaný ústav</v>
          </cell>
          <cell r="O327" t="str">
            <v>sociální péče</v>
          </cell>
        </row>
        <row r="328">
          <cell r="G328" t="str">
            <v>Zapsaný ústav</v>
          </cell>
          <cell r="O328" t="str">
            <v>sociální prevence</v>
          </cell>
        </row>
        <row r="329">
          <cell r="G329" t="str">
            <v>Zapsaný ústav</v>
          </cell>
          <cell r="O329" t="str">
            <v>sociální prevence</v>
          </cell>
        </row>
        <row r="330">
          <cell r="G330" t="str">
            <v>Zapsaný ústav</v>
          </cell>
          <cell r="O330" t="str">
            <v>sociální péče</v>
          </cell>
        </row>
        <row r="331">
          <cell r="G331" t="str">
            <v>Zapsaný ústav</v>
          </cell>
          <cell r="O331" t="str">
            <v>sociální prevence</v>
          </cell>
        </row>
        <row r="332">
          <cell r="G332" t="str">
            <v>Zapsaný ústav</v>
          </cell>
          <cell r="O332" t="str">
            <v>sociální péče</v>
          </cell>
        </row>
        <row r="333">
          <cell r="G333" t="str">
            <v>Obecně prospěšná společnost</v>
          </cell>
          <cell r="O333" t="str">
            <v>sociální péče</v>
          </cell>
        </row>
        <row r="334">
          <cell r="G334" t="str">
            <v>Ústav</v>
          </cell>
          <cell r="O334" t="str">
            <v>sociální prevence</v>
          </cell>
        </row>
        <row r="335">
          <cell r="G335" t="str">
            <v>Ústav</v>
          </cell>
          <cell r="O335" t="str">
            <v>sociální prevence</v>
          </cell>
        </row>
        <row r="336">
          <cell r="G336" t="str">
            <v>Obecně prospěšná společnost</v>
          </cell>
          <cell r="O336" t="str">
            <v>sociální péče</v>
          </cell>
        </row>
        <row r="337">
          <cell r="G337" t="str">
            <v>Obecně prospěšná společnost</v>
          </cell>
          <cell r="O337" t="str">
            <v>sociální prevence</v>
          </cell>
        </row>
        <row r="338">
          <cell r="G338" t="str">
            <v>Obecně prospěšná společnost</v>
          </cell>
          <cell r="O338" t="str">
            <v>sociální péče</v>
          </cell>
        </row>
        <row r="339">
          <cell r="G339" t="str">
            <v>Obecně prospěšná společnost</v>
          </cell>
          <cell r="O339" t="str">
            <v>sociální péče</v>
          </cell>
        </row>
        <row r="340">
          <cell r="G340" t="str">
            <v>Obecně prospěšná společnost</v>
          </cell>
          <cell r="O340" t="str">
            <v>sociální péče</v>
          </cell>
        </row>
        <row r="341">
          <cell r="G341" t="str">
            <v>Společnost s ručením omezeným</v>
          </cell>
          <cell r="O341" t="str">
            <v>sociální péče</v>
          </cell>
        </row>
        <row r="342">
          <cell r="G342" t="str">
            <v>Spolek</v>
          </cell>
          <cell r="O342" t="str">
            <v>sociální péče</v>
          </cell>
        </row>
        <row r="343">
          <cell r="G343" t="str">
            <v>Obecně prospěšná společnost</v>
          </cell>
          <cell r="O343" t="str">
            <v>sociální péče</v>
          </cell>
        </row>
        <row r="344">
          <cell r="G344" t="str">
            <v>Obecně prospěšná společnost</v>
          </cell>
          <cell r="O344" t="str">
            <v>sociální péče</v>
          </cell>
        </row>
        <row r="345">
          <cell r="G345" t="str">
            <v>Obecně prospěšná společnost</v>
          </cell>
          <cell r="O345" t="str">
            <v>sociální péče</v>
          </cell>
        </row>
        <row r="346">
          <cell r="G346" t="str">
            <v>Obecně prospěšná společnost</v>
          </cell>
          <cell r="O346" t="str">
            <v>poradenství</v>
          </cell>
        </row>
        <row r="347">
          <cell r="G347" t="str">
            <v>Občanské sdružení</v>
          </cell>
          <cell r="O347" t="str">
            <v>sociální prevence</v>
          </cell>
        </row>
        <row r="348">
          <cell r="G348" t="str">
            <v>Občanské sdružení</v>
          </cell>
          <cell r="O348" t="str">
            <v>sociální prevence</v>
          </cell>
        </row>
        <row r="349">
          <cell r="G349" t="str">
            <v>Občanské sdružení</v>
          </cell>
          <cell r="O349" t="str">
            <v>sociální prevence</v>
          </cell>
        </row>
        <row r="350">
          <cell r="G350" t="str">
            <v>Občanské sdružení</v>
          </cell>
          <cell r="O350" t="str">
            <v>poradenství</v>
          </cell>
        </row>
        <row r="351">
          <cell r="G351" t="str">
            <v>Občanské sdružení</v>
          </cell>
          <cell r="O351" t="str">
            <v>sociální prevence</v>
          </cell>
        </row>
        <row r="352">
          <cell r="G352" t="str">
            <v>Ústav</v>
          </cell>
          <cell r="O352" t="str">
            <v>sociální péče</v>
          </cell>
        </row>
        <row r="353">
          <cell r="G353" t="str">
            <v>Ústav</v>
          </cell>
          <cell r="O353" t="str">
            <v>sociální péče</v>
          </cell>
        </row>
        <row r="354">
          <cell r="G354" t="str">
            <v>Ústav</v>
          </cell>
          <cell r="O354" t="str">
            <v>sociální péče</v>
          </cell>
        </row>
        <row r="355">
          <cell r="G355" t="str">
            <v>Ústav</v>
          </cell>
          <cell r="O355" t="str">
            <v>poradenství</v>
          </cell>
        </row>
        <row r="356">
          <cell r="G356" t="str">
            <v>Obecně prospěšná společnost</v>
          </cell>
          <cell r="O356" t="str">
            <v>sociální prevence</v>
          </cell>
        </row>
        <row r="357">
          <cell r="G357" t="str">
            <v>Obecně prospěšná společnost</v>
          </cell>
          <cell r="O357" t="str">
            <v>sociální péče</v>
          </cell>
        </row>
        <row r="358">
          <cell r="G358" t="str">
            <v>Obecně prospěšná společnost</v>
          </cell>
          <cell r="O358" t="str">
            <v>sociální péče</v>
          </cell>
        </row>
        <row r="359">
          <cell r="G359" t="str">
            <v>Pobočný spolek</v>
          </cell>
          <cell r="O359" t="str">
            <v>poradenství</v>
          </cell>
        </row>
        <row r="360">
          <cell r="G360" t="str">
            <v>Obecně prospěšná společnost</v>
          </cell>
          <cell r="O360" t="str">
            <v>sociální péče</v>
          </cell>
        </row>
        <row r="361">
          <cell r="G361" t="str">
            <v>Obecně prospěšná společnost</v>
          </cell>
          <cell r="O361" t="str">
            <v>sociální prevence</v>
          </cell>
        </row>
        <row r="362">
          <cell r="G362" t="str">
            <v>Obecně prospěšná společnost</v>
          </cell>
          <cell r="O362" t="str">
            <v>sociální prevence</v>
          </cell>
        </row>
        <row r="363">
          <cell r="G363" t="str">
            <v>Příspěvková organizace SK</v>
          </cell>
          <cell r="O363" t="str">
            <v>sociální péče</v>
          </cell>
        </row>
        <row r="364">
          <cell r="G364" t="str">
            <v>Příspěvková organizace SK</v>
          </cell>
          <cell r="O364" t="str">
            <v>sociální péče</v>
          </cell>
        </row>
        <row r="365">
          <cell r="G365" t="str">
            <v>Příspěvková organizace SK</v>
          </cell>
          <cell r="O365" t="str">
            <v>sociální péče</v>
          </cell>
        </row>
        <row r="366">
          <cell r="G366" t="str">
            <v>Příspěvková organizace SK</v>
          </cell>
          <cell r="O366" t="str">
            <v>sociální péče</v>
          </cell>
        </row>
        <row r="367">
          <cell r="G367" t="str">
            <v>Ústav</v>
          </cell>
          <cell r="O367" t="str">
            <v>sociální péče</v>
          </cell>
        </row>
        <row r="368">
          <cell r="G368" t="str">
            <v>Spolek</v>
          </cell>
          <cell r="O368" t="str">
            <v>poradenství</v>
          </cell>
        </row>
        <row r="369">
          <cell r="G369" t="str">
            <v>Spolek</v>
          </cell>
          <cell r="O369" t="str">
            <v>poradenství</v>
          </cell>
        </row>
        <row r="370">
          <cell r="G370" t="str">
            <v>Spolek</v>
          </cell>
          <cell r="O370" t="str">
            <v>sociální prevence</v>
          </cell>
        </row>
        <row r="371">
          <cell r="G371" t="str">
            <v>Společnost s ručením omezeným</v>
          </cell>
          <cell r="O371" t="str">
            <v>sociální péče</v>
          </cell>
        </row>
        <row r="372">
          <cell r="G372" t="str">
            <v>Společnost s ručením omezeným</v>
          </cell>
          <cell r="O372" t="str">
            <v>sociální péče</v>
          </cell>
        </row>
        <row r="373">
          <cell r="G373" t="str">
            <v>Společnost s ručením omezeným</v>
          </cell>
          <cell r="O373" t="str">
            <v>poradenství</v>
          </cell>
        </row>
        <row r="374">
          <cell r="G374" t="str">
            <v>Spolek</v>
          </cell>
          <cell r="O374" t="str">
            <v>sociální prevence</v>
          </cell>
        </row>
        <row r="375">
          <cell r="G375" t="str">
            <v>Spolek</v>
          </cell>
          <cell r="O375" t="str">
            <v>sociální prevence</v>
          </cell>
        </row>
        <row r="376">
          <cell r="G376" t="str">
            <v>Občanské sdružení</v>
          </cell>
          <cell r="O376" t="str">
            <v>sociální prevence</v>
          </cell>
        </row>
        <row r="377">
          <cell r="G377" t="str">
            <v>Občanské sdružení</v>
          </cell>
          <cell r="O377" t="str">
            <v>sociální péče</v>
          </cell>
        </row>
        <row r="378">
          <cell r="G378" t="str">
            <v>Občanské sdružení</v>
          </cell>
          <cell r="O378" t="str">
            <v>sociální péče</v>
          </cell>
        </row>
        <row r="379">
          <cell r="G379" t="str">
            <v>Fyzická osoba podnikající dle jiných zákonů než živnostenského a zákona o zemědělství nezapsaná v obchodním rejstříku</v>
          </cell>
          <cell r="O379" t="str">
            <v>sociální prevence</v>
          </cell>
        </row>
        <row r="380">
          <cell r="G380" t="str">
            <v>Fyzická osoba podnikající dle jiných zákonů než živnostenského a zákona o zemědělství nezapsaná v obchodním rejstříku</v>
          </cell>
          <cell r="O380" t="str">
            <v>poradenství</v>
          </cell>
        </row>
        <row r="381">
          <cell r="G381" t="str">
            <v>Zapsaný ústav</v>
          </cell>
          <cell r="O381" t="str">
            <v>sociální prevence</v>
          </cell>
        </row>
        <row r="382">
          <cell r="G382" t="str">
            <v>Zapsaný ústav</v>
          </cell>
          <cell r="O382" t="str">
            <v>sociální prevence</v>
          </cell>
        </row>
        <row r="383">
          <cell r="G383" t="str">
            <v>Příspěvková organizace SK</v>
          </cell>
          <cell r="O383" t="str">
            <v>poradenství</v>
          </cell>
        </row>
        <row r="384">
          <cell r="G384" t="str">
            <v>Příspěvková organizace SK</v>
          </cell>
          <cell r="O384" t="str">
            <v>sociální prevence</v>
          </cell>
        </row>
        <row r="385">
          <cell r="G385" t="str">
            <v>Příspěvková organizace SK</v>
          </cell>
          <cell r="O385" t="str">
            <v>sociální péče</v>
          </cell>
        </row>
        <row r="386">
          <cell r="G386" t="str">
            <v>Obecně prospěšná společnost</v>
          </cell>
          <cell r="O386" t="str">
            <v>poradenství</v>
          </cell>
        </row>
        <row r="387">
          <cell r="G387" t="str">
            <v>Obecně prospěšná společnost</v>
          </cell>
          <cell r="O387" t="str">
            <v>sociální prevence</v>
          </cell>
        </row>
        <row r="388">
          <cell r="G388" t="str">
            <v>Obecně prospěšná společnost</v>
          </cell>
          <cell r="O388" t="str">
            <v>sociální prevence</v>
          </cell>
        </row>
        <row r="389">
          <cell r="G389" t="str">
            <v>Obecně prospěšná společnost</v>
          </cell>
          <cell r="O389" t="str">
            <v>sociální prevence</v>
          </cell>
        </row>
        <row r="390">
          <cell r="G390" t="str">
            <v>Obecně prospěšná společnost</v>
          </cell>
          <cell r="O390" t="str">
            <v>sociální prevence</v>
          </cell>
        </row>
        <row r="391">
          <cell r="G391" t="str">
            <v>Obecně prospěšná společnost</v>
          </cell>
          <cell r="O391" t="str">
            <v>sociální prevence</v>
          </cell>
        </row>
        <row r="392">
          <cell r="G392" t="str">
            <v>Obecně prospěšná společnost</v>
          </cell>
          <cell r="O392" t="str">
            <v>sociální prevence</v>
          </cell>
        </row>
        <row r="393">
          <cell r="G393" t="str">
            <v>Obecně prospěšná společnost</v>
          </cell>
          <cell r="O393" t="str">
            <v>sociální prevence</v>
          </cell>
        </row>
        <row r="394">
          <cell r="G394" t="str">
            <v>Obecně prospěšná společnost</v>
          </cell>
          <cell r="O394" t="str">
            <v>sociální péče</v>
          </cell>
        </row>
        <row r="395">
          <cell r="G395" t="str">
            <v>Obecně prospěšná společnost</v>
          </cell>
          <cell r="O395" t="str">
            <v>sociální prevence</v>
          </cell>
        </row>
        <row r="396">
          <cell r="G396" t="str">
            <v>Obecně prospěšná společnost</v>
          </cell>
          <cell r="O396" t="str">
            <v>sociální péče</v>
          </cell>
        </row>
        <row r="397">
          <cell r="G397" t="str">
            <v>Občanské sdružení</v>
          </cell>
          <cell r="O397" t="str">
            <v>sociální prevence</v>
          </cell>
        </row>
        <row r="398">
          <cell r="G398" t="str">
            <v>Obecně prospěšná společnost</v>
          </cell>
          <cell r="O398" t="str">
            <v>sociální péče</v>
          </cell>
        </row>
        <row r="399">
          <cell r="G399" t="str">
            <v>Obecně prospěšná společnost</v>
          </cell>
          <cell r="O399" t="str">
            <v>sociální prevence</v>
          </cell>
        </row>
        <row r="400">
          <cell r="G400" t="str">
            <v>Obecně prospěšná společnost</v>
          </cell>
          <cell r="O400" t="str">
            <v>poradenství</v>
          </cell>
        </row>
        <row r="401">
          <cell r="G401" t="str">
            <v>Obecně prospěšná společnost</v>
          </cell>
          <cell r="O401" t="str">
            <v>sociální péče</v>
          </cell>
        </row>
        <row r="402">
          <cell r="G402" t="str">
            <v>Obecně prospěšná společnost</v>
          </cell>
          <cell r="O402" t="str">
            <v>sociální prevence</v>
          </cell>
        </row>
        <row r="403">
          <cell r="G403" t="str">
            <v>Obecně prospěšná společnost</v>
          </cell>
          <cell r="O403" t="str">
            <v>sociální prevence</v>
          </cell>
        </row>
        <row r="404">
          <cell r="G404" t="str">
            <v>Obecně prospěšná společnost</v>
          </cell>
          <cell r="O404" t="str">
            <v>sociální péče</v>
          </cell>
        </row>
        <row r="405">
          <cell r="G405" t="str">
            <v>Obec</v>
          </cell>
          <cell r="O405" t="str">
            <v>sociální péče</v>
          </cell>
        </row>
        <row r="406">
          <cell r="G406" t="str">
            <v>Obec</v>
          </cell>
          <cell r="O406" t="str">
            <v>sociální péče</v>
          </cell>
        </row>
        <row r="407">
          <cell r="G407" t="str">
            <v>Obec</v>
          </cell>
          <cell r="O407" t="str">
            <v>sociální péče</v>
          </cell>
        </row>
        <row r="408">
          <cell r="G408" t="str">
            <v>Obec</v>
          </cell>
          <cell r="O408" t="str">
            <v>sociální péče</v>
          </cell>
        </row>
        <row r="409">
          <cell r="G409" t="str">
            <v>Obec</v>
          </cell>
          <cell r="O409" t="str">
            <v>sociální péče</v>
          </cell>
        </row>
        <row r="410">
          <cell r="G410" t="str">
            <v>Obec</v>
          </cell>
          <cell r="O410" t="str">
            <v>sociální péče</v>
          </cell>
        </row>
        <row r="411">
          <cell r="G411" t="str">
            <v>Obec</v>
          </cell>
          <cell r="O411" t="str">
            <v>sociální péče</v>
          </cell>
        </row>
        <row r="412">
          <cell r="G412" t="str">
            <v>Obec</v>
          </cell>
          <cell r="O412" t="str">
            <v>sociální péče</v>
          </cell>
        </row>
        <row r="413">
          <cell r="G413" t="str">
            <v>Obec</v>
          </cell>
          <cell r="O413" t="str">
            <v>sociální péče</v>
          </cell>
        </row>
        <row r="414">
          <cell r="G414" t="str">
            <v>Obec</v>
          </cell>
          <cell r="O414" t="str">
            <v>sociální péče</v>
          </cell>
        </row>
        <row r="415">
          <cell r="G415" t="str">
            <v>Obec</v>
          </cell>
          <cell r="O415" t="str">
            <v>sociální péče</v>
          </cell>
        </row>
        <row r="416">
          <cell r="G416" t="str">
            <v>Obec</v>
          </cell>
          <cell r="O416" t="str">
            <v>sociální péče</v>
          </cell>
        </row>
        <row r="417">
          <cell r="G417" t="str">
            <v>Obec</v>
          </cell>
          <cell r="O417" t="str">
            <v>sociální prevence</v>
          </cell>
        </row>
        <row r="418">
          <cell r="G418" t="str">
            <v>Obec</v>
          </cell>
          <cell r="O418" t="str">
            <v>sociální prevence</v>
          </cell>
        </row>
        <row r="419">
          <cell r="G419" t="str">
            <v>Obec</v>
          </cell>
          <cell r="O419" t="str">
            <v>poradenství</v>
          </cell>
        </row>
        <row r="420">
          <cell r="G420" t="str">
            <v>Obec</v>
          </cell>
          <cell r="O420" t="str">
            <v>sociální prevence</v>
          </cell>
        </row>
        <row r="421">
          <cell r="G421" t="str">
            <v>Obec</v>
          </cell>
          <cell r="O421" t="str">
            <v>sociální prevence</v>
          </cell>
        </row>
        <row r="422">
          <cell r="G422" t="str">
            <v>Obec</v>
          </cell>
          <cell r="O422" t="str">
            <v>sociální prevence</v>
          </cell>
        </row>
        <row r="423">
          <cell r="G423" t="str">
            <v>Obec</v>
          </cell>
          <cell r="O423" t="str">
            <v>sociální péče</v>
          </cell>
        </row>
        <row r="424">
          <cell r="G424" t="str">
            <v>Obec</v>
          </cell>
          <cell r="O424" t="str">
            <v>sociální péče</v>
          </cell>
        </row>
        <row r="425">
          <cell r="G425" t="str">
            <v>Obec</v>
          </cell>
          <cell r="O425" t="str">
            <v>sociální prevence</v>
          </cell>
        </row>
        <row r="426">
          <cell r="G426" t="str">
            <v>Obec</v>
          </cell>
          <cell r="O426" t="str">
            <v>sociální prevence</v>
          </cell>
        </row>
        <row r="427">
          <cell r="G427" t="str">
            <v>Obec</v>
          </cell>
          <cell r="O427" t="str">
            <v>sociální prevence</v>
          </cell>
        </row>
        <row r="428">
          <cell r="G428" t="str">
            <v>Obec</v>
          </cell>
          <cell r="O428" t="str">
            <v>sociální péče</v>
          </cell>
        </row>
        <row r="429">
          <cell r="G429" t="str">
            <v>Obec</v>
          </cell>
          <cell r="O429" t="str">
            <v>sociální péče</v>
          </cell>
        </row>
        <row r="430">
          <cell r="G430" t="str">
            <v>Rozpočtová organizace</v>
          </cell>
          <cell r="O430" t="str">
            <v>sociální péče</v>
          </cell>
        </row>
        <row r="431">
          <cell r="G431" t="str">
            <v>Obec</v>
          </cell>
          <cell r="O431" t="str">
            <v>sociální péče</v>
          </cell>
        </row>
        <row r="432">
          <cell r="G432" t="str">
            <v>Obec</v>
          </cell>
          <cell r="O432" t="str">
            <v>sociální péče</v>
          </cell>
        </row>
        <row r="433">
          <cell r="G433" t="str">
            <v>Obec</v>
          </cell>
          <cell r="O433" t="str">
            <v>sociální péče</v>
          </cell>
        </row>
        <row r="434">
          <cell r="G434" t="str">
            <v>Obec</v>
          </cell>
          <cell r="O434" t="str">
            <v>sociální péče</v>
          </cell>
        </row>
        <row r="435">
          <cell r="G435" t="str">
            <v>Obec</v>
          </cell>
          <cell r="O435" t="str">
            <v>sociální péče</v>
          </cell>
        </row>
        <row r="436">
          <cell r="G436" t="str">
            <v>Obec</v>
          </cell>
          <cell r="O436" t="str">
            <v>sociální péče</v>
          </cell>
        </row>
        <row r="437">
          <cell r="G437" t="str">
            <v>Obec</v>
          </cell>
          <cell r="O437" t="str">
            <v>sociální péče</v>
          </cell>
        </row>
        <row r="438">
          <cell r="G438" t="str">
            <v>Obec</v>
          </cell>
          <cell r="O438" t="str">
            <v>sociální péče</v>
          </cell>
        </row>
        <row r="439">
          <cell r="G439" t="str">
            <v>Obec</v>
          </cell>
          <cell r="O439" t="str">
            <v>sociální péče</v>
          </cell>
        </row>
        <row r="440">
          <cell r="G440" t="str">
            <v>Obec</v>
          </cell>
          <cell r="O440" t="str">
            <v>sociální péče</v>
          </cell>
        </row>
        <row r="441">
          <cell r="G441" t="str">
            <v>Obec</v>
          </cell>
          <cell r="O441" t="str">
            <v>sociální péče</v>
          </cell>
        </row>
        <row r="442">
          <cell r="G442" t="str">
            <v>Obec</v>
          </cell>
          <cell r="O442" t="str">
            <v>sociální péče</v>
          </cell>
        </row>
        <row r="443">
          <cell r="G443" t="str">
            <v>Příspěvková organizace zřízená územním samosprávným celkem</v>
          </cell>
          <cell r="O443" t="str">
            <v>sociální péče</v>
          </cell>
        </row>
        <row r="444">
          <cell r="G444" t="str">
            <v>Příspěvková organizace zřízená územním samosprávným celkem</v>
          </cell>
          <cell r="O444" t="str">
            <v>sociální péče</v>
          </cell>
        </row>
        <row r="445">
          <cell r="G445" t="str">
            <v>Příspěvková organizace zřízená územním samosprávným celkem</v>
          </cell>
          <cell r="O445" t="str">
            <v>sociální péče</v>
          </cell>
        </row>
        <row r="446">
          <cell r="G446" t="str">
            <v>Příspěvková organizace zřízená územním samosprávným celkem</v>
          </cell>
          <cell r="O446" t="str">
            <v>sociální péče</v>
          </cell>
        </row>
        <row r="447">
          <cell r="G447" t="str">
            <v>Příspěvková organizace zřízená územním samosprávným celkem</v>
          </cell>
          <cell r="O447" t="str">
            <v>sociální péče</v>
          </cell>
        </row>
        <row r="448">
          <cell r="G448" t="str">
            <v>Příspěvková organizace zřízená územním samosprávným celkem</v>
          </cell>
          <cell r="O448" t="str">
            <v>sociální péče</v>
          </cell>
        </row>
        <row r="449">
          <cell r="G449" t="str">
            <v>Příspěvková organizace zřízená územním samosprávným celkem</v>
          </cell>
          <cell r="O449" t="str">
            <v>sociální péče</v>
          </cell>
        </row>
        <row r="450">
          <cell r="G450" t="str">
            <v>Obec</v>
          </cell>
          <cell r="O450" t="str">
            <v>sociální péče</v>
          </cell>
        </row>
        <row r="451">
          <cell r="G451" t="str">
            <v>Obec</v>
          </cell>
          <cell r="O451" t="str">
            <v>sociální péče</v>
          </cell>
        </row>
        <row r="452">
          <cell r="G452" t="str">
            <v>Spolek</v>
          </cell>
          <cell r="O452" t="str">
            <v>sociální prevence</v>
          </cell>
        </row>
        <row r="453">
          <cell r="G453" t="str">
            <v>Spolek</v>
          </cell>
          <cell r="O453" t="str">
            <v>sociální prevence</v>
          </cell>
        </row>
        <row r="454">
          <cell r="G454" t="str">
            <v>Spolek</v>
          </cell>
          <cell r="O454" t="str">
            <v>sociální prevence</v>
          </cell>
        </row>
        <row r="455">
          <cell r="G455" t="str">
            <v>Příspěvková organizace SK</v>
          </cell>
          <cell r="O455" t="str">
            <v>sociální péče</v>
          </cell>
        </row>
        <row r="456">
          <cell r="G456" t="str">
            <v>Příspěvková organizace SK</v>
          </cell>
          <cell r="O456" t="str">
            <v>sociální prevence</v>
          </cell>
        </row>
        <row r="457">
          <cell r="G457" t="str">
            <v>Příspěvková organizace SK</v>
          </cell>
          <cell r="O457" t="str">
            <v>sociální péče</v>
          </cell>
        </row>
        <row r="458">
          <cell r="G458" t="str">
            <v>Spolek</v>
          </cell>
          <cell r="O458" t="str">
            <v>sociální prevence</v>
          </cell>
        </row>
        <row r="459">
          <cell r="G459" t="str">
            <v>Spolek</v>
          </cell>
          <cell r="O459" t="str">
            <v>sociální prevence</v>
          </cell>
        </row>
        <row r="460">
          <cell r="G460" t="str">
            <v>Občanské sdružení</v>
          </cell>
          <cell r="O460" t="str">
            <v>sociální péče</v>
          </cell>
        </row>
        <row r="461">
          <cell r="G461" t="str">
            <v>Občanské sdružení</v>
          </cell>
          <cell r="O461" t="str">
            <v>poradenství</v>
          </cell>
        </row>
        <row r="462">
          <cell r="G462" t="str">
            <v>Spolek</v>
          </cell>
          <cell r="O462" t="str">
            <v>sociální prevence</v>
          </cell>
        </row>
        <row r="463">
          <cell r="G463" t="str">
            <v>Spolek</v>
          </cell>
          <cell r="O463" t="str">
            <v>sociální prevence</v>
          </cell>
        </row>
        <row r="464">
          <cell r="G464" t="str">
            <v>Spolek</v>
          </cell>
          <cell r="O464" t="str">
            <v>sociální prevence</v>
          </cell>
        </row>
        <row r="465">
          <cell r="G465" t="str">
            <v>Občanské sdružení</v>
          </cell>
          <cell r="O465" t="str">
            <v>poradenství</v>
          </cell>
        </row>
        <row r="466">
          <cell r="G466" t="str">
            <v>Občanské sdružení</v>
          </cell>
          <cell r="O466" t="str">
            <v>sociální péče</v>
          </cell>
        </row>
        <row r="467">
          <cell r="G467" t="str">
            <v>Občanské sdružení</v>
          </cell>
          <cell r="O467" t="str">
            <v>sociální prevence</v>
          </cell>
        </row>
        <row r="468">
          <cell r="G468" t="str">
            <v>Občanské sdružení</v>
          </cell>
          <cell r="O468" t="str">
            <v>poradenství</v>
          </cell>
        </row>
        <row r="469">
          <cell r="G469" t="str">
            <v>Občanské sdružení</v>
          </cell>
          <cell r="O469" t="str">
            <v>sociální péče</v>
          </cell>
        </row>
        <row r="470">
          <cell r="G470" t="str">
            <v>Spolek</v>
          </cell>
          <cell r="O470" t="str">
            <v>poradenství</v>
          </cell>
        </row>
        <row r="471">
          <cell r="G471" t="str">
            <v>Občanské sdružení</v>
          </cell>
          <cell r="O471" t="str">
            <v>sociální prevence</v>
          </cell>
        </row>
        <row r="472">
          <cell r="G472" t="str">
            <v>zzapsaný ústav</v>
          </cell>
          <cell r="O472" t="str">
            <v>sociální péče</v>
          </cell>
        </row>
        <row r="473">
          <cell r="G473" t="str">
            <v>Obec</v>
          </cell>
          <cell r="O473" t="str">
            <v>sociální péče</v>
          </cell>
        </row>
        <row r="474">
          <cell r="G474" t="str">
            <v>Obec</v>
          </cell>
          <cell r="O474" t="str">
            <v>sociální péče</v>
          </cell>
        </row>
        <row r="475">
          <cell r="G475" t="str">
            <v>Církve a náboženské společnosti</v>
          </cell>
          <cell r="O475" t="str">
            <v>sociální prevence</v>
          </cell>
        </row>
        <row r="476">
          <cell r="G476" t="str">
            <v>Církve a náboženské společnosti</v>
          </cell>
          <cell r="O476" t="str">
            <v>sociální péče</v>
          </cell>
        </row>
        <row r="477">
          <cell r="G477" t="str">
            <v>Církve a náboženské společnosti</v>
          </cell>
          <cell r="O477" t="str">
            <v>sociální prevence</v>
          </cell>
        </row>
        <row r="478">
          <cell r="G478" t="str">
            <v>Církve a náboženské společnosti</v>
          </cell>
          <cell r="O478" t="str">
            <v>sociální prevence</v>
          </cell>
        </row>
        <row r="479">
          <cell r="G479" t="str">
            <v>Církve a náboženské společnosti</v>
          </cell>
          <cell r="O479" t="str">
            <v>sociální prevence</v>
          </cell>
        </row>
        <row r="480">
          <cell r="G480" t="str">
            <v>Církve a náboženské společnosti</v>
          </cell>
          <cell r="O480" t="str">
            <v>sociální prevence</v>
          </cell>
        </row>
        <row r="481">
          <cell r="G481" t="str">
            <v>Církve a náboženské společnosti</v>
          </cell>
          <cell r="O481" t="str">
            <v>sociální prevence</v>
          </cell>
        </row>
        <row r="482">
          <cell r="G482" t="str">
            <v>Církve a náboženské společnosti</v>
          </cell>
          <cell r="O482" t="str">
            <v>sociální prevence</v>
          </cell>
        </row>
        <row r="483">
          <cell r="G483" t="str">
            <v>Církve a náboženské společnosti</v>
          </cell>
          <cell r="O483" t="str">
            <v>sociální prevence</v>
          </cell>
        </row>
        <row r="484">
          <cell r="G484" t="str">
            <v>Církve a náboženské společnosti</v>
          </cell>
          <cell r="O484" t="str">
            <v>sociální prevence</v>
          </cell>
        </row>
        <row r="485">
          <cell r="G485" t="str">
            <v>Církve a náboženské společnosti</v>
          </cell>
          <cell r="O485" t="str">
            <v>sociální prevence</v>
          </cell>
        </row>
        <row r="486">
          <cell r="G486" t="str">
            <v>Církve a náboženské společnosti</v>
          </cell>
          <cell r="O486" t="str">
            <v>sociální prevence</v>
          </cell>
        </row>
        <row r="487">
          <cell r="G487" t="str">
            <v>Církve a náboženské společnosti</v>
          </cell>
          <cell r="O487" t="str">
            <v>sociální prevence</v>
          </cell>
        </row>
        <row r="488">
          <cell r="G488" t="str">
            <v>Církve a náboženské společnosti</v>
          </cell>
          <cell r="O488" t="str">
            <v>sociální prevence</v>
          </cell>
        </row>
        <row r="489">
          <cell r="G489" t="str">
            <v>Církve a náboženské společnosti</v>
          </cell>
          <cell r="O489" t="str">
            <v>sociální prevence</v>
          </cell>
        </row>
        <row r="490">
          <cell r="G490" t="str">
            <v>Církve a náboženské společnosti</v>
          </cell>
          <cell r="O490" t="str">
            <v>sociální prevence</v>
          </cell>
        </row>
        <row r="491">
          <cell r="G491" t="str">
            <v>Církve a náboženské společnosti</v>
          </cell>
          <cell r="O491" t="str">
            <v>sociální prevence</v>
          </cell>
        </row>
        <row r="492">
          <cell r="G492" t="str">
            <v>Církve a náboženské společnosti</v>
          </cell>
          <cell r="O492" t="str">
            <v>sociální prevence</v>
          </cell>
        </row>
        <row r="493">
          <cell r="G493" t="str">
            <v>Církve a náboženské společnosti</v>
          </cell>
          <cell r="O493" t="str">
            <v>poradenství</v>
          </cell>
        </row>
        <row r="494">
          <cell r="G494" t="str">
            <v>Akciová společnost</v>
          </cell>
          <cell r="O494" t="str">
            <v>sociální péče</v>
          </cell>
        </row>
        <row r="495">
          <cell r="G495" t="str">
            <v>Občanské sdružení</v>
          </cell>
          <cell r="O495" t="str">
            <v>sociální prevence</v>
          </cell>
        </row>
        <row r="496">
          <cell r="G496" t="str">
            <v>Občanské sdružení</v>
          </cell>
          <cell r="O496" t="str">
            <v>sociální prevence</v>
          </cell>
        </row>
        <row r="497">
          <cell r="G497" t="str">
            <v>Občanské sdružení</v>
          </cell>
          <cell r="O497" t="str">
            <v>sociální péče</v>
          </cell>
        </row>
        <row r="498">
          <cell r="G498" t="str">
            <v>Obecně prospěšná společnost</v>
          </cell>
          <cell r="O498" t="str">
            <v>sociální péče</v>
          </cell>
        </row>
        <row r="499">
          <cell r="G499" t="str">
            <v>Občanské sdružení</v>
          </cell>
          <cell r="O499" t="str">
            <v>sociální péče</v>
          </cell>
        </row>
        <row r="500">
          <cell r="G500" t="str">
            <v>Občanské sdružení</v>
          </cell>
          <cell r="O500" t="str">
            <v>sociální péče</v>
          </cell>
        </row>
        <row r="501">
          <cell r="G501" t="str">
            <v>Občanské sdružení</v>
          </cell>
          <cell r="O501" t="str">
            <v>poradenství</v>
          </cell>
        </row>
        <row r="502">
          <cell r="G502" t="str">
            <v>Organizační jednotka občanského sdružení</v>
          </cell>
          <cell r="O502" t="str">
            <v>sociální prevence</v>
          </cell>
        </row>
        <row r="503">
          <cell r="G503" t="str">
            <v>Organizační jednotka občanského sdružení</v>
          </cell>
          <cell r="O503" t="str">
            <v>sociální prevence</v>
          </cell>
        </row>
        <row r="504">
          <cell r="G504" t="str">
            <v>Příspěvková organizace zřízená územním samosprávným celkem</v>
          </cell>
          <cell r="O504" t="str">
            <v>sociální péče</v>
          </cell>
        </row>
        <row r="505">
          <cell r="G505" t="str">
            <v>Příspěvková organizace zřízená územním samosprávným celkem</v>
          </cell>
          <cell r="O505" t="str">
            <v>sociální péče</v>
          </cell>
        </row>
        <row r="506">
          <cell r="G506" t="str">
            <v>Příspěvková organizace zřízená územním samosprávným celkem</v>
          </cell>
          <cell r="O506" t="str">
            <v>sociální péče</v>
          </cell>
        </row>
        <row r="507">
          <cell r="G507" t="str">
            <v>Příspěvková organizace zřízená územním samosprávným celkem</v>
          </cell>
          <cell r="O507" t="str">
            <v>sociální péče</v>
          </cell>
        </row>
        <row r="508">
          <cell r="G508" t="str">
            <v>Příspěvková organizace zřízená územním samosprávným celkem</v>
          </cell>
          <cell r="O508" t="str">
            <v>sociální péče</v>
          </cell>
        </row>
        <row r="509">
          <cell r="G509" t="str">
            <v>Příspěvková organizace zřízená územním samosprávným celkem</v>
          </cell>
          <cell r="O509" t="str">
            <v>sociální péče</v>
          </cell>
        </row>
        <row r="510">
          <cell r="G510" t="str">
            <v>Příspěvková organizace zřízená územním samosprávným celkem</v>
          </cell>
          <cell r="O510" t="str">
            <v>sociální péče</v>
          </cell>
        </row>
        <row r="511">
          <cell r="G511" t="str">
            <v>Příspěvková organizace zřízená územním samosprávným celkem</v>
          </cell>
          <cell r="O511" t="str">
            <v>sociální péče</v>
          </cell>
        </row>
        <row r="512">
          <cell r="G512" t="str">
            <v>Příspěvková organizace zřízená územním samosprávným celkem</v>
          </cell>
          <cell r="O512" t="str">
            <v>sociální péče</v>
          </cell>
        </row>
        <row r="513">
          <cell r="G513" t="str">
            <v>Společnost s ručením omezeným</v>
          </cell>
          <cell r="O513" t="str">
            <v>sociální péče</v>
          </cell>
        </row>
        <row r="514">
          <cell r="G514" t="str">
            <v>Společnost s ručením omezeným</v>
          </cell>
          <cell r="O514" t="str">
            <v>sociální péče</v>
          </cell>
        </row>
        <row r="515">
          <cell r="G515" t="str">
            <v>Společnost s ručením omezeným</v>
          </cell>
          <cell r="O515" t="str">
            <v>sociální péče</v>
          </cell>
        </row>
        <row r="516">
          <cell r="G516" t="str">
            <v>Příspěvková organizace zřízená územním samosprávným celkem</v>
          </cell>
          <cell r="O516" t="str">
            <v>sociální péče</v>
          </cell>
        </row>
        <row r="517">
          <cell r="G517" t="str">
            <v>Příspěvková organizace zřízená územním samosprávným celkem</v>
          </cell>
          <cell r="O517" t="str">
            <v>sociální prevence</v>
          </cell>
        </row>
        <row r="518">
          <cell r="G518" t="str">
            <v>Příspěvková organizace zřízená územním samosprávným celkem</v>
          </cell>
          <cell r="O518" t="str">
            <v>sociální prevence</v>
          </cell>
        </row>
        <row r="519">
          <cell r="G519" t="str">
            <v>Příspěvková organizace zřízená územním samosprávným celkem</v>
          </cell>
          <cell r="O519" t="str">
            <v>sociální prevence</v>
          </cell>
        </row>
        <row r="520">
          <cell r="G520" t="str">
            <v>Příspěvková organizace zřízená územním samosprávným celkem</v>
          </cell>
          <cell r="O520" t="str">
            <v>sociální péče</v>
          </cell>
        </row>
        <row r="521">
          <cell r="G521" t="str">
            <v>Příspěvková organizace zřízená územním samosprávným celkem</v>
          </cell>
          <cell r="O521" t="str">
            <v>sociální péče</v>
          </cell>
        </row>
        <row r="522">
          <cell r="G522" t="str">
            <v>Obecně prospěšná společnost</v>
          </cell>
          <cell r="O522" t="str">
            <v>sociální prevence</v>
          </cell>
        </row>
        <row r="523">
          <cell r="G523" t="str">
            <v>Obecně prospěšná společnost</v>
          </cell>
          <cell r="O523" t="str">
            <v>sociální prevence</v>
          </cell>
        </row>
        <row r="524">
          <cell r="G524" t="str">
            <v>Občanské sdružení</v>
          </cell>
          <cell r="O524" t="str">
            <v>sociální prevence</v>
          </cell>
        </row>
        <row r="525">
          <cell r="G525" t="str">
            <v>Občanské sdružení</v>
          </cell>
          <cell r="O525" t="str">
            <v>sociální prevence</v>
          </cell>
        </row>
        <row r="526">
          <cell r="G526" t="str">
            <v>Občanské sdružení</v>
          </cell>
          <cell r="O526" t="str">
            <v>sociální prevence</v>
          </cell>
        </row>
        <row r="527">
          <cell r="G527" t="str">
            <v>Občanské sdružení</v>
          </cell>
          <cell r="O527" t="str">
            <v>sociální prevence</v>
          </cell>
        </row>
        <row r="528">
          <cell r="G528" t="str">
            <v>Ústav</v>
          </cell>
          <cell r="O528" t="str">
            <v>sociální prevence</v>
          </cell>
        </row>
        <row r="529">
          <cell r="G529" t="str">
            <v>Ústav</v>
          </cell>
          <cell r="O529" t="str">
            <v>sociální péče</v>
          </cell>
        </row>
        <row r="530">
          <cell r="G530" t="str">
            <v>Spolek</v>
          </cell>
          <cell r="O530" t="str">
            <v>sociální prevence</v>
          </cell>
        </row>
        <row r="531">
          <cell r="G531" t="str">
            <v>Spolek</v>
          </cell>
          <cell r="O531" t="str">
            <v>sociální prevence</v>
          </cell>
        </row>
        <row r="532">
          <cell r="G532" t="str">
            <v>Společnost s ručením omezeným</v>
          </cell>
          <cell r="O532" t="str">
            <v>sociální péče</v>
          </cell>
        </row>
        <row r="533">
          <cell r="G533" t="str">
            <v>Občanské sdružení</v>
          </cell>
          <cell r="O533" t="str">
            <v>sociální prevence</v>
          </cell>
        </row>
        <row r="534">
          <cell r="G534" t="str">
            <v>Občanské sdružení</v>
          </cell>
          <cell r="O534" t="str">
            <v>sociální prevence</v>
          </cell>
        </row>
        <row r="535">
          <cell r="G535" t="str">
            <v>Obecně prospěšná společnost</v>
          </cell>
          <cell r="O535" t="str">
            <v>sociální prevence</v>
          </cell>
        </row>
        <row r="536">
          <cell r="G536" t="str">
            <v>Obecně prospěšná společnost</v>
          </cell>
          <cell r="O536" t="str">
            <v>poradenství</v>
          </cell>
        </row>
        <row r="537">
          <cell r="G537" t="str">
            <v>Obecně prospěšná společnost</v>
          </cell>
          <cell r="O537" t="str">
            <v>sociální prevence</v>
          </cell>
        </row>
        <row r="538">
          <cell r="G538" t="str">
            <v>Obecně prospěšná společnost</v>
          </cell>
          <cell r="O538" t="str">
            <v>sociální prevence</v>
          </cell>
        </row>
        <row r="539">
          <cell r="G539" t="str">
            <v>Obecně prospěšná společnost</v>
          </cell>
          <cell r="O539" t="str">
            <v>sociální prevence</v>
          </cell>
        </row>
        <row r="540">
          <cell r="G540" t="str">
            <v>Obecně prospěšná společnost</v>
          </cell>
          <cell r="O540" t="str">
            <v>poradenství</v>
          </cell>
        </row>
        <row r="541">
          <cell r="G541" t="str">
            <v>Obecně prospěšná společnost</v>
          </cell>
          <cell r="O541" t="str">
            <v>sociální prevence</v>
          </cell>
        </row>
        <row r="542">
          <cell r="G542" t="str">
            <v>Obecně prospěšná společnost</v>
          </cell>
          <cell r="O542" t="str">
            <v>sociální prevence</v>
          </cell>
        </row>
        <row r="543">
          <cell r="G543" t="str">
            <v>Obecně prospěšná společnost</v>
          </cell>
          <cell r="O543" t="str">
            <v>sociální prevence</v>
          </cell>
        </row>
        <row r="544">
          <cell r="G544" t="str">
            <v>Obecně prospěšná společnost</v>
          </cell>
          <cell r="O544" t="str">
            <v>sociální prevence</v>
          </cell>
        </row>
        <row r="545">
          <cell r="G545" t="str">
            <v>Obecně prospěšná společnost</v>
          </cell>
          <cell r="O545" t="str">
            <v>poradenství</v>
          </cell>
        </row>
        <row r="546">
          <cell r="G546" t="str">
            <v>Obecně prospěšná společnost</v>
          </cell>
          <cell r="O546" t="str">
            <v>sociální prevence</v>
          </cell>
        </row>
        <row r="547">
          <cell r="G547" t="str">
            <v>Ústav</v>
          </cell>
          <cell r="O547" t="str">
            <v>sociální prevence</v>
          </cell>
        </row>
        <row r="548">
          <cell r="G548" t="str">
            <v>Spolek</v>
          </cell>
          <cell r="O548" t="str">
            <v>sociální prevence</v>
          </cell>
        </row>
        <row r="549">
          <cell r="G549" t="str">
            <v>Společnost s ručením omezeným</v>
          </cell>
          <cell r="O549" t="str">
            <v>sociální péče</v>
          </cell>
        </row>
        <row r="550">
          <cell r="G550" t="str">
            <v>Obecně prospěšná společnost</v>
          </cell>
          <cell r="O550" t="str">
            <v>sociální prevence</v>
          </cell>
        </row>
        <row r="551">
          <cell r="G551" t="str">
            <v>Občanské sdružení</v>
          </cell>
          <cell r="O551" t="str">
            <v>poradenství</v>
          </cell>
        </row>
        <row r="552">
          <cell r="G552" t="str">
            <v>Obecně prospěšná společnost</v>
          </cell>
          <cell r="O552" t="str">
            <v>poradenství</v>
          </cell>
        </row>
        <row r="553">
          <cell r="G553" t="str">
            <v>Spolek</v>
          </cell>
          <cell r="O553" t="str">
            <v>poradenství</v>
          </cell>
        </row>
        <row r="554">
          <cell r="G554" t="str">
            <v>Občanské sdružení</v>
          </cell>
          <cell r="O554" t="str">
            <v>poradenství</v>
          </cell>
        </row>
        <row r="555">
          <cell r="G555" t="str">
            <v>Občanské sdružení</v>
          </cell>
          <cell r="O555" t="str">
            <v>poradenství</v>
          </cell>
        </row>
        <row r="556">
          <cell r="G556" t="str">
            <v>Občanské sdružení</v>
          </cell>
          <cell r="O556" t="str">
            <v>sociální prevence</v>
          </cell>
        </row>
        <row r="557">
          <cell r="G557" t="str">
            <v>Obecně prospěšná společnost</v>
          </cell>
          <cell r="O557" t="str">
            <v>sociální prevence</v>
          </cell>
        </row>
        <row r="558">
          <cell r="G558" t="str">
            <v>Obecně prospěšná společnost</v>
          </cell>
          <cell r="O558" t="str">
            <v>sociální prevence</v>
          </cell>
        </row>
        <row r="559">
          <cell r="G559" t="str">
            <v>Obecně prospěšná společnost</v>
          </cell>
          <cell r="O559" t="str">
            <v>sociální prevence</v>
          </cell>
        </row>
        <row r="560">
          <cell r="G560" t="str">
            <v>Občanské sdružení</v>
          </cell>
          <cell r="O560" t="str">
            <v>sociální prevence</v>
          </cell>
        </row>
        <row r="561">
          <cell r="G561" t="str">
            <v>Občanské sdružení</v>
          </cell>
          <cell r="O561" t="str">
            <v>sociální prevence</v>
          </cell>
        </row>
        <row r="562">
          <cell r="G562" t="str">
            <v>Občanské sdružení</v>
          </cell>
          <cell r="O562" t="str">
            <v>poradenství</v>
          </cell>
        </row>
        <row r="563">
          <cell r="G563" t="str">
            <v>Obecně prospěšná společnost</v>
          </cell>
          <cell r="O563" t="str">
            <v>sociální péče</v>
          </cell>
        </row>
        <row r="564">
          <cell r="G564" t="str">
            <v>Obecně prospěšná společnost</v>
          </cell>
          <cell r="O564" t="str">
            <v>poradenství</v>
          </cell>
        </row>
        <row r="565">
          <cell r="G565" t="str">
            <v>Obecně prospěšná společnost</v>
          </cell>
          <cell r="O565" t="str">
            <v>sociální péče</v>
          </cell>
        </row>
        <row r="566">
          <cell r="G566" t="str">
            <v>Příspěvková organizace SK</v>
          </cell>
          <cell r="O566" t="str">
            <v>sociální péče</v>
          </cell>
        </row>
        <row r="567">
          <cell r="G567" t="str">
            <v>Příspěvková organizace SK</v>
          </cell>
          <cell r="O567" t="str">
            <v>sociální péče</v>
          </cell>
        </row>
        <row r="568">
          <cell r="G568" t="str">
            <v>Příspěvková organizace SK</v>
          </cell>
          <cell r="O568" t="str">
            <v>sociální péče</v>
          </cell>
        </row>
        <row r="569">
          <cell r="G569" t="str">
            <v>Obecně prospěšná společnost</v>
          </cell>
          <cell r="O569" t="str">
            <v>sociální prevence</v>
          </cell>
        </row>
        <row r="570">
          <cell r="G570" t="str">
            <v>Obecně prospěšná společnost</v>
          </cell>
          <cell r="O570" t="str">
            <v>sociální prevence</v>
          </cell>
        </row>
        <row r="571">
          <cell r="G571" t="str">
            <v>Obecně prospěšná společnost</v>
          </cell>
          <cell r="O571" t="str">
            <v>sociální péče</v>
          </cell>
        </row>
        <row r="572">
          <cell r="G572" t="str">
            <v>Obecně prospěšná společnost</v>
          </cell>
          <cell r="O572" t="str">
            <v>sociální péče</v>
          </cell>
        </row>
        <row r="573">
          <cell r="G573" t="str">
            <v>Společnost s ručením omezeným</v>
          </cell>
          <cell r="O573" t="str">
            <v>sociální péče</v>
          </cell>
        </row>
        <row r="574">
          <cell r="G574" t="str">
            <v>Ústav</v>
          </cell>
          <cell r="O574" t="str">
            <v>sociální péče</v>
          </cell>
        </row>
        <row r="575">
          <cell r="G575" t="str">
            <v>Občanské sdružení</v>
          </cell>
          <cell r="O575" t="str">
            <v>sociální prevence</v>
          </cell>
        </row>
        <row r="576">
          <cell r="G576" t="str">
            <v>Občanské sdružení</v>
          </cell>
          <cell r="O576" t="str">
            <v>sociální prevence</v>
          </cell>
        </row>
        <row r="577">
          <cell r="G577" t="str">
            <v>Občanské sdružení</v>
          </cell>
          <cell r="O577" t="str">
            <v>sociální prevence</v>
          </cell>
        </row>
        <row r="578">
          <cell r="G578" t="str">
            <v>Občanské sdružení</v>
          </cell>
          <cell r="O578" t="str">
            <v>poradenství</v>
          </cell>
        </row>
        <row r="579">
          <cell r="G579" t="str">
            <v>Občanské sdružení</v>
          </cell>
          <cell r="O579" t="str">
            <v>sociální prevence</v>
          </cell>
        </row>
        <row r="580">
          <cell r="G580" t="str">
            <v>Občanské sdružení</v>
          </cell>
          <cell r="O580" t="str">
            <v>sociální péče</v>
          </cell>
        </row>
        <row r="581">
          <cell r="G581" t="str">
            <v>Spolek</v>
          </cell>
          <cell r="O581" t="str">
            <v>poradenství</v>
          </cell>
        </row>
        <row r="582">
          <cell r="G582" t="str">
            <v>Spolek</v>
          </cell>
          <cell r="O582" t="str">
            <v>sociální prevence</v>
          </cell>
        </row>
        <row r="583">
          <cell r="G583" t="str">
            <v>Spolek</v>
          </cell>
          <cell r="O583" t="str">
            <v>sociální prevence</v>
          </cell>
        </row>
        <row r="584">
          <cell r="G584" t="str">
            <v>Spolek</v>
          </cell>
          <cell r="O584" t="str">
            <v>sociální prevence</v>
          </cell>
        </row>
        <row r="585">
          <cell r="G585" t="str">
            <v>Společnost s ručením omezeným</v>
          </cell>
          <cell r="O585" t="str">
            <v>sociální péče</v>
          </cell>
        </row>
        <row r="586">
          <cell r="G586" t="str">
            <v>Obecně prospěšná společnost</v>
          </cell>
          <cell r="O586" t="str">
            <v>sociální prevence</v>
          </cell>
        </row>
        <row r="587">
          <cell r="G587" t="str">
            <v>Obecně prospěšná společnost</v>
          </cell>
          <cell r="O587" t="str">
            <v>sociální péče</v>
          </cell>
        </row>
        <row r="588">
          <cell r="G588" t="str">
            <v>Obecně prospěšná společnost</v>
          </cell>
          <cell r="O588" t="str">
            <v>sociální péče</v>
          </cell>
        </row>
        <row r="589">
          <cell r="G589" t="str">
            <v>Fyzická osoba podnikající dle živnostenského zákona nezapsaná v obchodním rejstříku</v>
          </cell>
          <cell r="O589" t="str">
            <v>sociální péče</v>
          </cell>
        </row>
        <row r="590">
          <cell r="G590" t="str">
            <v>Společnost s ručením omezeným</v>
          </cell>
          <cell r="O590" t="str">
            <v>sociální péče</v>
          </cell>
        </row>
        <row r="591">
          <cell r="G591" t="str">
            <v>Společnost s ručením omezeným</v>
          </cell>
          <cell r="O591" t="str">
            <v>sociální péče</v>
          </cell>
        </row>
        <row r="592">
          <cell r="G592" t="str">
            <v>Společnost s ručením omezeným</v>
          </cell>
          <cell r="O592" t="str">
            <v>sociální péče</v>
          </cell>
        </row>
        <row r="593">
          <cell r="G593" t="str">
            <v>Obecně prospěšná společnost</v>
          </cell>
          <cell r="O593" t="str">
            <v>sociální péče</v>
          </cell>
        </row>
        <row r="594">
          <cell r="G594" t="str">
            <v>Občanské sdružení</v>
          </cell>
          <cell r="O594" t="str">
            <v>sociální péče</v>
          </cell>
        </row>
        <row r="595">
          <cell r="G595" t="str">
            <v>Obecně prospěšná společnost</v>
          </cell>
          <cell r="O595" t="str">
            <v>sociální péče</v>
          </cell>
        </row>
        <row r="596">
          <cell r="G596" t="str">
            <v>Obecně prospěšná společnost</v>
          </cell>
          <cell r="O596" t="str">
            <v>sociální péče</v>
          </cell>
        </row>
        <row r="597">
          <cell r="G597" t="str">
            <v>Obecně prospěšná společnost</v>
          </cell>
          <cell r="O597" t="str">
            <v>poradenství</v>
          </cell>
        </row>
        <row r="598">
          <cell r="G598" t="str">
            <v>Obecně prospěšná společnost</v>
          </cell>
          <cell r="O598" t="str">
            <v>sociální péče</v>
          </cell>
        </row>
        <row r="599">
          <cell r="G599" t="str">
            <v>Obecně prospěšná společnost</v>
          </cell>
          <cell r="O599" t="str">
            <v>sociální péče</v>
          </cell>
        </row>
        <row r="600">
          <cell r="G600" t="str">
            <v>Obecně prospěšná společnost</v>
          </cell>
          <cell r="O600" t="str">
            <v>sociální péče</v>
          </cell>
        </row>
        <row r="601">
          <cell r="G601" t="str">
            <v>Občanské sdružení</v>
          </cell>
          <cell r="O601" t="str">
            <v>sociální péče</v>
          </cell>
        </row>
        <row r="602">
          <cell r="G602" t="str">
            <v>Občanské sdružení</v>
          </cell>
          <cell r="O602" t="str">
            <v>sociální péče</v>
          </cell>
        </row>
        <row r="603">
          <cell r="G603" t="str">
            <v>Spolek</v>
          </cell>
          <cell r="O603" t="str">
            <v>sociální prevence</v>
          </cell>
        </row>
        <row r="604">
          <cell r="G604" t="str">
            <v>Spolek</v>
          </cell>
          <cell r="O604" t="str">
            <v>sociální prevence</v>
          </cell>
        </row>
        <row r="605">
          <cell r="G605" t="str">
            <v>Obecně prospěšná společnost</v>
          </cell>
          <cell r="O605" t="str">
            <v>sociální prevence</v>
          </cell>
        </row>
        <row r="606">
          <cell r="G606" t="str">
            <v>Občanské sdružení</v>
          </cell>
          <cell r="O606" t="str">
            <v>sociální péče</v>
          </cell>
        </row>
        <row r="607">
          <cell r="G607" t="str">
            <v>Občanské sdružení</v>
          </cell>
          <cell r="O607" t="str">
            <v>sociální péče</v>
          </cell>
        </row>
        <row r="608">
          <cell r="G608" t="str">
            <v>Občanské sdružení</v>
          </cell>
          <cell r="O608" t="str">
            <v>sociální prevence</v>
          </cell>
        </row>
        <row r="609">
          <cell r="G609" t="str">
            <v>Občanské sdružení</v>
          </cell>
          <cell r="O609" t="str">
            <v>sociální péče</v>
          </cell>
        </row>
        <row r="610">
          <cell r="G610" t="str">
            <v>Obecně prospěšná společnost</v>
          </cell>
          <cell r="O610" t="str">
            <v>sociální péče</v>
          </cell>
        </row>
        <row r="611">
          <cell r="G611" t="str">
            <v>Obecně prospěšná společnost</v>
          </cell>
          <cell r="O611" t="str">
            <v>sociální péče</v>
          </cell>
        </row>
        <row r="612">
          <cell r="G612" t="str">
            <v>zapsaný spolek</v>
          </cell>
          <cell r="O612" t="str">
            <v>sociální prevence</v>
          </cell>
        </row>
        <row r="613">
          <cell r="G613" t="str">
            <v>zapsaný spolek</v>
          </cell>
          <cell r="O613" t="str">
            <v>sociální prevence</v>
          </cell>
        </row>
        <row r="614">
          <cell r="G614" t="str">
            <v>zapsaný spolek</v>
          </cell>
          <cell r="O614" t="str">
            <v>poradenství</v>
          </cell>
        </row>
        <row r="615">
          <cell r="G615" t="str">
            <v>Obecně prospěšná společnost</v>
          </cell>
          <cell r="O615" t="str">
            <v>poradenství</v>
          </cell>
        </row>
        <row r="616">
          <cell r="G616" t="str">
            <v>Spolek</v>
          </cell>
          <cell r="O616" t="str">
            <v>sociální péče</v>
          </cell>
        </row>
        <row r="617">
          <cell r="G617" t="str">
            <v>Spolek</v>
          </cell>
          <cell r="O617" t="str">
            <v>sociální prevence</v>
          </cell>
        </row>
        <row r="618">
          <cell r="G618" t="str">
            <v>Spolek</v>
          </cell>
          <cell r="O618" t="str">
            <v>poradenství</v>
          </cell>
        </row>
        <row r="619">
          <cell r="G619" t="str">
            <v>Spolek</v>
          </cell>
          <cell r="O619" t="str">
            <v>sociální prevence</v>
          </cell>
        </row>
        <row r="620">
          <cell r="G620" t="str">
            <v>Organizační jednotka občanského sdružení</v>
          </cell>
          <cell r="O620" t="str">
            <v>sociální prevence</v>
          </cell>
        </row>
        <row r="621">
          <cell r="G621" t="str">
            <v>Spolek</v>
          </cell>
          <cell r="O621" t="str">
            <v>poradenství</v>
          </cell>
        </row>
        <row r="622">
          <cell r="G622" t="str">
            <v>Spolek</v>
          </cell>
          <cell r="O622" t="str">
            <v>sociální prevence</v>
          </cell>
        </row>
        <row r="623">
          <cell r="G623" t="str">
            <v>Spolek</v>
          </cell>
          <cell r="O623" t="str">
            <v>sociální prevence</v>
          </cell>
        </row>
        <row r="624">
          <cell r="G624" t="str">
            <v>Občanské sdružení</v>
          </cell>
          <cell r="O624" t="str">
            <v>sociální prevence</v>
          </cell>
        </row>
        <row r="625">
          <cell r="G625" t="str">
            <v>Občanské sdružení</v>
          </cell>
          <cell r="O625" t="str">
            <v>poradenství</v>
          </cell>
        </row>
        <row r="626">
          <cell r="G626" t="str">
            <v>Občanské sdružení</v>
          </cell>
          <cell r="O626" t="str">
            <v>sociální prevence</v>
          </cell>
        </row>
        <row r="627">
          <cell r="G627" t="str">
            <v>Občanské sdružení</v>
          </cell>
          <cell r="O627" t="str">
            <v>sociální prevence</v>
          </cell>
        </row>
        <row r="628">
          <cell r="G628" t="str">
            <v>Obecně prospěšná společnost</v>
          </cell>
          <cell r="O628" t="str">
            <v>sociální péče</v>
          </cell>
        </row>
        <row r="629">
          <cell r="G629" t="str">
            <v>Obecně prospěšná společnost</v>
          </cell>
          <cell r="O629" t="str">
            <v>poradenství</v>
          </cell>
        </row>
        <row r="630">
          <cell r="G630" t="str">
            <v>Obecně prospěšná společnost</v>
          </cell>
          <cell r="O630" t="str">
            <v>sociální péče</v>
          </cell>
        </row>
        <row r="631">
          <cell r="G631" t="str">
            <v>Obecně prospěšná společnost</v>
          </cell>
          <cell r="O631" t="str">
            <v>sociální péče</v>
          </cell>
        </row>
        <row r="632">
          <cell r="G632" t="str">
            <v>Občanské sdružení</v>
          </cell>
          <cell r="O632" t="str">
            <v>sociální prevence</v>
          </cell>
        </row>
        <row r="633">
          <cell r="G633" t="str">
            <v>Občanské sdružení</v>
          </cell>
          <cell r="O633" t="str">
            <v>sociální péče</v>
          </cell>
        </row>
        <row r="634">
          <cell r="G634" t="str">
            <v>Obecně prospěšná společnost</v>
          </cell>
          <cell r="O634" t="str">
            <v>sociální péče</v>
          </cell>
        </row>
        <row r="635">
          <cell r="G635" t="str">
            <v>Obecně prospěšná společnost</v>
          </cell>
          <cell r="O635" t="str">
            <v>sociální péče</v>
          </cell>
        </row>
        <row r="636">
          <cell r="G636" t="str">
            <v>Společnost s ručením omezeným</v>
          </cell>
          <cell r="O636" t="str">
            <v>poradenství</v>
          </cell>
        </row>
        <row r="637">
          <cell r="G637" t="str">
            <v>Občanské sdružení</v>
          </cell>
          <cell r="O637" t="str">
            <v>sociální prevence</v>
          </cell>
        </row>
        <row r="638">
          <cell r="G638" t="str">
            <v>Občanské sdružení</v>
          </cell>
          <cell r="O638" t="str">
            <v>sociální péče</v>
          </cell>
        </row>
        <row r="639">
          <cell r="G639" t="str">
            <v>Občanské sdružení</v>
          </cell>
          <cell r="O639" t="str">
            <v>sociální prevence</v>
          </cell>
        </row>
        <row r="640">
          <cell r="G640" t="str">
            <v>Občanské sdružení</v>
          </cell>
          <cell r="O640" t="str">
            <v>sociální prevence</v>
          </cell>
        </row>
        <row r="641">
          <cell r="G641" t="str">
            <v>Občanské sdružení</v>
          </cell>
          <cell r="O641" t="str">
            <v>poradenství</v>
          </cell>
        </row>
        <row r="642">
          <cell r="G642" t="str">
            <v>Příspěvková organizace SK</v>
          </cell>
          <cell r="O642" t="str">
            <v>sociální péče</v>
          </cell>
        </row>
        <row r="643">
          <cell r="G643" t="str">
            <v>Příspěvková organizace SK</v>
          </cell>
          <cell r="O643" t="str">
            <v>sociální péče</v>
          </cell>
        </row>
        <row r="644">
          <cell r="G644" t="str">
            <v>Příspěvková organizace SK</v>
          </cell>
          <cell r="O644" t="str">
            <v>sociální péče</v>
          </cell>
        </row>
        <row r="645">
          <cell r="G645" t="str">
            <v>Občanské sdružení</v>
          </cell>
          <cell r="O645" t="str">
            <v>sociální prevence</v>
          </cell>
        </row>
        <row r="646">
          <cell r="G646" t="str">
            <v>Příspěvková organizace SK</v>
          </cell>
          <cell r="O646" t="str">
            <v>sociální péče</v>
          </cell>
        </row>
        <row r="647">
          <cell r="G647" t="str">
            <v>Příspěvková organizace SK</v>
          </cell>
          <cell r="O647" t="str">
            <v>sociální péče</v>
          </cell>
        </row>
        <row r="648">
          <cell r="G648" t="str">
            <v>Příspěvková organizace SK</v>
          </cell>
          <cell r="O648" t="str">
            <v>sociální prevence</v>
          </cell>
        </row>
        <row r="649">
          <cell r="G649" t="str">
            <v>Příspěvková organizace SK</v>
          </cell>
          <cell r="O649" t="str">
            <v>sociální péče</v>
          </cell>
        </row>
        <row r="650">
          <cell r="G650" t="str">
            <v>Příspěvková organizace SK</v>
          </cell>
          <cell r="O650" t="str">
            <v>sociální péče</v>
          </cell>
        </row>
        <row r="651">
          <cell r="G651" t="str">
            <v>Spolek</v>
          </cell>
          <cell r="O651" t="str">
            <v>sociální péče</v>
          </cell>
        </row>
        <row r="652">
          <cell r="G652" t="str">
            <v>Příspěvková organizace SK</v>
          </cell>
          <cell r="O652" t="str">
            <v>sociální prevence</v>
          </cell>
        </row>
        <row r="653">
          <cell r="G653" t="str">
            <v>Příspěvková organizace SK</v>
          </cell>
          <cell r="O653" t="str">
            <v>sociální prevence</v>
          </cell>
        </row>
        <row r="654">
          <cell r="G654" t="str">
            <v>Příspěvková organizace SK</v>
          </cell>
          <cell r="O654" t="str">
            <v>sociální prevence</v>
          </cell>
        </row>
        <row r="655">
          <cell r="G655" t="str">
            <v>Příspěvková organizace SK</v>
          </cell>
          <cell r="O655" t="str">
            <v>poradenství</v>
          </cell>
        </row>
        <row r="656">
          <cell r="G656" t="str">
            <v>Příspěvková organizace SK</v>
          </cell>
          <cell r="O656" t="str">
            <v>sociální prevence</v>
          </cell>
        </row>
        <row r="657">
          <cell r="G657" t="str">
            <v>Příspěvková organizace SK</v>
          </cell>
          <cell r="O657" t="str">
            <v>sociální prevence</v>
          </cell>
        </row>
        <row r="658">
          <cell r="G658" t="str">
            <v>Příspěvková organizace SK</v>
          </cell>
          <cell r="O658" t="str">
            <v>sociální péče</v>
          </cell>
        </row>
        <row r="659">
          <cell r="G659" t="str">
            <v>Příspěvková organizace SK</v>
          </cell>
          <cell r="O659" t="str">
            <v>sociální péče</v>
          </cell>
        </row>
        <row r="660">
          <cell r="G660" t="str">
            <v>Příspěvková organizace SK</v>
          </cell>
          <cell r="O660" t="str">
            <v>sociální péče</v>
          </cell>
        </row>
        <row r="661">
          <cell r="G661" t="str">
            <v>Příspěvková organizace SK</v>
          </cell>
          <cell r="O661" t="str">
            <v>sociální péče</v>
          </cell>
        </row>
        <row r="662">
          <cell r="G662" t="str">
            <v>Příspěvková organizace SK</v>
          </cell>
          <cell r="O662" t="str">
            <v>sociální péče</v>
          </cell>
        </row>
        <row r="663">
          <cell r="G663" t="str">
            <v>Příspěvková organizace SK</v>
          </cell>
          <cell r="O663" t="str">
            <v>sociální péče</v>
          </cell>
        </row>
      </sheetData>
      <sheetData sheetId="1"/>
      <sheetData sheetId="2"/>
      <sheetData sheetId="3">
        <row r="3">
          <cell r="N3">
            <v>0.98197906347397923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5">
          <cell r="D5">
            <v>56000</v>
          </cell>
          <cell r="E5">
            <v>64500</v>
          </cell>
          <cell r="F5">
            <v>63400</v>
          </cell>
        </row>
        <row r="6">
          <cell r="D6">
            <v>10700</v>
          </cell>
          <cell r="E6">
            <v>13700</v>
          </cell>
          <cell r="F6">
            <v>13000</v>
          </cell>
        </row>
        <row r="7">
          <cell r="D7">
            <v>1101900</v>
          </cell>
          <cell r="E7">
            <v>1399700</v>
          </cell>
          <cell r="F7">
            <v>1329700</v>
          </cell>
        </row>
        <row r="8">
          <cell r="D8">
            <v>612200</v>
          </cell>
          <cell r="E8">
            <v>777600</v>
          </cell>
          <cell r="F8">
            <v>738700</v>
          </cell>
        </row>
        <row r="9">
          <cell r="D9">
            <v>1387000</v>
          </cell>
          <cell r="E9">
            <v>1597800</v>
          </cell>
          <cell r="F9">
            <v>1570600</v>
          </cell>
        </row>
        <row r="10">
          <cell r="D10">
            <v>1261500</v>
          </cell>
          <cell r="E10">
            <v>1602400</v>
          </cell>
          <cell r="F10">
            <v>1499100</v>
          </cell>
        </row>
        <row r="11">
          <cell r="D11">
            <v>749100</v>
          </cell>
          <cell r="E11">
            <v>951500</v>
          </cell>
          <cell r="F11">
            <v>903900</v>
          </cell>
        </row>
        <row r="12">
          <cell r="D12">
            <v>706000</v>
          </cell>
          <cell r="E12">
            <v>813300</v>
          </cell>
          <cell r="F12">
            <v>799400</v>
          </cell>
        </row>
        <row r="13">
          <cell r="D13">
            <v>126000</v>
          </cell>
          <cell r="E13">
            <v>160100</v>
          </cell>
          <cell r="F13">
            <v>152000</v>
          </cell>
        </row>
        <row r="14">
          <cell r="D14">
            <v>1738800</v>
          </cell>
          <cell r="E14">
            <v>1738800</v>
          </cell>
          <cell r="F14">
            <v>1709200</v>
          </cell>
        </row>
        <row r="15">
          <cell r="D15">
            <v>1053000</v>
          </cell>
          <cell r="E15">
            <v>1053000</v>
          </cell>
          <cell r="F15">
            <v>1035100</v>
          </cell>
        </row>
        <row r="16">
          <cell r="D16">
            <v>900000</v>
          </cell>
          <cell r="E16">
            <v>900000</v>
          </cell>
          <cell r="F16">
            <v>884700</v>
          </cell>
        </row>
        <row r="17">
          <cell r="D17">
            <v>50000</v>
          </cell>
          <cell r="E17">
            <v>57600</v>
          </cell>
          <cell r="F17">
            <v>56600</v>
          </cell>
        </row>
        <row r="18">
          <cell r="D18">
            <v>1706000</v>
          </cell>
          <cell r="E18">
            <v>1910000</v>
          </cell>
          <cell r="F18">
            <v>1877500</v>
          </cell>
        </row>
        <row r="19">
          <cell r="D19">
            <v>100000</v>
          </cell>
          <cell r="E19">
            <v>115200</v>
          </cell>
          <cell r="F19">
            <v>113200</v>
          </cell>
        </row>
        <row r="20">
          <cell r="D20">
            <v>640000</v>
          </cell>
          <cell r="E20">
            <v>677000</v>
          </cell>
          <cell r="F20">
            <v>665400</v>
          </cell>
        </row>
        <row r="21">
          <cell r="D21">
            <v>4294500</v>
          </cell>
          <cell r="E21">
            <v>4947300</v>
          </cell>
          <cell r="F21">
            <v>4863200</v>
          </cell>
        </row>
        <row r="22">
          <cell r="D22">
            <v>117000</v>
          </cell>
          <cell r="E22">
            <v>134700</v>
          </cell>
          <cell r="F22">
            <v>132400</v>
          </cell>
        </row>
        <row r="23">
          <cell r="D23">
            <v>40000</v>
          </cell>
          <cell r="E23">
            <v>46000</v>
          </cell>
          <cell r="F23">
            <v>45200</v>
          </cell>
        </row>
        <row r="24">
          <cell r="D24">
            <v>1215500</v>
          </cell>
          <cell r="E24">
            <v>1380900</v>
          </cell>
          <cell r="F24">
            <v>1214100</v>
          </cell>
        </row>
        <row r="25">
          <cell r="D25">
            <v>0</v>
          </cell>
          <cell r="E25">
            <v>0</v>
          </cell>
          <cell r="F25">
            <v>22500</v>
          </cell>
        </row>
        <row r="26">
          <cell r="D26">
            <v>515000</v>
          </cell>
          <cell r="E26">
            <v>550000</v>
          </cell>
          <cell r="F26">
            <v>540600</v>
          </cell>
        </row>
        <row r="27">
          <cell r="D27">
            <v>1651500</v>
          </cell>
          <cell r="E27">
            <v>1651500</v>
          </cell>
          <cell r="F27">
            <v>1568900</v>
          </cell>
        </row>
        <row r="28">
          <cell r="D28">
            <v>154200</v>
          </cell>
          <cell r="E28">
            <v>154500</v>
          </cell>
          <cell r="F28">
            <v>146700</v>
          </cell>
        </row>
        <row r="29">
          <cell r="D29">
            <v>72100</v>
          </cell>
          <cell r="E29">
            <v>91500</v>
          </cell>
          <cell r="F29">
            <v>86900</v>
          </cell>
        </row>
        <row r="30">
          <cell r="D30">
            <v>59200</v>
          </cell>
          <cell r="E30">
            <v>59200</v>
          </cell>
          <cell r="F30">
            <v>58100</v>
          </cell>
        </row>
        <row r="31">
          <cell r="D31">
            <v>2466300</v>
          </cell>
          <cell r="E31">
            <v>2684500</v>
          </cell>
          <cell r="F31">
            <v>2550200</v>
          </cell>
        </row>
        <row r="32">
          <cell r="D32">
            <v>468000</v>
          </cell>
          <cell r="E32">
            <v>468000</v>
          </cell>
          <cell r="F32">
            <v>420100</v>
          </cell>
        </row>
        <row r="33">
          <cell r="D33">
            <v>61600</v>
          </cell>
          <cell r="E33">
            <v>78300</v>
          </cell>
          <cell r="F33">
            <v>74300</v>
          </cell>
        </row>
        <row r="34">
          <cell r="D34">
            <v>44500</v>
          </cell>
          <cell r="E34">
            <v>56600</v>
          </cell>
          <cell r="F34">
            <v>53700</v>
          </cell>
        </row>
        <row r="35">
          <cell r="D35">
            <v>651200</v>
          </cell>
          <cell r="E35">
            <v>798400</v>
          </cell>
          <cell r="F35">
            <v>758400</v>
          </cell>
        </row>
        <row r="36">
          <cell r="D36">
            <v>129200</v>
          </cell>
          <cell r="E36">
            <v>150700</v>
          </cell>
          <cell r="F36">
            <v>143100</v>
          </cell>
        </row>
        <row r="37">
          <cell r="D37">
            <v>355000</v>
          </cell>
          <cell r="E37">
            <v>355000</v>
          </cell>
          <cell r="F37">
            <v>348900</v>
          </cell>
        </row>
        <row r="38">
          <cell r="D38">
            <v>928100</v>
          </cell>
          <cell r="E38">
            <v>928100</v>
          </cell>
          <cell r="F38">
            <v>881600</v>
          </cell>
        </row>
        <row r="39">
          <cell r="D39">
            <v>8319700</v>
          </cell>
          <cell r="E39">
            <v>8319700</v>
          </cell>
          <cell r="F39">
            <v>7903700</v>
          </cell>
        </row>
        <row r="40">
          <cell r="D40">
            <v>9145300</v>
          </cell>
          <cell r="E40">
            <v>9145300</v>
          </cell>
          <cell r="F40">
            <v>8989800</v>
          </cell>
        </row>
        <row r="41">
          <cell r="D41">
            <v>235000</v>
          </cell>
          <cell r="E41">
            <v>270700</v>
          </cell>
          <cell r="F41">
            <v>266000</v>
          </cell>
        </row>
        <row r="42">
          <cell r="D42">
            <v>543000</v>
          </cell>
          <cell r="E42">
            <v>625500</v>
          </cell>
          <cell r="F42">
            <v>487000</v>
          </cell>
        </row>
        <row r="43">
          <cell r="D43">
            <v>1470000</v>
          </cell>
          <cell r="E43">
            <v>1693400</v>
          </cell>
          <cell r="F43">
            <v>1664600</v>
          </cell>
        </row>
        <row r="44">
          <cell r="D44">
            <v>654000</v>
          </cell>
          <cell r="E44">
            <v>753400</v>
          </cell>
          <cell r="F44">
            <v>740500</v>
          </cell>
        </row>
        <row r="45">
          <cell r="D45">
            <v>2773000</v>
          </cell>
          <cell r="E45">
            <v>3194500</v>
          </cell>
          <cell r="F45">
            <v>3140200</v>
          </cell>
        </row>
        <row r="46">
          <cell r="D46">
            <v>5640000</v>
          </cell>
          <cell r="E46">
            <v>6497400</v>
          </cell>
          <cell r="F46">
            <v>6386900</v>
          </cell>
        </row>
        <row r="47">
          <cell r="D47">
            <v>6081000</v>
          </cell>
          <cell r="E47">
            <v>6510100</v>
          </cell>
          <cell r="F47">
            <v>6399400</v>
          </cell>
        </row>
        <row r="48">
          <cell r="D48">
            <v>850000</v>
          </cell>
          <cell r="E48">
            <v>850000</v>
          </cell>
          <cell r="F48">
            <v>807500</v>
          </cell>
        </row>
        <row r="49">
          <cell r="D49">
            <v>2439000</v>
          </cell>
          <cell r="E49">
            <v>2600400</v>
          </cell>
          <cell r="F49">
            <v>2556200</v>
          </cell>
        </row>
        <row r="50">
          <cell r="D50">
            <v>3167800</v>
          </cell>
          <cell r="E50">
            <v>3319900</v>
          </cell>
          <cell r="F50">
            <v>3263400</v>
          </cell>
        </row>
        <row r="51">
          <cell r="D51">
            <v>6800</v>
          </cell>
          <cell r="E51">
            <v>8600</v>
          </cell>
          <cell r="F51">
            <v>8100</v>
          </cell>
        </row>
        <row r="52">
          <cell r="D52">
            <v>160500</v>
          </cell>
          <cell r="E52">
            <v>203900</v>
          </cell>
          <cell r="F52">
            <v>193700</v>
          </cell>
        </row>
        <row r="53">
          <cell r="D53">
            <v>954300</v>
          </cell>
          <cell r="E53">
            <v>954300</v>
          </cell>
          <cell r="F53">
            <v>906500</v>
          </cell>
        </row>
        <row r="54">
          <cell r="D54">
            <v>160500</v>
          </cell>
          <cell r="E54">
            <v>203900</v>
          </cell>
          <cell r="F54">
            <v>193700</v>
          </cell>
        </row>
        <row r="55">
          <cell r="D55">
            <v>31000</v>
          </cell>
          <cell r="E55">
            <v>35700</v>
          </cell>
          <cell r="F55">
            <v>35000</v>
          </cell>
        </row>
        <row r="56">
          <cell r="D56">
            <v>95000</v>
          </cell>
          <cell r="E56">
            <v>109400</v>
          </cell>
          <cell r="F56">
            <v>3400</v>
          </cell>
        </row>
        <row r="57">
          <cell r="D57">
            <v>527800</v>
          </cell>
          <cell r="E57">
            <v>670400</v>
          </cell>
          <cell r="F57">
            <v>636800</v>
          </cell>
        </row>
        <row r="58">
          <cell r="D58">
            <v>2576000</v>
          </cell>
          <cell r="E58">
            <v>2967600</v>
          </cell>
          <cell r="F58">
            <v>2917100</v>
          </cell>
        </row>
        <row r="59">
          <cell r="D59">
            <v>137800</v>
          </cell>
          <cell r="E59">
            <v>175100</v>
          </cell>
          <cell r="F59">
            <v>166300</v>
          </cell>
        </row>
        <row r="60">
          <cell r="D60">
            <v>10982900</v>
          </cell>
          <cell r="E60">
            <v>13950400</v>
          </cell>
          <cell r="F60">
            <v>13252800</v>
          </cell>
        </row>
        <row r="61">
          <cell r="D61">
            <v>2424500</v>
          </cell>
          <cell r="E61">
            <v>2793000</v>
          </cell>
          <cell r="F61">
            <v>2745500</v>
          </cell>
        </row>
        <row r="62">
          <cell r="D62">
            <v>5686300</v>
          </cell>
          <cell r="E62">
            <v>5686300</v>
          </cell>
          <cell r="F62">
            <v>5589600</v>
          </cell>
        </row>
        <row r="63">
          <cell r="D63">
            <v>1132900</v>
          </cell>
          <cell r="E63">
            <v>1305100</v>
          </cell>
          <cell r="F63">
            <v>1282900</v>
          </cell>
        </row>
        <row r="64">
          <cell r="D64">
            <v>1234000</v>
          </cell>
          <cell r="E64">
            <v>1421600</v>
          </cell>
          <cell r="F64">
            <v>1397400</v>
          </cell>
        </row>
        <row r="65">
          <cell r="D65">
            <v>1287900</v>
          </cell>
          <cell r="E65">
            <v>1483600</v>
          </cell>
          <cell r="F65">
            <v>1458300</v>
          </cell>
        </row>
        <row r="66">
          <cell r="D66">
            <v>3005100</v>
          </cell>
          <cell r="E66">
            <v>3461900</v>
          </cell>
          <cell r="F66">
            <v>3403000</v>
          </cell>
        </row>
        <row r="67">
          <cell r="D67">
            <v>1117000</v>
          </cell>
          <cell r="E67">
            <v>1286800</v>
          </cell>
          <cell r="F67">
            <v>1264900</v>
          </cell>
        </row>
        <row r="68">
          <cell r="D68">
            <v>282000</v>
          </cell>
          <cell r="E68">
            <v>358200</v>
          </cell>
          <cell r="F68">
            <v>340200</v>
          </cell>
        </row>
        <row r="69">
          <cell r="D69">
            <v>330000</v>
          </cell>
          <cell r="E69">
            <v>380100</v>
          </cell>
          <cell r="F69">
            <v>373600</v>
          </cell>
        </row>
        <row r="70">
          <cell r="D70">
            <v>328000</v>
          </cell>
          <cell r="E70">
            <v>377800</v>
          </cell>
          <cell r="F70">
            <v>371300</v>
          </cell>
        </row>
        <row r="71">
          <cell r="D71">
            <v>126900</v>
          </cell>
          <cell r="E71">
            <v>161200</v>
          </cell>
          <cell r="F71">
            <v>153100</v>
          </cell>
        </row>
        <row r="72">
          <cell r="D72">
            <v>2138700</v>
          </cell>
          <cell r="E72">
            <v>2143600</v>
          </cell>
          <cell r="F72">
            <v>2036400</v>
          </cell>
        </row>
        <row r="73">
          <cell r="D73">
            <v>97000</v>
          </cell>
          <cell r="E73">
            <v>123200</v>
          </cell>
          <cell r="F73">
            <v>117000</v>
          </cell>
        </row>
        <row r="74">
          <cell r="D74">
            <v>328000</v>
          </cell>
          <cell r="E74">
            <v>377800</v>
          </cell>
          <cell r="F74">
            <v>371300</v>
          </cell>
        </row>
        <row r="75">
          <cell r="D75">
            <v>2485100</v>
          </cell>
          <cell r="E75">
            <v>2485100</v>
          </cell>
          <cell r="F75">
            <v>2442800</v>
          </cell>
        </row>
        <row r="76">
          <cell r="D76">
            <v>1923000</v>
          </cell>
          <cell r="E76">
            <v>2215300</v>
          </cell>
          <cell r="F76">
            <v>2177600</v>
          </cell>
        </row>
        <row r="77">
          <cell r="D77">
            <v>2560700</v>
          </cell>
          <cell r="E77">
            <v>2712000</v>
          </cell>
          <cell r="F77">
            <v>2576400</v>
          </cell>
        </row>
        <row r="78">
          <cell r="D78">
            <v>1810300</v>
          </cell>
          <cell r="E78">
            <v>2085500</v>
          </cell>
          <cell r="F78">
            <v>2050000</v>
          </cell>
        </row>
        <row r="79">
          <cell r="D79">
            <v>804100</v>
          </cell>
          <cell r="E79">
            <v>804100</v>
          </cell>
          <cell r="F79">
            <v>763800</v>
          </cell>
        </row>
        <row r="80">
          <cell r="D80">
            <v>1742000</v>
          </cell>
          <cell r="E80">
            <v>2006800</v>
          </cell>
          <cell r="F80">
            <v>1972600</v>
          </cell>
        </row>
        <row r="81">
          <cell r="D81">
            <v>14017900</v>
          </cell>
          <cell r="E81">
            <v>16149000</v>
          </cell>
          <cell r="F81">
            <v>15874500</v>
          </cell>
        </row>
        <row r="82">
          <cell r="D82">
            <v>2734000</v>
          </cell>
          <cell r="E82">
            <v>3149600</v>
          </cell>
          <cell r="F82">
            <v>3096000</v>
          </cell>
        </row>
        <row r="83">
          <cell r="D83">
            <v>1778000</v>
          </cell>
          <cell r="E83">
            <v>2048300</v>
          </cell>
          <cell r="F83">
            <v>2013400</v>
          </cell>
        </row>
        <row r="84">
          <cell r="D84">
            <v>1271200</v>
          </cell>
          <cell r="E84">
            <v>1614600</v>
          </cell>
          <cell r="F84">
            <v>1204200</v>
          </cell>
        </row>
        <row r="85">
          <cell r="D85">
            <v>555900</v>
          </cell>
          <cell r="E85">
            <v>620200</v>
          </cell>
          <cell r="F85">
            <v>590000</v>
          </cell>
        </row>
        <row r="86">
          <cell r="D86">
            <v>409000</v>
          </cell>
          <cell r="E86">
            <v>464400</v>
          </cell>
          <cell r="F86">
            <v>441100</v>
          </cell>
        </row>
        <row r="87">
          <cell r="D87">
            <v>158300</v>
          </cell>
          <cell r="E87">
            <v>201100</v>
          </cell>
          <cell r="F87">
            <v>191000</v>
          </cell>
        </row>
        <row r="88">
          <cell r="D88">
            <v>1146000</v>
          </cell>
          <cell r="E88">
            <v>1146000</v>
          </cell>
          <cell r="F88">
            <v>866900</v>
          </cell>
        </row>
        <row r="89">
          <cell r="D89">
            <v>397200</v>
          </cell>
          <cell r="E89">
            <v>504500</v>
          </cell>
          <cell r="F89">
            <v>479200</v>
          </cell>
        </row>
        <row r="90">
          <cell r="D90">
            <v>327000</v>
          </cell>
          <cell r="E90">
            <v>327000</v>
          </cell>
          <cell r="F90">
            <v>761800</v>
          </cell>
        </row>
        <row r="91">
          <cell r="D91">
            <v>901000</v>
          </cell>
          <cell r="E91">
            <v>901000</v>
          </cell>
          <cell r="F91">
            <v>506100</v>
          </cell>
        </row>
        <row r="92">
          <cell r="D92">
            <v>705600</v>
          </cell>
          <cell r="E92">
            <v>774000</v>
          </cell>
          <cell r="F92">
            <v>735300</v>
          </cell>
        </row>
        <row r="93">
          <cell r="D93">
            <v>2825900</v>
          </cell>
          <cell r="E93">
            <v>2825900</v>
          </cell>
          <cell r="F93">
            <v>2691000</v>
          </cell>
        </row>
        <row r="94">
          <cell r="D94">
            <v>566900</v>
          </cell>
          <cell r="E94">
            <v>566900</v>
          </cell>
          <cell r="F94">
            <v>557200</v>
          </cell>
        </row>
        <row r="95">
          <cell r="D95">
            <v>253900</v>
          </cell>
          <cell r="E95">
            <v>322500</v>
          </cell>
          <cell r="F95">
            <v>306300</v>
          </cell>
        </row>
        <row r="96">
          <cell r="D96">
            <v>172300</v>
          </cell>
          <cell r="E96">
            <v>218800</v>
          </cell>
          <cell r="F96">
            <v>207800</v>
          </cell>
        </row>
        <row r="97">
          <cell r="D97">
            <v>97000</v>
          </cell>
          <cell r="E97">
            <v>123200</v>
          </cell>
          <cell r="F97">
            <v>117000</v>
          </cell>
        </row>
        <row r="98">
          <cell r="D98">
            <v>1298300</v>
          </cell>
          <cell r="E98">
            <v>1298300</v>
          </cell>
          <cell r="F98">
            <v>1233300</v>
          </cell>
        </row>
        <row r="99">
          <cell r="D99">
            <v>173200</v>
          </cell>
          <cell r="E99">
            <v>220000</v>
          </cell>
          <cell r="F99">
            <v>209000</v>
          </cell>
        </row>
        <row r="100">
          <cell r="D100">
            <v>97000</v>
          </cell>
          <cell r="E100">
            <v>123200</v>
          </cell>
          <cell r="F100">
            <v>117000</v>
          </cell>
        </row>
        <row r="101">
          <cell r="D101">
            <v>966900</v>
          </cell>
          <cell r="E101">
            <v>966900</v>
          </cell>
          <cell r="F101">
            <v>518600</v>
          </cell>
        </row>
        <row r="102">
          <cell r="D102">
            <v>2500000</v>
          </cell>
          <cell r="E102">
            <v>2880000</v>
          </cell>
          <cell r="F102">
            <v>2459300</v>
          </cell>
        </row>
        <row r="103">
          <cell r="D103">
            <v>566700</v>
          </cell>
          <cell r="E103">
            <v>566700</v>
          </cell>
          <cell r="F103">
            <v>538300</v>
          </cell>
        </row>
        <row r="104">
          <cell r="D104">
            <v>0</v>
          </cell>
          <cell r="E104">
            <v>0</v>
          </cell>
          <cell r="F104">
            <v>293500</v>
          </cell>
        </row>
        <row r="105">
          <cell r="D105">
            <v>1117300</v>
          </cell>
          <cell r="E105">
            <v>1419200</v>
          </cell>
          <cell r="F105">
            <v>1348200</v>
          </cell>
        </row>
        <row r="106">
          <cell r="D106">
            <v>1305100</v>
          </cell>
          <cell r="E106">
            <v>1462400</v>
          </cell>
          <cell r="F106">
            <v>1389200</v>
          </cell>
        </row>
        <row r="107">
          <cell r="D107">
            <v>191000</v>
          </cell>
          <cell r="E107">
            <v>220000</v>
          </cell>
          <cell r="F107">
            <v>216200</v>
          </cell>
        </row>
        <row r="108">
          <cell r="D108">
            <v>173200</v>
          </cell>
          <cell r="E108">
            <v>220000</v>
          </cell>
          <cell r="F108">
            <v>209000</v>
          </cell>
        </row>
        <row r="109">
          <cell r="D109">
            <v>236000</v>
          </cell>
          <cell r="E109">
            <v>271800</v>
          </cell>
          <cell r="F109">
            <v>267100</v>
          </cell>
        </row>
        <row r="110">
          <cell r="D110">
            <v>603000</v>
          </cell>
          <cell r="E110">
            <v>744100</v>
          </cell>
          <cell r="F110">
            <v>706800</v>
          </cell>
        </row>
        <row r="111">
          <cell r="D111">
            <v>201200</v>
          </cell>
          <cell r="E111">
            <v>255500</v>
          </cell>
          <cell r="F111">
            <v>242700</v>
          </cell>
        </row>
        <row r="112">
          <cell r="D112">
            <v>44000</v>
          </cell>
          <cell r="E112">
            <v>50600</v>
          </cell>
          <cell r="F112">
            <v>49700</v>
          </cell>
        </row>
        <row r="113">
          <cell r="D113">
            <v>57100</v>
          </cell>
          <cell r="E113">
            <v>60400</v>
          </cell>
          <cell r="F113">
            <v>57300</v>
          </cell>
        </row>
        <row r="114">
          <cell r="D114">
            <v>0</v>
          </cell>
          <cell r="E114">
            <v>0</v>
          </cell>
          <cell r="F114">
            <v>1200</v>
          </cell>
        </row>
        <row r="115">
          <cell r="D115">
            <v>80000</v>
          </cell>
          <cell r="E115">
            <v>92100</v>
          </cell>
          <cell r="F115">
            <v>90500</v>
          </cell>
        </row>
        <row r="116">
          <cell r="D116">
            <v>3130000</v>
          </cell>
          <cell r="E116">
            <v>3212500</v>
          </cell>
          <cell r="F116">
            <v>3157900</v>
          </cell>
        </row>
        <row r="117">
          <cell r="D117">
            <v>808000</v>
          </cell>
          <cell r="E117">
            <v>930800</v>
          </cell>
          <cell r="F117">
            <v>914900</v>
          </cell>
        </row>
        <row r="118">
          <cell r="D118">
            <v>2425000</v>
          </cell>
          <cell r="E118">
            <v>2425000</v>
          </cell>
          <cell r="F118">
            <v>2303700</v>
          </cell>
        </row>
        <row r="119">
          <cell r="D119">
            <v>2792400</v>
          </cell>
          <cell r="E119">
            <v>2798800</v>
          </cell>
          <cell r="F119">
            <v>2658800</v>
          </cell>
        </row>
        <row r="120">
          <cell r="D120">
            <v>809000</v>
          </cell>
          <cell r="E120">
            <v>1027600</v>
          </cell>
          <cell r="F120">
            <v>976200</v>
          </cell>
        </row>
        <row r="121">
          <cell r="D121">
            <v>3187500</v>
          </cell>
          <cell r="E121">
            <v>3187500</v>
          </cell>
          <cell r="F121">
            <v>4000000</v>
          </cell>
        </row>
        <row r="122">
          <cell r="D122">
            <v>808000</v>
          </cell>
          <cell r="E122">
            <v>930800</v>
          </cell>
          <cell r="F122">
            <v>914900</v>
          </cell>
        </row>
        <row r="123">
          <cell r="D123">
            <v>1836000</v>
          </cell>
          <cell r="E123">
            <v>2115100</v>
          </cell>
          <cell r="F123">
            <v>2079100</v>
          </cell>
        </row>
        <row r="124">
          <cell r="D124">
            <v>205800</v>
          </cell>
          <cell r="E124">
            <v>261500</v>
          </cell>
          <cell r="F124">
            <v>248400</v>
          </cell>
        </row>
        <row r="125">
          <cell r="D125">
            <v>0</v>
          </cell>
          <cell r="E125">
            <v>0</v>
          </cell>
          <cell r="F125">
            <v>21000</v>
          </cell>
        </row>
        <row r="126">
          <cell r="D126">
            <v>876100</v>
          </cell>
          <cell r="E126">
            <v>966000</v>
          </cell>
          <cell r="F126">
            <v>917700</v>
          </cell>
        </row>
        <row r="127">
          <cell r="D127">
            <v>136500</v>
          </cell>
          <cell r="E127">
            <v>157300</v>
          </cell>
          <cell r="F127">
            <v>149400</v>
          </cell>
        </row>
        <row r="128">
          <cell r="D128">
            <v>351000</v>
          </cell>
          <cell r="E128">
            <v>351000</v>
          </cell>
          <cell r="F128">
            <v>333400</v>
          </cell>
        </row>
        <row r="129">
          <cell r="D129">
            <v>97500</v>
          </cell>
          <cell r="E129">
            <v>97500</v>
          </cell>
          <cell r="F129">
            <v>75100</v>
          </cell>
        </row>
        <row r="130">
          <cell r="D130">
            <v>545000</v>
          </cell>
          <cell r="E130">
            <v>627800</v>
          </cell>
          <cell r="F130">
            <v>617100</v>
          </cell>
        </row>
        <row r="131">
          <cell r="D131">
            <v>1066000</v>
          </cell>
          <cell r="E131">
            <v>1228000</v>
          </cell>
          <cell r="F131">
            <v>1207100</v>
          </cell>
        </row>
        <row r="132">
          <cell r="D132">
            <v>158000</v>
          </cell>
          <cell r="E132">
            <v>182000</v>
          </cell>
          <cell r="F132">
            <v>178900</v>
          </cell>
        </row>
        <row r="133">
          <cell r="D133">
            <v>1100000</v>
          </cell>
          <cell r="E133">
            <v>1267200</v>
          </cell>
          <cell r="F133">
            <v>1245600</v>
          </cell>
        </row>
        <row r="134">
          <cell r="D134">
            <v>846000</v>
          </cell>
          <cell r="E134">
            <v>866400</v>
          </cell>
          <cell r="F134">
            <v>765100</v>
          </cell>
        </row>
        <row r="135">
          <cell r="D135">
            <v>642000</v>
          </cell>
          <cell r="E135">
            <v>685500</v>
          </cell>
          <cell r="F135">
            <v>673800</v>
          </cell>
        </row>
        <row r="136">
          <cell r="D136">
            <v>539600</v>
          </cell>
          <cell r="E136">
            <v>685400</v>
          </cell>
          <cell r="F136">
            <v>651100</v>
          </cell>
        </row>
        <row r="137">
          <cell r="D137">
            <v>848900</v>
          </cell>
          <cell r="E137">
            <v>1078200</v>
          </cell>
          <cell r="F137">
            <v>1024200</v>
          </cell>
        </row>
        <row r="138">
          <cell r="D138">
            <v>350000</v>
          </cell>
          <cell r="E138">
            <v>403200</v>
          </cell>
          <cell r="F138">
            <v>396300</v>
          </cell>
        </row>
        <row r="139">
          <cell r="D139">
            <v>869000</v>
          </cell>
          <cell r="E139">
            <v>1001100</v>
          </cell>
          <cell r="F139">
            <v>951300</v>
          </cell>
        </row>
        <row r="140">
          <cell r="D140">
            <v>1377200</v>
          </cell>
          <cell r="E140">
            <v>1377200</v>
          </cell>
          <cell r="F140">
            <v>1308300</v>
          </cell>
        </row>
        <row r="141">
          <cell r="D141">
            <v>1030800</v>
          </cell>
          <cell r="E141">
            <v>1030800</v>
          </cell>
          <cell r="F141">
            <v>948200</v>
          </cell>
        </row>
        <row r="142">
          <cell r="D142">
            <v>122400</v>
          </cell>
          <cell r="E142">
            <v>155500</v>
          </cell>
          <cell r="F142">
            <v>147700</v>
          </cell>
        </row>
        <row r="143">
          <cell r="D143">
            <v>6037900</v>
          </cell>
          <cell r="E143">
            <v>6404400</v>
          </cell>
          <cell r="F143">
            <v>8567100</v>
          </cell>
        </row>
        <row r="144">
          <cell r="D144">
            <v>7957300</v>
          </cell>
          <cell r="E144">
            <v>7957300</v>
          </cell>
          <cell r="F144">
            <v>7559400</v>
          </cell>
        </row>
        <row r="145">
          <cell r="D145">
            <v>3958100</v>
          </cell>
          <cell r="E145">
            <v>3958100</v>
          </cell>
          <cell r="F145">
            <v>3760100</v>
          </cell>
        </row>
        <row r="146">
          <cell r="D146">
            <v>4094700</v>
          </cell>
          <cell r="E146">
            <v>4717200</v>
          </cell>
          <cell r="F146">
            <v>4637000</v>
          </cell>
        </row>
        <row r="147">
          <cell r="D147">
            <v>2832700</v>
          </cell>
          <cell r="E147">
            <v>3263300</v>
          </cell>
          <cell r="F147">
            <v>3207800</v>
          </cell>
        </row>
        <row r="148">
          <cell r="D148">
            <v>4184500</v>
          </cell>
          <cell r="E148">
            <v>4245500</v>
          </cell>
          <cell r="F148">
            <v>4212200</v>
          </cell>
        </row>
        <row r="149">
          <cell r="D149">
            <v>4900000</v>
          </cell>
          <cell r="E149">
            <v>5644900</v>
          </cell>
          <cell r="F149">
            <v>5548900</v>
          </cell>
        </row>
        <row r="150">
          <cell r="D150">
            <v>2829500</v>
          </cell>
          <cell r="E150">
            <v>3259700</v>
          </cell>
          <cell r="F150">
            <v>1803000</v>
          </cell>
        </row>
        <row r="151">
          <cell r="D151">
            <v>5643900</v>
          </cell>
          <cell r="E151">
            <v>6293300</v>
          </cell>
          <cell r="F151">
            <v>6186300</v>
          </cell>
        </row>
        <row r="152">
          <cell r="D152">
            <v>7282200</v>
          </cell>
          <cell r="E152">
            <v>8154000</v>
          </cell>
          <cell r="F152">
            <v>8015400</v>
          </cell>
        </row>
        <row r="153">
          <cell r="D153">
            <v>71000</v>
          </cell>
          <cell r="E153">
            <v>81700</v>
          </cell>
          <cell r="F153">
            <v>80300</v>
          </cell>
        </row>
        <row r="154">
          <cell r="D154">
            <v>2962800</v>
          </cell>
          <cell r="E154">
            <v>3413200</v>
          </cell>
          <cell r="F154">
            <v>3355100</v>
          </cell>
        </row>
        <row r="155">
          <cell r="D155">
            <v>4747500</v>
          </cell>
          <cell r="E155">
            <v>4747500</v>
          </cell>
          <cell r="F155">
            <v>4666800</v>
          </cell>
        </row>
        <row r="156">
          <cell r="D156">
            <v>3935100</v>
          </cell>
          <cell r="E156">
            <v>4156100</v>
          </cell>
          <cell r="F156">
            <v>3627300</v>
          </cell>
        </row>
        <row r="157">
          <cell r="D157">
            <v>3105500</v>
          </cell>
          <cell r="E157">
            <v>3348700</v>
          </cell>
          <cell r="F157">
            <v>3291700</v>
          </cell>
        </row>
        <row r="158">
          <cell r="D158">
            <v>272000</v>
          </cell>
          <cell r="E158">
            <v>345600</v>
          </cell>
          <cell r="F158">
            <v>220500</v>
          </cell>
        </row>
        <row r="159">
          <cell r="D159">
            <v>5088400</v>
          </cell>
          <cell r="E159">
            <v>5861900</v>
          </cell>
          <cell r="F159">
            <v>5762200</v>
          </cell>
        </row>
        <row r="160">
          <cell r="D160">
            <v>20000</v>
          </cell>
          <cell r="E160">
            <v>23000</v>
          </cell>
          <cell r="F160">
            <v>0</v>
          </cell>
        </row>
        <row r="161">
          <cell r="D161">
            <v>1320000</v>
          </cell>
          <cell r="E161">
            <v>1520600</v>
          </cell>
          <cell r="F161">
            <v>1240800</v>
          </cell>
        </row>
        <row r="162">
          <cell r="D162">
            <v>1081600</v>
          </cell>
          <cell r="E162">
            <v>1246000</v>
          </cell>
          <cell r="F162">
            <v>1139300</v>
          </cell>
        </row>
        <row r="163">
          <cell r="D163">
            <v>400200</v>
          </cell>
          <cell r="E163">
            <v>400200</v>
          </cell>
          <cell r="F163">
            <v>393300</v>
          </cell>
        </row>
        <row r="164">
          <cell r="D164">
            <v>813000</v>
          </cell>
          <cell r="E164">
            <v>813000</v>
          </cell>
          <cell r="F164">
            <v>772300</v>
          </cell>
        </row>
        <row r="165">
          <cell r="D165">
            <v>933900</v>
          </cell>
          <cell r="E165">
            <v>933900</v>
          </cell>
          <cell r="F165">
            <v>918000</v>
          </cell>
        </row>
        <row r="166">
          <cell r="D166">
            <v>986500</v>
          </cell>
          <cell r="E166">
            <v>1022000</v>
          </cell>
          <cell r="F166">
            <v>1004600</v>
          </cell>
        </row>
        <row r="167">
          <cell r="D167">
            <v>12001100</v>
          </cell>
          <cell r="E167">
            <v>12628200</v>
          </cell>
          <cell r="F167">
            <v>12413600</v>
          </cell>
        </row>
        <row r="168">
          <cell r="D168">
            <v>1650000</v>
          </cell>
          <cell r="E168">
            <v>1900800</v>
          </cell>
          <cell r="F168">
            <v>1868400</v>
          </cell>
        </row>
        <row r="169">
          <cell r="D169">
            <v>7638200</v>
          </cell>
          <cell r="E169">
            <v>8120000</v>
          </cell>
          <cell r="F169">
            <v>7982000</v>
          </cell>
        </row>
        <row r="170">
          <cell r="D170">
            <v>395500</v>
          </cell>
          <cell r="E170">
            <v>395500</v>
          </cell>
          <cell r="F170">
            <v>388700</v>
          </cell>
        </row>
        <row r="171">
          <cell r="D171">
            <v>3435000</v>
          </cell>
          <cell r="E171">
            <v>3708800</v>
          </cell>
          <cell r="F171">
            <v>3645700</v>
          </cell>
        </row>
        <row r="172">
          <cell r="D172">
            <v>1224100</v>
          </cell>
          <cell r="E172">
            <v>1256700</v>
          </cell>
          <cell r="F172">
            <v>1235300</v>
          </cell>
        </row>
        <row r="173">
          <cell r="D173">
            <v>24000</v>
          </cell>
          <cell r="E173">
            <v>24000</v>
          </cell>
          <cell r="F173">
            <v>22800</v>
          </cell>
        </row>
        <row r="174">
          <cell r="D174">
            <v>145000</v>
          </cell>
          <cell r="E174">
            <v>154100</v>
          </cell>
          <cell r="F174">
            <v>45000</v>
          </cell>
        </row>
        <row r="175">
          <cell r="D175">
            <v>213000</v>
          </cell>
          <cell r="E175">
            <v>245300</v>
          </cell>
          <cell r="F175">
            <v>241100</v>
          </cell>
        </row>
        <row r="176">
          <cell r="D176">
            <v>7038600</v>
          </cell>
          <cell r="E176">
            <v>7038600</v>
          </cell>
          <cell r="F176">
            <v>6918900</v>
          </cell>
        </row>
        <row r="177">
          <cell r="D177">
            <v>1030500</v>
          </cell>
          <cell r="E177">
            <v>1110000</v>
          </cell>
          <cell r="F177">
            <v>1091100</v>
          </cell>
        </row>
        <row r="178">
          <cell r="D178">
            <v>992000</v>
          </cell>
          <cell r="E178">
            <v>1142800</v>
          </cell>
          <cell r="F178">
            <v>1123300</v>
          </cell>
        </row>
        <row r="179">
          <cell r="D179">
            <v>902400</v>
          </cell>
          <cell r="E179">
            <v>1039500</v>
          </cell>
          <cell r="F179">
            <v>1021800</v>
          </cell>
        </row>
        <row r="180">
          <cell r="D180">
            <v>3359700</v>
          </cell>
          <cell r="E180">
            <v>3870400</v>
          </cell>
          <cell r="F180">
            <v>3804600</v>
          </cell>
        </row>
        <row r="181">
          <cell r="D181">
            <v>835000</v>
          </cell>
          <cell r="E181">
            <v>835800</v>
          </cell>
          <cell r="F181">
            <v>805900</v>
          </cell>
        </row>
        <row r="182">
          <cell r="D182">
            <v>8119100</v>
          </cell>
          <cell r="E182">
            <v>9353400</v>
          </cell>
          <cell r="F182">
            <v>9194400</v>
          </cell>
        </row>
        <row r="183">
          <cell r="D183">
            <v>1612500</v>
          </cell>
          <cell r="E183">
            <v>1656000</v>
          </cell>
          <cell r="F183">
            <v>3286300</v>
          </cell>
        </row>
        <row r="184">
          <cell r="D184">
            <v>1153900</v>
          </cell>
          <cell r="E184">
            <v>1329300</v>
          </cell>
          <cell r="F184">
            <v>1306700</v>
          </cell>
        </row>
        <row r="185">
          <cell r="D185">
            <v>9200</v>
          </cell>
          <cell r="E185">
            <v>9200</v>
          </cell>
          <cell r="F185">
            <v>170200</v>
          </cell>
        </row>
        <row r="186">
          <cell r="D186">
            <v>10000</v>
          </cell>
          <cell r="E186">
            <v>11500</v>
          </cell>
          <cell r="F186">
            <v>110300</v>
          </cell>
        </row>
        <row r="187">
          <cell r="D187">
            <v>3189500</v>
          </cell>
          <cell r="E187">
            <v>3254000</v>
          </cell>
          <cell r="F187">
            <v>3521100</v>
          </cell>
        </row>
        <row r="188">
          <cell r="D188">
            <v>4425900</v>
          </cell>
          <cell r="E188">
            <v>4425900</v>
          </cell>
          <cell r="F188">
            <v>4350600</v>
          </cell>
        </row>
        <row r="189">
          <cell r="D189">
            <v>506000</v>
          </cell>
          <cell r="E189">
            <v>506000</v>
          </cell>
          <cell r="F189">
            <v>497400</v>
          </cell>
        </row>
        <row r="190">
          <cell r="D190">
            <v>2437600</v>
          </cell>
          <cell r="E190">
            <v>2480500</v>
          </cell>
          <cell r="F190">
            <v>2438300</v>
          </cell>
        </row>
        <row r="191">
          <cell r="D191">
            <v>5214000</v>
          </cell>
          <cell r="E191">
            <v>5214000</v>
          </cell>
          <cell r="F191">
            <v>5125300</v>
          </cell>
        </row>
        <row r="192">
          <cell r="D192">
            <v>1303000</v>
          </cell>
          <cell r="E192">
            <v>1401000</v>
          </cell>
          <cell r="F192">
            <v>1377100</v>
          </cell>
        </row>
        <row r="193">
          <cell r="D193">
            <v>5797900</v>
          </cell>
          <cell r="E193">
            <v>6184300</v>
          </cell>
          <cell r="F193">
            <v>5875000</v>
          </cell>
        </row>
        <row r="194">
          <cell r="D194">
            <v>115000</v>
          </cell>
          <cell r="E194">
            <v>115000</v>
          </cell>
          <cell r="F194">
            <v>113000</v>
          </cell>
        </row>
        <row r="195">
          <cell r="D195">
            <v>1117600</v>
          </cell>
          <cell r="E195">
            <v>1150000</v>
          </cell>
          <cell r="F195">
            <v>1241700</v>
          </cell>
        </row>
        <row r="196">
          <cell r="D196">
            <v>8308000</v>
          </cell>
          <cell r="E196">
            <v>9060000</v>
          </cell>
          <cell r="F196">
            <v>8794700</v>
          </cell>
        </row>
        <row r="197">
          <cell r="D197">
            <v>1500</v>
          </cell>
          <cell r="E197">
            <v>1700</v>
          </cell>
          <cell r="F197">
            <v>20800</v>
          </cell>
        </row>
        <row r="198">
          <cell r="D198">
            <v>27000</v>
          </cell>
          <cell r="E198">
            <v>31100</v>
          </cell>
          <cell r="F198">
            <v>0</v>
          </cell>
        </row>
        <row r="199">
          <cell r="D199">
            <v>3927700</v>
          </cell>
          <cell r="E199">
            <v>4524800</v>
          </cell>
          <cell r="F199">
            <v>4382000</v>
          </cell>
        </row>
        <row r="200">
          <cell r="D200">
            <v>426000</v>
          </cell>
          <cell r="E200">
            <v>458300</v>
          </cell>
          <cell r="F200">
            <v>380600</v>
          </cell>
        </row>
        <row r="201">
          <cell r="D201">
            <v>3421800</v>
          </cell>
          <cell r="E201">
            <v>3942000</v>
          </cell>
          <cell r="F201">
            <v>3311600</v>
          </cell>
        </row>
        <row r="202">
          <cell r="D202">
            <v>31100</v>
          </cell>
          <cell r="E202">
            <v>35900</v>
          </cell>
          <cell r="F202">
            <v>1172000</v>
          </cell>
        </row>
        <row r="203">
          <cell r="D203">
            <v>0</v>
          </cell>
          <cell r="E203">
            <v>0</v>
          </cell>
          <cell r="F203">
            <v>595900</v>
          </cell>
        </row>
        <row r="204">
          <cell r="D204">
            <v>1033600</v>
          </cell>
          <cell r="E204">
            <v>1035900</v>
          </cell>
          <cell r="F204">
            <v>984100</v>
          </cell>
        </row>
        <row r="205">
          <cell r="D205">
            <v>899000</v>
          </cell>
          <cell r="E205">
            <v>1035600</v>
          </cell>
          <cell r="F205">
            <v>1018000</v>
          </cell>
        </row>
        <row r="206">
          <cell r="D206">
            <v>1096300</v>
          </cell>
          <cell r="E206">
            <v>1262900</v>
          </cell>
          <cell r="F206">
            <v>1419400</v>
          </cell>
        </row>
        <row r="207">
          <cell r="D207">
            <v>6012100</v>
          </cell>
          <cell r="E207">
            <v>6926100</v>
          </cell>
          <cell r="F207">
            <v>6630400</v>
          </cell>
        </row>
        <row r="208">
          <cell r="D208">
            <v>0</v>
          </cell>
          <cell r="E208">
            <v>0</v>
          </cell>
          <cell r="F208">
            <v>2359000</v>
          </cell>
        </row>
        <row r="209">
          <cell r="D209">
            <v>11587500</v>
          </cell>
          <cell r="E209">
            <v>13349100</v>
          </cell>
          <cell r="F209">
            <v>10729000</v>
          </cell>
        </row>
        <row r="210">
          <cell r="D210">
            <v>3785800</v>
          </cell>
          <cell r="E210">
            <v>3785800</v>
          </cell>
          <cell r="F210">
            <v>3631100</v>
          </cell>
        </row>
        <row r="211">
          <cell r="D211">
            <v>4231300</v>
          </cell>
          <cell r="E211">
            <v>4874500</v>
          </cell>
          <cell r="F211">
            <v>4791600</v>
          </cell>
        </row>
        <row r="212">
          <cell r="D212">
            <v>100000</v>
          </cell>
          <cell r="E212">
            <v>115200</v>
          </cell>
          <cell r="F212">
            <v>113200</v>
          </cell>
        </row>
        <row r="213">
          <cell r="D213">
            <v>1176000</v>
          </cell>
          <cell r="E213">
            <v>1200000</v>
          </cell>
          <cell r="F213">
            <v>1750000</v>
          </cell>
        </row>
        <row r="214">
          <cell r="D214">
            <v>50000</v>
          </cell>
          <cell r="E214">
            <v>57600</v>
          </cell>
          <cell r="F214">
            <v>56600</v>
          </cell>
        </row>
        <row r="215">
          <cell r="D215">
            <v>1690800</v>
          </cell>
          <cell r="E215">
            <v>1800000</v>
          </cell>
          <cell r="F215">
            <v>1099900</v>
          </cell>
        </row>
        <row r="216">
          <cell r="D216">
            <v>7701300</v>
          </cell>
          <cell r="E216">
            <v>8872100</v>
          </cell>
          <cell r="F216">
            <v>8721300</v>
          </cell>
        </row>
        <row r="217">
          <cell r="D217">
            <v>602000</v>
          </cell>
          <cell r="E217">
            <v>693500</v>
          </cell>
          <cell r="F217">
            <v>681700</v>
          </cell>
        </row>
        <row r="218">
          <cell r="D218">
            <v>117000</v>
          </cell>
          <cell r="E218">
            <v>134700</v>
          </cell>
          <cell r="F218">
            <v>132400</v>
          </cell>
        </row>
        <row r="219">
          <cell r="D219">
            <v>108800</v>
          </cell>
          <cell r="E219">
            <v>138200</v>
          </cell>
          <cell r="F219">
            <v>131200</v>
          </cell>
        </row>
        <row r="220">
          <cell r="D220">
            <v>236000</v>
          </cell>
          <cell r="E220">
            <v>271800</v>
          </cell>
          <cell r="F220">
            <v>267100</v>
          </cell>
        </row>
        <row r="221">
          <cell r="D221">
            <v>5421500</v>
          </cell>
          <cell r="E221">
            <v>6215000</v>
          </cell>
          <cell r="F221">
            <v>6109300</v>
          </cell>
        </row>
        <row r="222">
          <cell r="D222">
            <v>1219100</v>
          </cell>
          <cell r="E222">
            <v>1219100</v>
          </cell>
          <cell r="F222">
            <v>1198300</v>
          </cell>
        </row>
        <row r="223">
          <cell r="D223">
            <v>3332000</v>
          </cell>
          <cell r="E223">
            <v>3332000</v>
          </cell>
          <cell r="F223">
            <v>3275300</v>
          </cell>
        </row>
        <row r="224">
          <cell r="D224">
            <v>3619300</v>
          </cell>
          <cell r="E224">
            <v>4169500</v>
          </cell>
          <cell r="F224">
            <v>4098600</v>
          </cell>
        </row>
        <row r="225">
          <cell r="D225">
            <v>2556200</v>
          </cell>
          <cell r="E225">
            <v>2944800</v>
          </cell>
          <cell r="F225">
            <v>2894700</v>
          </cell>
        </row>
        <row r="226">
          <cell r="D226">
            <v>313000</v>
          </cell>
          <cell r="E226">
            <v>360500</v>
          </cell>
          <cell r="F226">
            <v>354300</v>
          </cell>
        </row>
        <row r="227">
          <cell r="D227">
            <v>1528600</v>
          </cell>
          <cell r="E227">
            <v>1760900</v>
          </cell>
          <cell r="F227">
            <v>1730900</v>
          </cell>
        </row>
        <row r="228">
          <cell r="D228">
            <v>384400</v>
          </cell>
          <cell r="E228">
            <v>384400</v>
          </cell>
          <cell r="F228">
            <v>250900</v>
          </cell>
        </row>
        <row r="229">
          <cell r="D229">
            <v>589500</v>
          </cell>
          <cell r="E229">
            <v>2758000</v>
          </cell>
          <cell r="F229">
            <v>5695400</v>
          </cell>
        </row>
        <row r="230">
          <cell r="D230">
            <v>901000</v>
          </cell>
          <cell r="E230">
            <v>2800800</v>
          </cell>
          <cell r="F230">
            <v>5351900</v>
          </cell>
        </row>
        <row r="231">
          <cell r="D231">
            <v>2883000</v>
          </cell>
          <cell r="E231">
            <v>3321200</v>
          </cell>
          <cell r="F231">
            <v>3264700</v>
          </cell>
        </row>
        <row r="232">
          <cell r="D232">
            <v>142000</v>
          </cell>
          <cell r="E232">
            <v>163500</v>
          </cell>
          <cell r="F232">
            <v>160700</v>
          </cell>
        </row>
        <row r="233">
          <cell r="D233">
            <v>3671000</v>
          </cell>
          <cell r="E233">
            <v>4229000</v>
          </cell>
          <cell r="F233">
            <v>4157100</v>
          </cell>
        </row>
        <row r="234">
          <cell r="D234">
            <v>1721400</v>
          </cell>
          <cell r="E234">
            <v>1983100</v>
          </cell>
          <cell r="F234">
            <v>3001700</v>
          </cell>
        </row>
        <row r="235">
          <cell r="D235">
            <v>2868700</v>
          </cell>
          <cell r="E235">
            <v>3304900</v>
          </cell>
          <cell r="F235">
            <v>2083400</v>
          </cell>
        </row>
        <row r="236">
          <cell r="D236">
            <v>2952100</v>
          </cell>
          <cell r="E236">
            <v>3400900</v>
          </cell>
          <cell r="F236">
            <v>3343100</v>
          </cell>
        </row>
        <row r="237">
          <cell r="D237">
            <v>6739600</v>
          </cell>
          <cell r="E237">
            <v>7008800</v>
          </cell>
          <cell r="F237">
            <v>6889600</v>
          </cell>
        </row>
        <row r="238">
          <cell r="D238">
            <v>73000</v>
          </cell>
          <cell r="E238">
            <v>84000</v>
          </cell>
          <cell r="F238">
            <v>82500</v>
          </cell>
        </row>
        <row r="239">
          <cell r="D239">
            <v>4492800</v>
          </cell>
          <cell r="E239">
            <v>5175800</v>
          </cell>
          <cell r="F239">
            <v>5087800</v>
          </cell>
        </row>
        <row r="240">
          <cell r="D240">
            <v>4543300</v>
          </cell>
          <cell r="E240">
            <v>5234000</v>
          </cell>
          <cell r="F240">
            <v>5145000</v>
          </cell>
        </row>
        <row r="241">
          <cell r="D241">
            <v>2988000</v>
          </cell>
          <cell r="E241">
            <v>2988000</v>
          </cell>
          <cell r="F241">
            <v>2937200</v>
          </cell>
        </row>
        <row r="242">
          <cell r="D242">
            <v>590000</v>
          </cell>
          <cell r="E242">
            <v>600000</v>
          </cell>
          <cell r="F242">
            <v>589800</v>
          </cell>
        </row>
        <row r="243">
          <cell r="D243">
            <v>5278600</v>
          </cell>
          <cell r="E243">
            <v>6081000</v>
          </cell>
          <cell r="F243">
            <v>5977600</v>
          </cell>
        </row>
        <row r="244">
          <cell r="D244">
            <v>359000</v>
          </cell>
          <cell r="E244">
            <v>413500</v>
          </cell>
          <cell r="F244">
            <v>406400</v>
          </cell>
        </row>
        <row r="245">
          <cell r="D245">
            <v>255600</v>
          </cell>
          <cell r="E245">
            <v>255600</v>
          </cell>
          <cell r="F245">
            <v>251200</v>
          </cell>
        </row>
        <row r="246">
          <cell r="D246">
            <v>4835000</v>
          </cell>
          <cell r="E246">
            <v>5570000</v>
          </cell>
          <cell r="F246">
            <v>5475300</v>
          </cell>
        </row>
        <row r="247">
          <cell r="D247">
            <v>2489000</v>
          </cell>
          <cell r="E247">
            <v>2489000</v>
          </cell>
          <cell r="F247">
            <v>2446700</v>
          </cell>
        </row>
        <row r="248">
          <cell r="D248">
            <v>5536000</v>
          </cell>
          <cell r="E248">
            <v>5536000</v>
          </cell>
          <cell r="F248">
            <v>5441900</v>
          </cell>
        </row>
        <row r="249">
          <cell r="D249">
            <v>770000</v>
          </cell>
          <cell r="E249">
            <v>887000</v>
          </cell>
          <cell r="F249">
            <v>871900</v>
          </cell>
        </row>
        <row r="250">
          <cell r="D250">
            <v>3382800</v>
          </cell>
          <cell r="E250">
            <v>3897100</v>
          </cell>
          <cell r="F250">
            <v>3830800</v>
          </cell>
        </row>
        <row r="251">
          <cell r="D251">
            <v>1535700</v>
          </cell>
          <cell r="E251">
            <v>1769100</v>
          </cell>
          <cell r="F251">
            <v>1739000</v>
          </cell>
        </row>
        <row r="252">
          <cell r="D252">
            <v>1411600</v>
          </cell>
          <cell r="E252">
            <v>1626200</v>
          </cell>
          <cell r="F252">
            <v>1598500</v>
          </cell>
        </row>
        <row r="253">
          <cell r="D253">
            <v>750000</v>
          </cell>
          <cell r="E253">
            <v>850000</v>
          </cell>
          <cell r="F253">
            <v>835500</v>
          </cell>
        </row>
        <row r="254">
          <cell r="D254">
            <v>82000</v>
          </cell>
          <cell r="E254">
            <v>94400</v>
          </cell>
          <cell r="F254">
            <v>92700</v>
          </cell>
        </row>
        <row r="255">
          <cell r="D255">
            <v>91600</v>
          </cell>
          <cell r="E255">
            <v>116300</v>
          </cell>
          <cell r="F255">
            <v>110400</v>
          </cell>
        </row>
        <row r="256">
          <cell r="D256">
            <v>1195500</v>
          </cell>
          <cell r="E256">
            <v>1377200</v>
          </cell>
          <cell r="F256">
            <v>1308300</v>
          </cell>
        </row>
        <row r="257">
          <cell r="D257">
            <v>1079500</v>
          </cell>
          <cell r="E257">
            <v>1243600</v>
          </cell>
          <cell r="F257">
            <v>1222400</v>
          </cell>
        </row>
        <row r="258">
          <cell r="D258">
            <v>4200000</v>
          </cell>
          <cell r="E258">
            <v>4660000</v>
          </cell>
          <cell r="F258">
            <v>4580800</v>
          </cell>
        </row>
        <row r="259">
          <cell r="D259">
            <v>670600</v>
          </cell>
          <cell r="E259">
            <v>670600</v>
          </cell>
          <cell r="F259">
            <v>637000</v>
          </cell>
        </row>
        <row r="260">
          <cell r="D260">
            <v>310100</v>
          </cell>
          <cell r="E260">
            <v>393900</v>
          </cell>
          <cell r="F260">
            <v>374200</v>
          </cell>
        </row>
        <row r="261">
          <cell r="D261">
            <v>886100</v>
          </cell>
          <cell r="E261">
            <v>1125500</v>
          </cell>
          <cell r="F261">
            <v>897900</v>
          </cell>
        </row>
        <row r="262">
          <cell r="D262">
            <v>2248200</v>
          </cell>
          <cell r="E262">
            <v>2253400</v>
          </cell>
          <cell r="F262">
            <v>2140700</v>
          </cell>
        </row>
        <row r="263">
          <cell r="D263">
            <v>1303000</v>
          </cell>
          <cell r="E263">
            <v>1501000</v>
          </cell>
          <cell r="F263">
            <v>1475400</v>
          </cell>
        </row>
        <row r="264">
          <cell r="D264">
            <v>250000</v>
          </cell>
          <cell r="E264">
            <v>288000</v>
          </cell>
          <cell r="F264">
            <v>283100</v>
          </cell>
        </row>
        <row r="265">
          <cell r="D265">
            <v>1298800</v>
          </cell>
          <cell r="E265">
            <v>1496200</v>
          </cell>
          <cell r="F265">
            <v>1470700</v>
          </cell>
        </row>
        <row r="266">
          <cell r="D266">
            <v>1248900</v>
          </cell>
          <cell r="E266">
            <v>1586300</v>
          </cell>
          <cell r="F266">
            <v>1506900</v>
          </cell>
        </row>
        <row r="267">
          <cell r="D267">
            <v>778000</v>
          </cell>
          <cell r="E267">
            <v>840000</v>
          </cell>
          <cell r="F267">
            <v>825700</v>
          </cell>
        </row>
        <row r="268">
          <cell r="D268">
            <v>1472000</v>
          </cell>
          <cell r="E268">
            <v>1489300</v>
          </cell>
          <cell r="F268">
            <v>1210500</v>
          </cell>
        </row>
        <row r="269">
          <cell r="D269">
            <v>4125900</v>
          </cell>
          <cell r="E269">
            <v>4125900</v>
          </cell>
          <cell r="F269">
            <v>3919600</v>
          </cell>
        </row>
        <row r="270">
          <cell r="D270">
            <v>257500</v>
          </cell>
          <cell r="E270">
            <v>327100</v>
          </cell>
          <cell r="F270">
            <v>310700</v>
          </cell>
        </row>
        <row r="271">
          <cell r="D271">
            <v>171400</v>
          </cell>
          <cell r="E271">
            <v>217700</v>
          </cell>
          <cell r="F271">
            <v>206800</v>
          </cell>
        </row>
        <row r="272">
          <cell r="D272">
            <v>2620000</v>
          </cell>
          <cell r="E272">
            <v>2620000</v>
          </cell>
          <cell r="F272">
            <v>2316000</v>
          </cell>
        </row>
        <row r="273">
          <cell r="D273">
            <v>607600</v>
          </cell>
          <cell r="E273">
            <v>665300</v>
          </cell>
          <cell r="F273">
            <v>551800</v>
          </cell>
        </row>
        <row r="274">
          <cell r="D274">
            <v>70700</v>
          </cell>
          <cell r="E274">
            <v>89800</v>
          </cell>
          <cell r="F274">
            <v>85300</v>
          </cell>
        </row>
        <row r="275">
          <cell r="D275">
            <v>450700</v>
          </cell>
          <cell r="E275">
            <v>572500</v>
          </cell>
          <cell r="F275">
            <v>543800</v>
          </cell>
        </row>
        <row r="276">
          <cell r="D276">
            <v>1179000</v>
          </cell>
          <cell r="E276">
            <v>1335400</v>
          </cell>
          <cell r="F276">
            <v>1268600</v>
          </cell>
        </row>
        <row r="277">
          <cell r="D277">
            <v>0</v>
          </cell>
          <cell r="E277">
            <v>0</v>
          </cell>
          <cell r="F277">
            <v>678600</v>
          </cell>
        </row>
        <row r="278">
          <cell r="D278">
            <v>380000</v>
          </cell>
          <cell r="E278">
            <v>437700</v>
          </cell>
          <cell r="F278">
            <v>394600</v>
          </cell>
        </row>
        <row r="279">
          <cell r="D279">
            <v>326000</v>
          </cell>
          <cell r="E279">
            <v>330300</v>
          </cell>
          <cell r="F279">
            <v>324600</v>
          </cell>
        </row>
        <row r="280">
          <cell r="D280">
            <v>285000</v>
          </cell>
          <cell r="E280">
            <v>289900</v>
          </cell>
          <cell r="F280">
            <v>284900</v>
          </cell>
        </row>
        <row r="281">
          <cell r="D281">
            <v>43500</v>
          </cell>
          <cell r="E281">
            <v>55200</v>
          </cell>
          <cell r="F281">
            <v>52400</v>
          </cell>
        </row>
        <row r="282">
          <cell r="D282">
            <v>2908000</v>
          </cell>
          <cell r="E282">
            <v>3350000</v>
          </cell>
          <cell r="F282">
            <v>3293000</v>
          </cell>
        </row>
        <row r="283">
          <cell r="D283">
            <v>250000</v>
          </cell>
          <cell r="E283">
            <v>288000</v>
          </cell>
          <cell r="F283">
            <v>283100</v>
          </cell>
        </row>
        <row r="284">
          <cell r="D284">
            <v>100000</v>
          </cell>
          <cell r="E284">
            <v>115200</v>
          </cell>
          <cell r="F284">
            <v>113200</v>
          </cell>
        </row>
        <row r="285">
          <cell r="D285">
            <v>233900</v>
          </cell>
          <cell r="E285">
            <v>297200</v>
          </cell>
          <cell r="F285">
            <v>282300</v>
          </cell>
        </row>
        <row r="286">
          <cell r="D286">
            <v>330600</v>
          </cell>
          <cell r="E286">
            <v>330600</v>
          </cell>
          <cell r="F286">
            <v>324900</v>
          </cell>
        </row>
        <row r="287">
          <cell r="D287">
            <v>415800</v>
          </cell>
          <cell r="E287">
            <v>415800</v>
          </cell>
          <cell r="F287">
            <v>408700</v>
          </cell>
        </row>
        <row r="288">
          <cell r="D288">
            <v>1051000</v>
          </cell>
          <cell r="E288">
            <v>1210700</v>
          </cell>
          <cell r="F288">
            <v>1190100</v>
          </cell>
        </row>
        <row r="289">
          <cell r="D289">
            <v>3500000</v>
          </cell>
          <cell r="E289">
            <v>3611500</v>
          </cell>
          <cell r="F289">
            <v>3151500</v>
          </cell>
        </row>
        <row r="290">
          <cell r="D290">
            <v>5013100</v>
          </cell>
          <cell r="E290">
            <v>5013100</v>
          </cell>
          <cell r="F290">
            <v>6046100</v>
          </cell>
        </row>
        <row r="291">
          <cell r="D291">
            <v>722800</v>
          </cell>
          <cell r="E291">
            <v>918100</v>
          </cell>
          <cell r="F291">
            <v>872100</v>
          </cell>
        </row>
        <row r="292">
          <cell r="D292">
            <v>808100</v>
          </cell>
          <cell r="E292">
            <v>1026400</v>
          </cell>
          <cell r="F292">
            <v>975000</v>
          </cell>
        </row>
        <row r="293">
          <cell r="D293">
            <v>2440000</v>
          </cell>
          <cell r="E293">
            <v>2134300</v>
          </cell>
          <cell r="F293">
            <v>2027500</v>
          </cell>
        </row>
        <row r="294">
          <cell r="D294">
            <v>900000</v>
          </cell>
          <cell r="E294">
            <v>1036800</v>
          </cell>
          <cell r="F294">
            <v>1019100</v>
          </cell>
        </row>
        <row r="295">
          <cell r="D295">
            <v>163200</v>
          </cell>
          <cell r="E295">
            <v>207300</v>
          </cell>
          <cell r="F295">
            <v>196900</v>
          </cell>
        </row>
        <row r="296">
          <cell r="D296">
            <v>215800</v>
          </cell>
          <cell r="E296">
            <v>274100</v>
          </cell>
          <cell r="F296">
            <v>260300</v>
          </cell>
        </row>
        <row r="297">
          <cell r="D297">
            <v>2094200</v>
          </cell>
          <cell r="E297">
            <v>2305100</v>
          </cell>
          <cell r="F297">
            <v>2265900</v>
          </cell>
        </row>
        <row r="298">
          <cell r="D298">
            <v>1546500</v>
          </cell>
          <cell r="E298">
            <v>1550000</v>
          </cell>
          <cell r="F298">
            <v>1472500</v>
          </cell>
        </row>
        <row r="299">
          <cell r="D299">
            <v>1608900</v>
          </cell>
          <cell r="E299">
            <v>2043600</v>
          </cell>
          <cell r="F299">
            <v>1941400</v>
          </cell>
        </row>
        <row r="300">
          <cell r="D300">
            <v>614900</v>
          </cell>
          <cell r="E300">
            <v>781000</v>
          </cell>
          <cell r="F300">
            <v>741900</v>
          </cell>
        </row>
        <row r="301">
          <cell r="D301">
            <v>865200</v>
          </cell>
          <cell r="E301">
            <v>1099000</v>
          </cell>
          <cell r="F301">
            <v>1210300</v>
          </cell>
        </row>
        <row r="302">
          <cell r="D302">
            <v>4933000</v>
          </cell>
          <cell r="E302">
            <v>6265800</v>
          </cell>
          <cell r="F302">
            <v>5952500</v>
          </cell>
        </row>
        <row r="303">
          <cell r="D303">
            <v>1664200</v>
          </cell>
          <cell r="E303">
            <v>2030900</v>
          </cell>
          <cell r="F303">
            <v>1929300</v>
          </cell>
        </row>
        <row r="304">
          <cell r="D304">
            <v>1628000</v>
          </cell>
          <cell r="E304">
            <v>2067800</v>
          </cell>
          <cell r="F304">
            <v>1964400</v>
          </cell>
        </row>
        <row r="305">
          <cell r="D305">
            <v>1289700</v>
          </cell>
          <cell r="E305">
            <v>1638100</v>
          </cell>
          <cell r="F305">
            <v>1556100</v>
          </cell>
        </row>
        <row r="306">
          <cell r="D306">
            <v>1290600</v>
          </cell>
          <cell r="E306">
            <v>1639300</v>
          </cell>
          <cell r="F306">
            <v>1557300</v>
          </cell>
        </row>
        <row r="307">
          <cell r="D307">
            <v>484500</v>
          </cell>
          <cell r="E307">
            <v>484500</v>
          </cell>
          <cell r="F307">
            <v>476200</v>
          </cell>
        </row>
        <row r="308">
          <cell r="D308">
            <v>1658800</v>
          </cell>
          <cell r="E308">
            <v>2107000</v>
          </cell>
          <cell r="F308">
            <v>2001600</v>
          </cell>
        </row>
        <row r="309">
          <cell r="D309">
            <v>1399100</v>
          </cell>
          <cell r="E309">
            <v>1399100</v>
          </cell>
          <cell r="F309">
            <v>1375300</v>
          </cell>
        </row>
        <row r="310">
          <cell r="D310">
            <v>1813000</v>
          </cell>
          <cell r="E310">
            <v>2302900</v>
          </cell>
          <cell r="F310">
            <v>2187700</v>
          </cell>
        </row>
        <row r="311">
          <cell r="D311">
            <v>1965500</v>
          </cell>
          <cell r="E311">
            <v>1970000</v>
          </cell>
          <cell r="F311">
            <v>1871500</v>
          </cell>
        </row>
        <row r="312">
          <cell r="D312">
            <v>2832300</v>
          </cell>
          <cell r="E312">
            <v>2832300</v>
          </cell>
          <cell r="F312">
            <v>2690600</v>
          </cell>
        </row>
        <row r="313">
          <cell r="D313">
            <v>137800</v>
          </cell>
          <cell r="E313">
            <v>175100</v>
          </cell>
          <cell r="F313">
            <v>166300</v>
          </cell>
        </row>
        <row r="314">
          <cell r="D314">
            <v>971700</v>
          </cell>
          <cell r="E314">
            <v>971700</v>
          </cell>
          <cell r="F314">
            <v>955100</v>
          </cell>
        </row>
        <row r="315">
          <cell r="D315">
            <v>2940000</v>
          </cell>
          <cell r="E315">
            <v>3386900</v>
          </cell>
          <cell r="F315">
            <v>3329300</v>
          </cell>
        </row>
        <row r="316">
          <cell r="D316">
            <v>68000</v>
          </cell>
          <cell r="E316">
            <v>86400</v>
          </cell>
          <cell r="F316">
            <v>82000</v>
          </cell>
        </row>
        <row r="317">
          <cell r="D317">
            <v>83500</v>
          </cell>
          <cell r="E317">
            <v>83500</v>
          </cell>
          <cell r="F317">
            <v>37700</v>
          </cell>
        </row>
        <row r="318">
          <cell r="D318">
            <v>474000</v>
          </cell>
          <cell r="E318">
            <v>502600</v>
          </cell>
          <cell r="F318">
            <v>494000</v>
          </cell>
        </row>
        <row r="319">
          <cell r="D319">
            <v>949500</v>
          </cell>
          <cell r="E319">
            <v>1196600</v>
          </cell>
          <cell r="F319">
            <v>1136700</v>
          </cell>
        </row>
        <row r="320">
          <cell r="D320">
            <v>970000</v>
          </cell>
          <cell r="E320">
            <v>1117400</v>
          </cell>
          <cell r="F320">
            <v>1098400</v>
          </cell>
        </row>
        <row r="321">
          <cell r="D321">
            <v>337800</v>
          </cell>
          <cell r="E321">
            <v>389100</v>
          </cell>
          <cell r="F321">
            <v>382400</v>
          </cell>
        </row>
        <row r="322">
          <cell r="D322">
            <v>1017000</v>
          </cell>
          <cell r="E322">
            <v>1171600</v>
          </cell>
          <cell r="F322">
            <v>1151600</v>
          </cell>
        </row>
        <row r="323">
          <cell r="D323">
            <v>212500</v>
          </cell>
          <cell r="E323">
            <v>212500</v>
          </cell>
          <cell r="F323">
            <v>201800</v>
          </cell>
        </row>
        <row r="324">
          <cell r="D324">
            <v>1470000</v>
          </cell>
          <cell r="E324">
            <v>1693400</v>
          </cell>
          <cell r="F324">
            <v>1664600</v>
          </cell>
        </row>
        <row r="325">
          <cell r="D325">
            <v>117000</v>
          </cell>
          <cell r="E325">
            <v>134700</v>
          </cell>
          <cell r="F325">
            <v>132400</v>
          </cell>
        </row>
        <row r="326">
          <cell r="D326">
            <v>55000</v>
          </cell>
          <cell r="E326">
            <v>63300</v>
          </cell>
          <cell r="F326">
            <v>62200</v>
          </cell>
        </row>
        <row r="327">
          <cell r="D327">
            <v>150000</v>
          </cell>
          <cell r="E327">
            <v>172800</v>
          </cell>
          <cell r="F327">
            <v>169800</v>
          </cell>
        </row>
        <row r="328">
          <cell r="D328">
            <v>77000</v>
          </cell>
          <cell r="E328">
            <v>97900</v>
          </cell>
          <cell r="F328">
            <v>93000</v>
          </cell>
        </row>
        <row r="329">
          <cell r="D329">
            <v>257500</v>
          </cell>
          <cell r="E329">
            <v>297000</v>
          </cell>
          <cell r="F329">
            <v>282100</v>
          </cell>
        </row>
        <row r="330">
          <cell r="D330">
            <v>514000</v>
          </cell>
          <cell r="E330">
            <v>514000</v>
          </cell>
          <cell r="F330">
            <v>488300</v>
          </cell>
        </row>
        <row r="331">
          <cell r="D331">
            <v>54400</v>
          </cell>
          <cell r="E331">
            <v>69100</v>
          </cell>
          <cell r="F331">
            <v>65600</v>
          </cell>
        </row>
        <row r="332">
          <cell r="D332">
            <v>226700</v>
          </cell>
          <cell r="E332">
            <v>288000</v>
          </cell>
          <cell r="F332">
            <v>273600</v>
          </cell>
        </row>
        <row r="333">
          <cell r="D333">
            <v>398100</v>
          </cell>
          <cell r="E333">
            <v>505400</v>
          </cell>
          <cell r="F333">
            <v>480100</v>
          </cell>
        </row>
        <row r="334">
          <cell r="D334">
            <v>484500</v>
          </cell>
          <cell r="E334">
            <v>484500</v>
          </cell>
          <cell r="F334">
            <v>476200</v>
          </cell>
        </row>
        <row r="335">
          <cell r="D335">
            <v>220000</v>
          </cell>
          <cell r="E335">
            <v>253400</v>
          </cell>
          <cell r="F335">
            <v>249000</v>
          </cell>
        </row>
        <row r="336">
          <cell r="D336">
            <v>1000000</v>
          </cell>
          <cell r="E336">
            <v>1152000</v>
          </cell>
          <cell r="F336">
            <v>1132400</v>
          </cell>
        </row>
        <row r="337">
          <cell r="D337">
            <v>36500</v>
          </cell>
          <cell r="E337">
            <v>36500</v>
          </cell>
          <cell r="F337">
            <v>34600</v>
          </cell>
        </row>
        <row r="338">
          <cell r="D338">
            <v>659300</v>
          </cell>
          <cell r="E338">
            <v>755100</v>
          </cell>
          <cell r="F338">
            <v>717300</v>
          </cell>
        </row>
        <row r="339">
          <cell r="D339">
            <v>160000</v>
          </cell>
          <cell r="E339">
            <v>184300</v>
          </cell>
          <cell r="F339">
            <v>181100</v>
          </cell>
        </row>
        <row r="340">
          <cell r="D340">
            <v>875000</v>
          </cell>
          <cell r="E340">
            <v>1008000</v>
          </cell>
          <cell r="F340">
            <v>990800</v>
          </cell>
        </row>
        <row r="341">
          <cell r="D341">
            <v>233000</v>
          </cell>
          <cell r="E341">
            <v>296000</v>
          </cell>
          <cell r="F341">
            <v>281200</v>
          </cell>
        </row>
        <row r="342">
          <cell r="D342">
            <v>1185000</v>
          </cell>
          <cell r="E342">
            <v>1365100</v>
          </cell>
          <cell r="F342">
            <v>1341900</v>
          </cell>
        </row>
        <row r="343">
          <cell r="D343">
            <v>91600</v>
          </cell>
          <cell r="E343">
            <v>116300</v>
          </cell>
          <cell r="F343">
            <v>110400</v>
          </cell>
        </row>
        <row r="344">
          <cell r="D344">
            <v>665700</v>
          </cell>
          <cell r="E344">
            <v>845500</v>
          </cell>
          <cell r="F344">
            <v>803200</v>
          </cell>
        </row>
        <row r="345">
          <cell r="D345">
            <v>5270900</v>
          </cell>
          <cell r="E345">
            <v>5270900</v>
          </cell>
          <cell r="F345">
            <v>5181300</v>
          </cell>
        </row>
        <row r="346">
          <cell r="D346">
            <v>1034000</v>
          </cell>
          <cell r="E346">
            <v>1112000</v>
          </cell>
          <cell r="F346">
            <v>1093100</v>
          </cell>
        </row>
        <row r="347">
          <cell r="D347">
            <v>100000</v>
          </cell>
          <cell r="E347">
            <v>115200</v>
          </cell>
          <cell r="F347">
            <v>109400</v>
          </cell>
        </row>
        <row r="348">
          <cell r="D348">
            <v>3011000</v>
          </cell>
          <cell r="E348">
            <v>3011000</v>
          </cell>
          <cell r="F348">
            <v>2860400</v>
          </cell>
        </row>
        <row r="349">
          <cell r="D349">
            <v>4600</v>
          </cell>
          <cell r="E349">
            <v>5900</v>
          </cell>
          <cell r="F349">
            <v>5600</v>
          </cell>
        </row>
        <row r="350">
          <cell r="D350">
            <v>81200</v>
          </cell>
          <cell r="E350">
            <v>103200</v>
          </cell>
          <cell r="F350">
            <v>98000</v>
          </cell>
        </row>
        <row r="351">
          <cell r="D351">
            <v>1099200</v>
          </cell>
          <cell r="E351">
            <v>1214500</v>
          </cell>
          <cell r="F351">
            <v>1153700</v>
          </cell>
        </row>
        <row r="352">
          <cell r="D352">
            <v>184000</v>
          </cell>
          <cell r="E352">
            <v>211900</v>
          </cell>
          <cell r="F352">
            <v>208200</v>
          </cell>
        </row>
        <row r="353">
          <cell r="D353">
            <v>343000</v>
          </cell>
          <cell r="E353">
            <v>356000</v>
          </cell>
          <cell r="F353">
            <v>349900</v>
          </cell>
        </row>
        <row r="354">
          <cell r="D354">
            <v>22600</v>
          </cell>
          <cell r="E354">
            <v>28800</v>
          </cell>
          <cell r="F354">
            <v>27300</v>
          </cell>
        </row>
        <row r="355">
          <cell r="D355">
            <v>836200</v>
          </cell>
          <cell r="E355">
            <v>1062100</v>
          </cell>
          <cell r="F355">
            <v>1008900</v>
          </cell>
        </row>
        <row r="356">
          <cell r="D356">
            <v>1231600</v>
          </cell>
          <cell r="E356">
            <v>1564400</v>
          </cell>
          <cell r="F356">
            <v>1486100</v>
          </cell>
        </row>
        <row r="357">
          <cell r="D357">
            <v>419000</v>
          </cell>
          <cell r="E357">
            <v>450400</v>
          </cell>
          <cell r="F357">
            <v>427800</v>
          </cell>
        </row>
        <row r="358">
          <cell r="D358">
            <v>2393600</v>
          </cell>
          <cell r="E358">
            <v>2393600</v>
          </cell>
          <cell r="F358">
            <v>2273900</v>
          </cell>
        </row>
        <row r="359">
          <cell r="D359">
            <v>631000</v>
          </cell>
          <cell r="E359">
            <v>726900</v>
          </cell>
          <cell r="F359">
            <v>850300</v>
          </cell>
        </row>
        <row r="360">
          <cell r="D360">
            <v>226700</v>
          </cell>
          <cell r="E360">
            <v>288000</v>
          </cell>
          <cell r="F360">
            <v>273600</v>
          </cell>
        </row>
        <row r="361">
          <cell r="D361">
            <v>99700</v>
          </cell>
          <cell r="E361">
            <v>126700</v>
          </cell>
          <cell r="F361">
            <v>120300</v>
          </cell>
        </row>
        <row r="362">
          <cell r="D362">
            <v>241200</v>
          </cell>
          <cell r="E362">
            <v>306400</v>
          </cell>
          <cell r="F362">
            <v>291000</v>
          </cell>
        </row>
        <row r="363">
          <cell r="D363">
            <v>1260600</v>
          </cell>
          <cell r="E363">
            <v>1388500</v>
          </cell>
          <cell r="F363">
            <v>1319000</v>
          </cell>
        </row>
        <row r="364">
          <cell r="D364">
            <v>83400</v>
          </cell>
          <cell r="E364">
            <v>105900</v>
          </cell>
          <cell r="F364">
            <v>100600</v>
          </cell>
        </row>
        <row r="365">
          <cell r="D365">
            <v>225800</v>
          </cell>
          <cell r="E365">
            <v>286800</v>
          </cell>
          <cell r="F365">
            <v>272400</v>
          </cell>
        </row>
        <row r="366">
          <cell r="D366">
            <v>4166000</v>
          </cell>
          <cell r="E366">
            <v>4799300</v>
          </cell>
          <cell r="F366">
            <v>4717700</v>
          </cell>
        </row>
        <row r="367">
          <cell r="D367">
            <v>94300</v>
          </cell>
          <cell r="E367">
            <v>119800</v>
          </cell>
          <cell r="F367">
            <v>113800</v>
          </cell>
        </row>
        <row r="368">
          <cell r="D368">
            <v>1511000</v>
          </cell>
          <cell r="E368">
            <v>1518900</v>
          </cell>
          <cell r="F368">
            <v>1981800</v>
          </cell>
        </row>
        <row r="369">
          <cell r="D369">
            <v>1382000</v>
          </cell>
          <cell r="E369">
            <v>1382000</v>
          </cell>
          <cell r="F369">
            <v>1307200</v>
          </cell>
        </row>
        <row r="370">
          <cell r="D370">
            <v>1436400</v>
          </cell>
          <cell r="E370">
            <v>1436400</v>
          </cell>
          <cell r="F370">
            <v>1335500</v>
          </cell>
        </row>
        <row r="371">
          <cell r="D371">
            <v>1374000</v>
          </cell>
          <cell r="E371">
            <v>1450000</v>
          </cell>
          <cell r="F371">
            <v>1356900</v>
          </cell>
        </row>
        <row r="372">
          <cell r="D372">
            <v>1415700</v>
          </cell>
          <cell r="E372">
            <v>1480800</v>
          </cell>
          <cell r="F372">
            <v>2250300</v>
          </cell>
        </row>
        <row r="373">
          <cell r="D373">
            <v>978600</v>
          </cell>
          <cell r="E373">
            <v>1243000</v>
          </cell>
          <cell r="F373">
            <v>1180800</v>
          </cell>
        </row>
        <row r="374">
          <cell r="D374">
            <v>1140000</v>
          </cell>
          <cell r="E374">
            <v>1448000</v>
          </cell>
          <cell r="F374">
            <v>1375600</v>
          </cell>
        </row>
        <row r="375">
          <cell r="D375">
            <v>523000</v>
          </cell>
          <cell r="E375">
            <v>602500</v>
          </cell>
          <cell r="F375">
            <v>592200</v>
          </cell>
        </row>
        <row r="376">
          <cell r="D376">
            <v>197500</v>
          </cell>
          <cell r="E376">
            <v>197500</v>
          </cell>
          <cell r="F376">
            <v>176000</v>
          </cell>
        </row>
        <row r="377">
          <cell r="D377">
            <v>1520000</v>
          </cell>
          <cell r="E377">
            <v>1751000</v>
          </cell>
          <cell r="F377">
            <v>1721200</v>
          </cell>
        </row>
        <row r="378">
          <cell r="D378">
            <v>1691500</v>
          </cell>
          <cell r="E378">
            <v>2148500</v>
          </cell>
          <cell r="F378">
            <v>2041000</v>
          </cell>
        </row>
        <row r="379">
          <cell r="D379">
            <v>735300</v>
          </cell>
          <cell r="E379">
            <v>778500</v>
          </cell>
          <cell r="F379">
            <v>765200</v>
          </cell>
        </row>
        <row r="380">
          <cell r="D380">
            <v>235800</v>
          </cell>
          <cell r="E380">
            <v>299500</v>
          </cell>
          <cell r="F380">
            <v>284500</v>
          </cell>
        </row>
        <row r="381">
          <cell r="D381">
            <v>102400</v>
          </cell>
          <cell r="E381">
            <v>130100</v>
          </cell>
          <cell r="F381">
            <v>123500</v>
          </cell>
        </row>
        <row r="382">
          <cell r="D382">
            <v>12000</v>
          </cell>
          <cell r="E382">
            <v>13800</v>
          </cell>
          <cell r="F382">
            <v>13500</v>
          </cell>
        </row>
        <row r="383">
          <cell r="D383">
            <v>200400</v>
          </cell>
          <cell r="E383">
            <v>254500</v>
          </cell>
          <cell r="F383">
            <v>241700</v>
          </cell>
        </row>
        <row r="384">
          <cell r="D384">
            <v>1238900</v>
          </cell>
          <cell r="E384">
            <v>1573600</v>
          </cell>
          <cell r="F384">
            <v>1479500</v>
          </cell>
        </row>
        <row r="385">
          <cell r="D385">
            <v>14000</v>
          </cell>
          <cell r="E385">
            <v>16100</v>
          </cell>
          <cell r="F385">
            <v>15800</v>
          </cell>
        </row>
        <row r="386">
          <cell r="D386">
            <v>2394900</v>
          </cell>
          <cell r="E386">
            <v>2758900</v>
          </cell>
          <cell r="F386">
            <v>2366200</v>
          </cell>
        </row>
        <row r="387">
          <cell r="D387">
            <v>829000</v>
          </cell>
          <cell r="E387">
            <v>955000</v>
          </cell>
          <cell r="F387">
            <v>938700</v>
          </cell>
        </row>
        <row r="388">
          <cell r="D388">
            <v>840300</v>
          </cell>
          <cell r="E388">
            <v>968000</v>
          </cell>
          <cell r="F388">
            <v>951500</v>
          </cell>
        </row>
        <row r="389">
          <cell r="D389">
            <v>449000</v>
          </cell>
          <cell r="E389">
            <v>517200</v>
          </cell>
          <cell r="F389">
            <v>508400</v>
          </cell>
        </row>
        <row r="390">
          <cell r="D390">
            <v>244000</v>
          </cell>
          <cell r="E390">
            <v>244000</v>
          </cell>
          <cell r="F390">
            <v>187600</v>
          </cell>
        </row>
        <row r="391">
          <cell r="D391">
            <v>186000</v>
          </cell>
          <cell r="E391">
            <v>214200</v>
          </cell>
          <cell r="F391">
            <v>210500</v>
          </cell>
        </row>
        <row r="392">
          <cell r="D392">
            <v>190000</v>
          </cell>
          <cell r="E392">
            <v>190000</v>
          </cell>
          <cell r="F392">
            <v>186700</v>
          </cell>
        </row>
        <row r="393">
          <cell r="D393">
            <v>446000</v>
          </cell>
          <cell r="E393">
            <v>500000</v>
          </cell>
          <cell r="F393">
            <v>491500</v>
          </cell>
        </row>
        <row r="394">
          <cell r="D394">
            <v>980000</v>
          </cell>
          <cell r="E394">
            <v>980000</v>
          </cell>
          <cell r="F394">
            <v>786200</v>
          </cell>
        </row>
        <row r="395">
          <cell r="D395">
            <v>70000</v>
          </cell>
          <cell r="E395">
            <v>80600</v>
          </cell>
          <cell r="F395">
            <v>79200</v>
          </cell>
        </row>
        <row r="396">
          <cell r="D396">
            <v>710000</v>
          </cell>
          <cell r="E396">
            <v>817900</v>
          </cell>
          <cell r="F396">
            <v>804000</v>
          </cell>
        </row>
        <row r="397">
          <cell r="D397">
            <v>710000</v>
          </cell>
          <cell r="E397">
            <v>817900</v>
          </cell>
          <cell r="F397">
            <v>661500</v>
          </cell>
        </row>
        <row r="398">
          <cell r="D398">
            <v>4408000</v>
          </cell>
          <cell r="E398">
            <v>4408000</v>
          </cell>
          <cell r="F398">
            <v>2496400</v>
          </cell>
        </row>
        <row r="399">
          <cell r="D399">
            <v>643000</v>
          </cell>
          <cell r="E399">
            <v>746500</v>
          </cell>
          <cell r="F399">
            <v>701500</v>
          </cell>
        </row>
        <row r="400">
          <cell r="D400">
            <v>17200</v>
          </cell>
          <cell r="E400">
            <v>21800</v>
          </cell>
          <cell r="F400">
            <v>20700</v>
          </cell>
        </row>
        <row r="401">
          <cell r="D401">
            <v>0</v>
          </cell>
          <cell r="E401">
            <v>0</v>
          </cell>
          <cell r="F401">
            <v>716700</v>
          </cell>
        </row>
        <row r="402">
          <cell r="D402">
            <v>372000</v>
          </cell>
          <cell r="E402">
            <v>428500</v>
          </cell>
          <cell r="F402">
            <v>407000</v>
          </cell>
        </row>
        <row r="403">
          <cell r="D403">
            <v>402600</v>
          </cell>
          <cell r="E403">
            <v>506100</v>
          </cell>
          <cell r="F403">
            <v>480700</v>
          </cell>
        </row>
        <row r="404">
          <cell r="D404">
            <v>190000</v>
          </cell>
          <cell r="E404">
            <v>218800</v>
          </cell>
          <cell r="F404">
            <v>210100</v>
          </cell>
        </row>
        <row r="405">
          <cell r="D405">
            <v>135000</v>
          </cell>
          <cell r="E405">
            <v>138000</v>
          </cell>
          <cell r="F405">
            <v>135600</v>
          </cell>
        </row>
        <row r="406">
          <cell r="D406">
            <v>166800</v>
          </cell>
          <cell r="E406">
            <v>211900</v>
          </cell>
          <cell r="F406">
            <v>201300</v>
          </cell>
        </row>
        <row r="407">
          <cell r="D407">
            <v>194000</v>
          </cell>
          <cell r="E407">
            <v>246500</v>
          </cell>
          <cell r="F407">
            <v>234100</v>
          </cell>
        </row>
        <row r="408">
          <cell r="D408">
            <v>163200</v>
          </cell>
          <cell r="E408">
            <v>207300</v>
          </cell>
          <cell r="F408">
            <v>196900</v>
          </cell>
        </row>
        <row r="409">
          <cell r="D409">
            <v>959300</v>
          </cell>
          <cell r="E409">
            <v>1105100</v>
          </cell>
          <cell r="F409">
            <v>1086300</v>
          </cell>
        </row>
        <row r="410">
          <cell r="D410">
            <v>474000</v>
          </cell>
          <cell r="E410">
            <v>546000</v>
          </cell>
          <cell r="F410">
            <v>536700</v>
          </cell>
        </row>
        <row r="411">
          <cell r="D411">
            <v>938000</v>
          </cell>
          <cell r="E411">
            <v>1080600</v>
          </cell>
          <cell r="F411">
            <v>1062200</v>
          </cell>
        </row>
        <row r="412">
          <cell r="D412">
            <v>710000</v>
          </cell>
          <cell r="E412">
            <v>817900</v>
          </cell>
          <cell r="F412">
            <v>804000</v>
          </cell>
        </row>
        <row r="413">
          <cell r="D413">
            <v>236000</v>
          </cell>
          <cell r="E413">
            <v>271800</v>
          </cell>
          <cell r="F413">
            <v>267100</v>
          </cell>
        </row>
        <row r="414">
          <cell r="D414">
            <v>462000</v>
          </cell>
          <cell r="E414">
            <v>532200</v>
          </cell>
          <cell r="F414">
            <v>523100</v>
          </cell>
        </row>
        <row r="415">
          <cell r="D415">
            <v>1138300</v>
          </cell>
          <cell r="E415">
            <v>1311300</v>
          </cell>
          <cell r="F415">
            <v>1289000</v>
          </cell>
        </row>
        <row r="416">
          <cell r="D416">
            <v>289000</v>
          </cell>
          <cell r="E416">
            <v>332900</v>
          </cell>
          <cell r="F416">
            <v>327200</v>
          </cell>
        </row>
        <row r="417">
          <cell r="D417">
            <v>250000</v>
          </cell>
          <cell r="E417">
            <v>288000</v>
          </cell>
          <cell r="F417">
            <v>283100</v>
          </cell>
        </row>
        <row r="418">
          <cell r="D418">
            <v>190000</v>
          </cell>
          <cell r="E418">
            <v>218800</v>
          </cell>
          <cell r="F418">
            <v>215000</v>
          </cell>
        </row>
        <row r="419">
          <cell r="D419">
            <v>247000</v>
          </cell>
          <cell r="E419">
            <v>284500</v>
          </cell>
          <cell r="F419">
            <v>202600</v>
          </cell>
        </row>
        <row r="420">
          <cell r="D420">
            <v>948000</v>
          </cell>
          <cell r="E420">
            <v>1092100</v>
          </cell>
          <cell r="F420">
            <v>1042200</v>
          </cell>
        </row>
        <row r="421">
          <cell r="D421">
            <v>337000</v>
          </cell>
          <cell r="E421">
            <v>388200</v>
          </cell>
          <cell r="F421">
            <v>381600</v>
          </cell>
        </row>
        <row r="422">
          <cell r="D422">
            <v>474000</v>
          </cell>
          <cell r="E422">
            <v>546000</v>
          </cell>
          <cell r="F422">
            <v>536700</v>
          </cell>
        </row>
        <row r="423">
          <cell r="D423">
            <v>431000</v>
          </cell>
          <cell r="E423">
            <v>496500</v>
          </cell>
          <cell r="F423">
            <v>488000</v>
          </cell>
        </row>
        <row r="424">
          <cell r="D424">
            <v>120000</v>
          </cell>
          <cell r="E424">
            <v>138200</v>
          </cell>
          <cell r="F424">
            <v>135800</v>
          </cell>
        </row>
        <row r="425">
          <cell r="D425">
            <v>331000</v>
          </cell>
          <cell r="E425">
            <v>381300</v>
          </cell>
          <cell r="F425">
            <v>374800</v>
          </cell>
        </row>
        <row r="426">
          <cell r="D426">
            <v>117000</v>
          </cell>
          <cell r="E426">
            <v>117000</v>
          </cell>
          <cell r="F426">
            <v>115000</v>
          </cell>
        </row>
        <row r="427">
          <cell r="D427">
            <v>646000</v>
          </cell>
          <cell r="E427">
            <v>744200</v>
          </cell>
          <cell r="F427">
            <v>731500</v>
          </cell>
        </row>
        <row r="428">
          <cell r="D428">
            <v>2534100</v>
          </cell>
          <cell r="E428">
            <v>2919300</v>
          </cell>
          <cell r="F428">
            <v>3345700</v>
          </cell>
        </row>
        <row r="429">
          <cell r="D429">
            <v>0</v>
          </cell>
          <cell r="E429">
            <v>0</v>
          </cell>
          <cell r="F429">
            <v>263500</v>
          </cell>
        </row>
        <row r="430">
          <cell r="D430">
            <v>1318000</v>
          </cell>
          <cell r="E430">
            <v>1518300</v>
          </cell>
          <cell r="F430">
            <v>1492400</v>
          </cell>
        </row>
        <row r="431">
          <cell r="D431">
            <v>75000</v>
          </cell>
          <cell r="E431">
            <v>86400</v>
          </cell>
          <cell r="F431">
            <v>163600</v>
          </cell>
        </row>
        <row r="432">
          <cell r="D432">
            <v>465800</v>
          </cell>
          <cell r="E432">
            <v>465800</v>
          </cell>
          <cell r="F432">
            <v>457800</v>
          </cell>
        </row>
        <row r="433">
          <cell r="D433">
            <v>749000</v>
          </cell>
          <cell r="E433">
            <v>843100</v>
          </cell>
          <cell r="F433">
            <v>800900</v>
          </cell>
        </row>
        <row r="434">
          <cell r="D434">
            <v>1347600</v>
          </cell>
          <cell r="E434">
            <v>1350700</v>
          </cell>
          <cell r="F434">
            <v>1283100</v>
          </cell>
        </row>
        <row r="435">
          <cell r="D435">
            <v>531400</v>
          </cell>
          <cell r="E435">
            <v>675000</v>
          </cell>
          <cell r="F435">
            <v>410000</v>
          </cell>
        </row>
        <row r="436">
          <cell r="D436">
            <v>5748000</v>
          </cell>
          <cell r="E436">
            <v>5748000</v>
          </cell>
          <cell r="F436">
            <v>5650300</v>
          </cell>
        </row>
        <row r="437">
          <cell r="D437">
            <v>1400200</v>
          </cell>
          <cell r="E437">
            <v>1400200</v>
          </cell>
          <cell r="F437">
            <v>1330100</v>
          </cell>
        </row>
        <row r="438">
          <cell r="D438">
            <v>5744500</v>
          </cell>
          <cell r="E438">
            <v>5744500</v>
          </cell>
          <cell r="F438">
            <v>5457200</v>
          </cell>
        </row>
        <row r="439">
          <cell r="D439">
            <v>604900</v>
          </cell>
          <cell r="E439">
            <v>768400</v>
          </cell>
          <cell r="F439">
            <v>729900</v>
          </cell>
        </row>
        <row r="440">
          <cell r="D440">
            <v>472500</v>
          </cell>
          <cell r="E440">
            <v>600200</v>
          </cell>
          <cell r="F440">
            <v>570100</v>
          </cell>
        </row>
        <row r="441">
          <cell r="D441">
            <v>621000</v>
          </cell>
          <cell r="E441">
            <v>715400</v>
          </cell>
          <cell r="F441">
            <v>703200</v>
          </cell>
        </row>
        <row r="442">
          <cell r="D442">
            <v>38900</v>
          </cell>
          <cell r="E442">
            <v>49500</v>
          </cell>
          <cell r="F442">
            <v>47000</v>
          </cell>
        </row>
        <row r="443">
          <cell r="D443">
            <v>1557200</v>
          </cell>
          <cell r="E443">
            <v>1978000</v>
          </cell>
          <cell r="F443">
            <v>1879100</v>
          </cell>
        </row>
        <row r="444">
          <cell r="D444">
            <v>580400</v>
          </cell>
          <cell r="E444">
            <v>737200</v>
          </cell>
          <cell r="F444">
            <v>700300</v>
          </cell>
        </row>
        <row r="445">
          <cell r="D445">
            <v>459800</v>
          </cell>
          <cell r="E445">
            <v>584000</v>
          </cell>
          <cell r="F445">
            <v>554800</v>
          </cell>
        </row>
        <row r="446">
          <cell r="D446">
            <v>43500</v>
          </cell>
          <cell r="E446">
            <v>55200</v>
          </cell>
          <cell r="F446">
            <v>52400</v>
          </cell>
        </row>
        <row r="447">
          <cell r="D447">
            <v>503200</v>
          </cell>
          <cell r="E447">
            <v>503200</v>
          </cell>
          <cell r="F447">
            <v>494600</v>
          </cell>
        </row>
        <row r="448">
          <cell r="D448">
            <v>1524600</v>
          </cell>
          <cell r="E448">
            <v>1613600</v>
          </cell>
          <cell r="F448">
            <v>1532900</v>
          </cell>
        </row>
        <row r="449">
          <cell r="D449">
            <v>71000</v>
          </cell>
          <cell r="E449">
            <v>75400</v>
          </cell>
          <cell r="F449">
            <v>71600</v>
          </cell>
        </row>
        <row r="450">
          <cell r="D450">
            <v>706500</v>
          </cell>
          <cell r="E450">
            <v>814000</v>
          </cell>
          <cell r="F450">
            <v>800100</v>
          </cell>
        </row>
        <row r="451">
          <cell r="D451">
            <v>261200</v>
          </cell>
          <cell r="E451">
            <v>331700</v>
          </cell>
          <cell r="F451">
            <v>315100</v>
          </cell>
        </row>
        <row r="452">
          <cell r="D452">
            <v>53000</v>
          </cell>
          <cell r="E452">
            <v>67300</v>
          </cell>
          <cell r="F452">
            <v>63900</v>
          </cell>
        </row>
        <row r="453">
          <cell r="D453">
            <v>1688200</v>
          </cell>
          <cell r="E453">
            <v>1688200</v>
          </cell>
          <cell r="F453">
            <v>1603700</v>
          </cell>
        </row>
        <row r="454">
          <cell r="D454">
            <v>165000</v>
          </cell>
          <cell r="E454">
            <v>170000</v>
          </cell>
          <cell r="F454">
            <v>138000</v>
          </cell>
        </row>
        <row r="455">
          <cell r="D455">
            <v>323000</v>
          </cell>
          <cell r="E455">
            <v>372100</v>
          </cell>
          <cell r="F455">
            <v>365700</v>
          </cell>
        </row>
        <row r="456">
          <cell r="D456">
            <v>1189900</v>
          </cell>
          <cell r="E456">
            <v>1511400</v>
          </cell>
          <cell r="F456">
            <v>1435800</v>
          </cell>
        </row>
        <row r="457">
          <cell r="D457">
            <v>355000</v>
          </cell>
          <cell r="E457">
            <v>408900</v>
          </cell>
          <cell r="F457">
            <v>401900</v>
          </cell>
        </row>
        <row r="458">
          <cell r="D458">
            <v>173200</v>
          </cell>
          <cell r="E458">
            <v>220000</v>
          </cell>
          <cell r="F458">
            <v>209000</v>
          </cell>
        </row>
        <row r="459">
          <cell r="D459">
            <v>332900</v>
          </cell>
          <cell r="E459">
            <v>332900</v>
          </cell>
          <cell r="F459">
            <v>316200</v>
          </cell>
        </row>
        <row r="460">
          <cell r="D460">
            <v>1099200</v>
          </cell>
          <cell r="E460">
            <v>1294400</v>
          </cell>
          <cell r="F460">
            <v>1229600</v>
          </cell>
        </row>
        <row r="461">
          <cell r="D461">
            <v>522400</v>
          </cell>
          <cell r="E461">
            <v>663500</v>
          </cell>
          <cell r="F461">
            <v>630300</v>
          </cell>
        </row>
        <row r="462">
          <cell r="D462">
            <v>546900</v>
          </cell>
          <cell r="E462">
            <v>676700</v>
          </cell>
          <cell r="F462">
            <v>642800</v>
          </cell>
        </row>
        <row r="463">
          <cell r="D463">
            <v>370900</v>
          </cell>
          <cell r="E463">
            <v>471100</v>
          </cell>
          <cell r="F463">
            <v>447500</v>
          </cell>
        </row>
        <row r="464">
          <cell r="D464">
            <v>230300</v>
          </cell>
          <cell r="E464">
            <v>292600</v>
          </cell>
          <cell r="F464">
            <v>277900</v>
          </cell>
        </row>
        <row r="465">
          <cell r="D465">
            <v>516900</v>
          </cell>
          <cell r="E465">
            <v>656600</v>
          </cell>
          <cell r="F465">
            <v>623700</v>
          </cell>
        </row>
        <row r="466">
          <cell r="D466">
            <v>60700</v>
          </cell>
          <cell r="E466">
            <v>77100</v>
          </cell>
          <cell r="F466">
            <v>73200</v>
          </cell>
        </row>
        <row r="467">
          <cell r="D467">
            <v>855200</v>
          </cell>
          <cell r="E467">
            <v>1086300</v>
          </cell>
          <cell r="F467">
            <v>1031900</v>
          </cell>
        </row>
        <row r="468">
          <cell r="D468">
            <v>946000</v>
          </cell>
          <cell r="E468">
            <v>946000</v>
          </cell>
          <cell r="F468">
            <v>898700</v>
          </cell>
        </row>
        <row r="469">
          <cell r="D469">
            <v>466100</v>
          </cell>
          <cell r="E469">
            <v>592100</v>
          </cell>
          <cell r="F469">
            <v>562400</v>
          </cell>
        </row>
        <row r="470">
          <cell r="D470">
            <v>1230700</v>
          </cell>
          <cell r="E470">
            <v>1563300</v>
          </cell>
          <cell r="F470">
            <v>1485100</v>
          </cell>
        </row>
        <row r="471">
          <cell r="D471">
            <v>230300</v>
          </cell>
          <cell r="E471">
            <v>292600</v>
          </cell>
          <cell r="F471">
            <v>277900</v>
          </cell>
        </row>
        <row r="472">
          <cell r="D472">
            <v>226700</v>
          </cell>
          <cell r="E472">
            <v>288000</v>
          </cell>
          <cell r="F472">
            <v>273600</v>
          </cell>
        </row>
        <row r="473">
          <cell r="D473">
            <v>149000</v>
          </cell>
          <cell r="E473">
            <v>171600</v>
          </cell>
          <cell r="F473">
            <v>168600</v>
          </cell>
        </row>
        <row r="474">
          <cell r="D474">
            <v>966000</v>
          </cell>
          <cell r="E474">
            <v>966000</v>
          </cell>
          <cell r="F474">
            <v>917700</v>
          </cell>
        </row>
        <row r="475">
          <cell r="D475">
            <v>72500</v>
          </cell>
          <cell r="E475">
            <v>92100</v>
          </cell>
          <cell r="F475">
            <v>87400</v>
          </cell>
        </row>
        <row r="476">
          <cell r="D476">
            <v>73700</v>
          </cell>
          <cell r="E476">
            <v>73700</v>
          </cell>
          <cell r="F476">
            <v>72400</v>
          </cell>
        </row>
        <row r="477">
          <cell r="D477">
            <v>1230000</v>
          </cell>
          <cell r="E477">
            <v>1416900</v>
          </cell>
          <cell r="F477">
            <v>1392800</v>
          </cell>
        </row>
        <row r="478">
          <cell r="D478">
            <v>117000</v>
          </cell>
          <cell r="E478">
            <v>134700</v>
          </cell>
          <cell r="F478">
            <v>132400</v>
          </cell>
        </row>
        <row r="479">
          <cell r="D479">
            <v>215700</v>
          </cell>
          <cell r="E479">
            <v>215700</v>
          </cell>
          <cell r="F479">
            <v>212000</v>
          </cell>
        </row>
        <row r="480">
          <cell r="D480">
            <v>21700</v>
          </cell>
          <cell r="E480">
            <v>27600</v>
          </cell>
          <cell r="F480">
            <v>26200</v>
          </cell>
        </row>
        <row r="481">
          <cell r="D481">
            <v>814000</v>
          </cell>
          <cell r="E481">
            <v>814000</v>
          </cell>
          <cell r="F481">
            <v>773300</v>
          </cell>
        </row>
        <row r="482">
          <cell r="D482">
            <v>787200</v>
          </cell>
          <cell r="E482">
            <v>999900</v>
          </cell>
          <cell r="F482">
            <v>949900</v>
          </cell>
        </row>
        <row r="483">
          <cell r="D483">
            <v>426500</v>
          </cell>
          <cell r="E483">
            <v>491300</v>
          </cell>
          <cell r="F483">
            <v>482900</v>
          </cell>
        </row>
        <row r="484">
          <cell r="D484">
            <v>442000</v>
          </cell>
          <cell r="E484">
            <v>509100</v>
          </cell>
          <cell r="F484">
            <v>500400</v>
          </cell>
        </row>
        <row r="485">
          <cell r="D485">
            <v>1098700</v>
          </cell>
          <cell r="E485">
            <v>1265700</v>
          </cell>
          <cell r="F485">
            <v>1244100</v>
          </cell>
        </row>
        <row r="486">
          <cell r="D486">
            <v>2534000</v>
          </cell>
          <cell r="E486">
            <v>2919200</v>
          </cell>
          <cell r="F486">
            <v>4044100</v>
          </cell>
        </row>
        <row r="487">
          <cell r="D487">
            <v>430000</v>
          </cell>
          <cell r="E487">
            <v>462100</v>
          </cell>
          <cell r="F487">
            <v>454200</v>
          </cell>
        </row>
        <row r="488">
          <cell r="D488">
            <v>10000</v>
          </cell>
          <cell r="E488">
            <v>11500</v>
          </cell>
          <cell r="F488">
            <v>11300</v>
          </cell>
        </row>
        <row r="489">
          <cell r="D489">
            <v>299300</v>
          </cell>
          <cell r="E489">
            <v>344800</v>
          </cell>
          <cell r="F489">
            <v>338900</v>
          </cell>
        </row>
        <row r="490">
          <cell r="D490">
            <v>950000</v>
          </cell>
          <cell r="E490">
            <v>1013000</v>
          </cell>
          <cell r="F490">
            <v>995700</v>
          </cell>
        </row>
        <row r="491">
          <cell r="D491">
            <v>551000</v>
          </cell>
          <cell r="E491">
            <v>634700</v>
          </cell>
          <cell r="F491">
            <v>623900</v>
          </cell>
        </row>
        <row r="492">
          <cell r="D492">
            <v>379000</v>
          </cell>
          <cell r="E492">
            <v>436600</v>
          </cell>
          <cell r="F492">
            <v>429100</v>
          </cell>
        </row>
        <row r="493">
          <cell r="D493">
            <v>147000</v>
          </cell>
          <cell r="E493">
            <v>169300</v>
          </cell>
          <cell r="F493">
            <v>166400</v>
          </cell>
        </row>
        <row r="494">
          <cell r="D494">
            <v>85000</v>
          </cell>
          <cell r="E494">
            <v>85000</v>
          </cell>
          <cell r="F494">
            <v>83500</v>
          </cell>
        </row>
        <row r="495">
          <cell r="D495">
            <v>2306300</v>
          </cell>
          <cell r="E495">
            <v>2656900</v>
          </cell>
          <cell r="F495">
            <v>2478300</v>
          </cell>
        </row>
        <row r="496">
          <cell r="D496">
            <v>519600</v>
          </cell>
          <cell r="E496">
            <v>520700</v>
          </cell>
          <cell r="F496">
            <v>494600</v>
          </cell>
        </row>
        <row r="497">
          <cell r="D497">
            <v>35000</v>
          </cell>
          <cell r="E497">
            <v>40300</v>
          </cell>
          <cell r="F497">
            <v>38200</v>
          </cell>
        </row>
        <row r="498">
          <cell r="D498">
            <v>250300</v>
          </cell>
          <cell r="E498">
            <v>317900</v>
          </cell>
          <cell r="F498">
            <v>302000</v>
          </cell>
        </row>
        <row r="499">
          <cell r="D499">
            <v>550000</v>
          </cell>
          <cell r="E499">
            <v>633600</v>
          </cell>
          <cell r="F499">
            <v>622800</v>
          </cell>
        </row>
        <row r="500">
          <cell r="D500">
            <v>1760000</v>
          </cell>
          <cell r="E500">
            <v>1760000</v>
          </cell>
          <cell r="F500">
            <v>1580000</v>
          </cell>
        </row>
        <row r="501">
          <cell r="D501">
            <v>932200</v>
          </cell>
          <cell r="E501">
            <v>932200</v>
          </cell>
          <cell r="F501">
            <v>885500</v>
          </cell>
        </row>
        <row r="502">
          <cell r="D502">
            <v>862800</v>
          </cell>
          <cell r="E502">
            <v>862800</v>
          </cell>
          <cell r="F502">
            <v>819600</v>
          </cell>
        </row>
        <row r="503">
          <cell r="D503">
            <v>1466500</v>
          </cell>
          <cell r="E503">
            <v>1601200</v>
          </cell>
          <cell r="F503">
            <v>1521100</v>
          </cell>
        </row>
        <row r="504">
          <cell r="D504">
            <v>1871900</v>
          </cell>
          <cell r="E504">
            <v>2377700</v>
          </cell>
          <cell r="F504">
            <v>1327900</v>
          </cell>
        </row>
        <row r="505">
          <cell r="D505">
            <v>2029800</v>
          </cell>
          <cell r="E505">
            <v>2578200</v>
          </cell>
          <cell r="F505">
            <v>1178400</v>
          </cell>
        </row>
        <row r="506">
          <cell r="D506">
            <v>453400</v>
          </cell>
          <cell r="E506">
            <v>576000</v>
          </cell>
          <cell r="F506">
            <v>369000</v>
          </cell>
        </row>
        <row r="507">
          <cell r="D507">
            <v>855200</v>
          </cell>
          <cell r="E507">
            <v>1086300</v>
          </cell>
          <cell r="F507">
            <v>1031900</v>
          </cell>
        </row>
        <row r="508">
          <cell r="D508">
            <v>2964100</v>
          </cell>
          <cell r="E508">
            <v>2964100</v>
          </cell>
          <cell r="F508">
            <v>2913700</v>
          </cell>
        </row>
        <row r="509">
          <cell r="D509">
            <v>634800</v>
          </cell>
          <cell r="E509">
            <v>700000</v>
          </cell>
          <cell r="F509">
            <v>665000</v>
          </cell>
        </row>
        <row r="510">
          <cell r="D510">
            <v>663900</v>
          </cell>
          <cell r="E510">
            <v>787900</v>
          </cell>
          <cell r="F510">
            <v>748500</v>
          </cell>
        </row>
        <row r="511">
          <cell r="D511">
            <v>1079200</v>
          </cell>
          <cell r="E511">
            <v>1370900</v>
          </cell>
          <cell r="F511">
            <v>1302300</v>
          </cell>
        </row>
        <row r="512">
          <cell r="D512">
            <v>172000</v>
          </cell>
          <cell r="E512">
            <v>172400</v>
          </cell>
          <cell r="F512">
            <v>163700</v>
          </cell>
        </row>
        <row r="513">
          <cell r="D513">
            <v>38000</v>
          </cell>
          <cell r="E513">
            <v>48300</v>
          </cell>
          <cell r="F513">
            <v>45800</v>
          </cell>
        </row>
        <row r="514">
          <cell r="D514">
            <v>1439300</v>
          </cell>
          <cell r="E514">
            <v>1828200</v>
          </cell>
          <cell r="F514">
            <v>1736700</v>
          </cell>
        </row>
        <row r="515">
          <cell r="D515">
            <v>387200</v>
          </cell>
          <cell r="E515">
            <v>491900</v>
          </cell>
          <cell r="F515">
            <v>467300</v>
          </cell>
        </row>
        <row r="516">
          <cell r="D516">
            <v>470700</v>
          </cell>
          <cell r="E516">
            <v>597900</v>
          </cell>
          <cell r="F516">
            <v>568000</v>
          </cell>
        </row>
        <row r="517">
          <cell r="D517">
            <v>84800</v>
          </cell>
          <cell r="E517">
            <v>107700</v>
          </cell>
          <cell r="F517">
            <v>102300</v>
          </cell>
        </row>
        <row r="518">
          <cell r="D518">
            <v>207600</v>
          </cell>
          <cell r="E518">
            <v>263800</v>
          </cell>
          <cell r="F518">
            <v>250600</v>
          </cell>
        </row>
        <row r="519">
          <cell r="D519">
            <v>1115500</v>
          </cell>
          <cell r="E519">
            <v>1416900</v>
          </cell>
          <cell r="F519">
            <v>1346000</v>
          </cell>
        </row>
        <row r="520">
          <cell r="D520">
            <v>625800</v>
          </cell>
          <cell r="E520">
            <v>794800</v>
          </cell>
          <cell r="F520">
            <v>755000</v>
          </cell>
        </row>
        <row r="521">
          <cell r="D521">
            <v>514200</v>
          </cell>
          <cell r="E521">
            <v>653100</v>
          </cell>
          <cell r="F521">
            <v>620400</v>
          </cell>
        </row>
        <row r="522">
          <cell r="D522">
            <v>22600</v>
          </cell>
          <cell r="E522">
            <v>28800</v>
          </cell>
          <cell r="F522">
            <v>27300</v>
          </cell>
        </row>
        <row r="523">
          <cell r="D523">
            <v>773400</v>
          </cell>
          <cell r="E523">
            <v>982400</v>
          </cell>
          <cell r="F523">
            <v>933200</v>
          </cell>
        </row>
        <row r="524">
          <cell r="D524">
            <v>162900</v>
          </cell>
          <cell r="E524">
            <v>162900</v>
          </cell>
          <cell r="F524">
            <v>154700</v>
          </cell>
        </row>
        <row r="525">
          <cell r="D525">
            <v>2298500</v>
          </cell>
          <cell r="E525">
            <v>2298500</v>
          </cell>
          <cell r="F525">
            <v>2071400</v>
          </cell>
        </row>
        <row r="526">
          <cell r="D526">
            <v>10000</v>
          </cell>
          <cell r="E526">
            <v>11500</v>
          </cell>
          <cell r="F526">
            <v>11300</v>
          </cell>
        </row>
        <row r="527">
          <cell r="D527">
            <v>1743400</v>
          </cell>
          <cell r="E527">
            <v>1976000</v>
          </cell>
          <cell r="F527">
            <v>1877200</v>
          </cell>
        </row>
        <row r="528">
          <cell r="D528">
            <v>97000</v>
          </cell>
          <cell r="E528">
            <v>123200</v>
          </cell>
          <cell r="F528">
            <v>117000</v>
          </cell>
        </row>
        <row r="529">
          <cell r="D529">
            <v>0</v>
          </cell>
          <cell r="E529">
            <v>0</v>
          </cell>
          <cell r="F529">
            <v>72400</v>
          </cell>
        </row>
        <row r="530">
          <cell r="D530">
            <v>0</v>
          </cell>
          <cell r="E530">
            <v>0</v>
          </cell>
          <cell r="F530">
            <v>0</v>
          </cell>
        </row>
        <row r="531">
          <cell r="D531">
            <v>415300</v>
          </cell>
          <cell r="E531">
            <v>527600</v>
          </cell>
          <cell r="F531">
            <v>501200</v>
          </cell>
        </row>
        <row r="532">
          <cell r="D532">
            <v>388100</v>
          </cell>
          <cell r="E532">
            <v>493000</v>
          </cell>
          <cell r="F532">
            <v>468300</v>
          </cell>
        </row>
        <row r="533">
          <cell r="D533">
            <v>1852700</v>
          </cell>
          <cell r="E533">
            <v>1856900</v>
          </cell>
          <cell r="F533">
            <v>1764000</v>
          </cell>
        </row>
        <row r="534">
          <cell r="D534">
            <v>2282800</v>
          </cell>
          <cell r="E534">
            <v>2899600</v>
          </cell>
          <cell r="F534">
            <v>2754600</v>
          </cell>
        </row>
        <row r="535">
          <cell r="D535">
            <v>3036500</v>
          </cell>
          <cell r="E535">
            <v>3690400</v>
          </cell>
          <cell r="F535">
            <v>3505800</v>
          </cell>
        </row>
        <row r="536">
          <cell r="D536">
            <v>1091900</v>
          </cell>
          <cell r="E536">
            <v>1387000</v>
          </cell>
          <cell r="F536">
            <v>1317600</v>
          </cell>
        </row>
        <row r="537">
          <cell r="D537">
            <v>228500</v>
          </cell>
          <cell r="E537">
            <v>290300</v>
          </cell>
          <cell r="F537">
            <v>275700</v>
          </cell>
        </row>
        <row r="538">
          <cell r="D538">
            <v>555000</v>
          </cell>
          <cell r="E538">
            <v>705000</v>
          </cell>
          <cell r="F538">
            <v>669700</v>
          </cell>
        </row>
        <row r="539">
          <cell r="D539">
            <v>4500</v>
          </cell>
          <cell r="E539">
            <v>5700</v>
          </cell>
          <cell r="F539">
            <v>5400</v>
          </cell>
        </row>
        <row r="540">
          <cell r="D540">
            <v>512000</v>
          </cell>
          <cell r="E540">
            <v>547000</v>
          </cell>
          <cell r="F540">
            <v>520000</v>
          </cell>
        </row>
        <row r="541">
          <cell r="D541">
            <v>90600</v>
          </cell>
          <cell r="E541">
            <v>115200</v>
          </cell>
          <cell r="F541">
            <v>109400</v>
          </cell>
        </row>
        <row r="542">
          <cell r="D542">
            <v>575000</v>
          </cell>
          <cell r="E542">
            <v>611000</v>
          </cell>
          <cell r="F542">
            <v>600600</v>
          </cell>
        </row>
        <row r="543">
          <cell r="D543">
            <v>128400</v>
          </cell>
          <cell r="E543">
            <v>128400</v>
          </cell>
          <cell r="F543">
            <v>126200</v>
          </cell>
        </row>
        <row r="544">
          <cell r="D544">
            <v>2971500</v>
          </cell>
          <cell r="E544">
            <v>2996500</v>
          </cell>
          <cell r="F544">
            <v>2945500</v>
          </cell>
        </row>
        <row r="545">
          <cell r="D545">
            <v>1936000</v>
          </cell>
          <cell r="E545">
            <v>1936000</v>
          </cell>
          <cell r="F545">
            <v>1903100</v>
          </cell>
        </row>
        <row r="546">
          <cell r="D546">
            <v>1259700</v>
          </cell>
          <cell r="E546">
            <v>1600100</v>
          </cell>
          <cell r="F546">
            <v>1520000</v>
          </cell>
        </row>
        <row r="547">
          <cell r="D547">
            <v>1268800</v>
          </cell>
          <cell r="E547">
            <v>1611600</v>
          </cell>
          <cell r="F547">
            <v>1531000</v>
          </cell>
        </row>
        <row r="548">
          <cell r="D548">
            <v>605000</v>
          </cell>
          <cell r="E548">
            <v>620500</v>
          </cell>
          <cell r="F548">
            <v>609900</v>
          </cell>
        </row>
        <row r="549">
          <cell r="D549">
            <v>548000</v>
          </cell>
          <cell r="E549">
            <v>563700</v>
          </cell>
          <cell r="F549">
            <v>554100</v>
          </cell>
        </row>
        <row r="550">
          <cell r="D550">
            <v>540000</v>
          </cell>
          <cell r="E550">
            <v>622000</v>
          </cell>
          <cell r="F550">
            <v>611400</v>
          </cell>
        </row>
        <row r="551">
          <cell r="D551">
            <v>9700</v>
          </cell>
          <cell r="E551">
            <v>9700</v>
          </cell>
          <cell r="F551">
            <v>9500</v>
          </cell>
        </row>
        <row r="552">
          <cell r="D552">
            <v>9900</v>
          </cell>
          <cell r="E552">
            <v>12600</v>
          </cell>
          <cell r="F552">
            <v>11900</v>
          </cell>
        </row>
        <row r="553">
          <cell r="D553">
            <v>80700</v>
          </cell>
          <cell r="E553">
            <v>102500</v>
          </cell>
          <cell r="F553">
            <v>97300</v>
          </cell>
        </row>
        <row r="554">
          <cell r="D554">
            <v>255700</v>
          </cell>
          <cell r="E554">
            <v>324800</v>
          </cell>
          <cell r="F554">
            <v>308500</v>
          </cell>
        </row>
        <row r="555">
          <cell r="D555">
            <v>54400</v>
          </cell>
          <cell r="E555">
            <v>69100</v>
          </cell>
          <cell r="F555">
            <v>65600</v>
          </cell>
        </row>
        <row r="556">
          <cell r="D556">
            <v>474000</v>
          </cell>
          <cell r="E556">
            <v>474000</v>
          </cell>
          <cell r="F556">
            <v>450300</v>
          </cell>
        </row>
        <row r="557">
          <cell r="D557">
            <v>318600</v>
          </cell>
          <cell r="E557">
            <v>318600</v>
          </cell>
          <cell r="F557">
            <v>313100</v>
          </cell>
        </row>
        <row r="558">
          <cell r="D558">
            <v>616600</v>
          </cell>
          <cell r="E558">
            <v>783300</v>
          </cell>
          <cell r="F558">
            <v>744100</v>
          </cell>
        </row>
        <row r="559">
          <cell r="D559">
            <v>1263400</v>
          </cell>
          <cell r="E559">
            <v>1500000</v>
          </cell>
          <cell r="F559">
            <v>1425000</v>
          </cell>
        </row>
        <row r="560">
          <cell r="D560">
            <v>1218000</v>
          </cell>
          <cell r="E560">
            <v>1400000</v>
          </cell>
          <cell r="F560">
            <v>1330000</v>
          </cell>
        </row>
        <row r="561">
          <cell r="D561">
            <v>435300</v>
          </cell>
          <cell r="E561">
            <v>552900</v>
          </cell>
          <cell r="F561">
            <v>525200</v>
          </cell>
        </row>
        <row r="562">
          <cell r="D562">
            <v>759100</v>
          </cell>
          <cell r="E562">
            <v>964200</v>
          </cell>
          <cell r="F562">
            <v>891700</v>
          </cell>
        </row>
        <row r="563">
          <cell r="D563">
            <v>2217000</v>
          </cell>
          <cell r="E563">
            <v>2554000</v>
          </cell>
          <cell r="F563">
            <v>2510500</v>
          </cell>
        </row>
        <row r="564">
          <cell r="D564">
            <v>1654000</v>
          </cell>
          <cell r="E564">
            <v>1654000</v>
          </cell>
          <cell r="F564">
            <v>1625800</v>
          </cell>
        </row>
        <row r="565">
          <cell r="D565">
            <v>539000</v>
          </cell>
          <cell r="E565">
            <v>620900</v>
          </cell>
          <cell r="F565">
            <v>610300</v>
          </cell>
        </row>
        <row r="566">
          <cell r="D566">
            <v>10000</v>
          </cell>
          <cell r="E566">
            <v>11500</v>
          </cell>
          <cell r="F566">
            <v>886800</v>
          </cell>
        </row>
        <row r="567">
          <cell r="D567">
            <v>10000</v>
          </cell>
          <cell r="E567">
            <v>11500</v>
          </cell>
          <cell r="F567">
            <v>1787800</v>
          </cell>
        </row>
        <row r="568">
          <cell r="D568">
            <v>95000</v>
          </cell>
          <cell r="E568">
            <v>109400</v>
          </cell>
          <cell r="F568">
            <v>107500</v>
          </cell>
        </row>
        <row r="569">
          <cell r="D569">
            <v>531800</v>
          </cell>
          <cell r="E569">
            <v>531800</v>
          </cell>
          <cell r="F569">
            <v>505200</v>
          </cell>
        </row>
        <row r="570">
          <cell r="D570">
            <v>772000</v>
          </cell>
          <cell r="E570">
            <v>889300</v>
          </cell>
          <cell r="F570">
            <v>874100</v>
          </cell>
        </row>
        <row r="571">
          <cell r="D571">
            <v>739000</v>
          </cell>
          <cell r="E571">
            <v>851300</v>
          </cell>
          <cell r="F571">
            <v>836800</v>
          </cell>
        </row>
        <row r="572">
          <cell r="D572">
            <v>5000</v>
          </cell>
          <cell r="E572">
            <v>5700</v>
          </cell>
          <cell r="F572">
            <v>5600</v>
          </cell>
        </row>
        <row r="573">
          <cell r="D573">
            <v>93300</v>
          </cell>
          <cell r="E573">
            <v>118600</v>
          </cell>
          <cell r="F573">
            <v>183700</v>
          </cell>
        </row>
        <row r="574">
          <cell r="D574">
            <v>261800</v>
          </cell>
          <cell r="E574">
            <v>261800</v>
          </cell>
          <cell r="F574">
            <v>553000</v>
          </cell>
        </row>
        <row r="575">
          <cell r="D575">
            <v>3067800</v>
          </cell>
          <cell r="E575">
            <v>3067800</v>
          </cell>
          <cell r="F575">
            <v>2353700</v>
          </cell>
        </row>
        <row r="576">
          <cell r="D576">
            <v>1063800</v>
          </cell>
          <cell r="E576">
            <v>1063800</v>
          </cell>
          <cell r="F576">
            <v>2639800</v>
          </cell>
        </row>
        <row r="577">
          <cell r="D577">
            <v>66000</v>
          </cell>
          <cell r="E577">
            <v>76000</v>
          </cell>
          <cell r="F577">
            <v>74700</v>
          </cell>
        </row>
        <row r="578">
          <cell r="D578">
            <v>867000</v>
          </cell>
          <cell r="E578">
            <v>955600</v>
          </cell>
          <cell r="F578">
            <v>897600</v>
          </cell>
        </row>
        <row r="579">
          <cell r="D579">
            <v>14100</v>
          </cell>
          <cell r="E579">
            <v>17900</v>
          </cell>
          <cell r="F579">
            <v>15000</v>
          </cell>
        </row>
        <row r="580">
          <cell r="D580">
            <v>409400</v>
          </cell>
          <cell r="E580">
            <v>419400</v>
          </cell>
          <cell r="F580">
            <v>379600</v>
          </cell>
        </row>
        <row r="581">
          <cell r="D581">
            <v>848000</v>
          </cell>
          <cell r="E581">
            <v>1077100</v>
          </cell>
          <cell r="F581">
            <v>1023200</v>
          </cell>
        </row>
        <row r="582">
          <cell r="D582">
            <v>600000</v>
          </cell>
          <cell r="E582">
            <v>691200</v>
          </cell>
          <cell r="F582">
            <v>679400</v>
          </cell>
        </row>
        <row r="583">
          <cell r="D583">
            <v>1303000</v>
          </cell>
          <cell r="E583">
            <v>1501000</v>
          </cell>
          <cell r="F583">
            <v>1475400</v>
          </cell>
        </row>
        <row r="584">
          <cell r="D584">
            <v>1179000</v>
          </cell>
          <cell r="E584">
            <v>1497600</v>
          </cell>
          <cell r="F584">
            <v>1422700</v>
          </cell>
        </row>
        <row r="585">
          <cell r="D585">
            <v>711000</v>
          </cell>
          <cell r="E585">
            <v>711000</v>
          </cell>
          <cell r="F585">
            <v>698900</v>
          </cell>
        </row>
        <row r="586">
          <cell r="D586">
            <v>590000</v>
          </cell>
          <cell r="E586">
            <v>590000</v>
          </cell>
          <cell r="F586">
            <v>465700</v>
          </cell>
        </row>
        <row r="587">
          <cell r="D587">
            <v>4600000</v>
          </cell>
          <cell r="E587">
            <v>4875000</v>
          </cell>
          <cell r="F587">
            <v>4600000</v>
          </cell>
        </row>
        <row r="588">
          <cell r="D588">
            <v>675500</v>
          </cell>
          <cell r="E588">
            <v>675500</v>
          </cell>
          <cell r="F588">
            <v>641700</v>
          </cell>
        </row>
        <row r="589">
          <cell r="D589">
            <v>779000</v>
          </cell>
          <cell r="E589">
            <v>989500</v>
          </cell>
          <cell r="F589">
            <v>940000</v>
          </cell>
        </row>
        <row r="590">
          <cell r="D590">
            <v>176800</v>
          </cell>
          <cell r="E590">
            <v>224600</v>
          </cell>
          <cell r="F590">
            <v>213300</v>
          </cell>
        </row>
        <row r="591">
          <cell r="D591">
            <v>86100</v>
          </cell>
          <cell r="E591">
            <v>109400</v>
          </cell>
          <cell r="F591">
            <v>103900</v>
          </cell>
        </row>
        <row r="592">
          <cell r="D592">
            <v>21700</v>
          </cell>
          <cell r="E592">
            <v>27600</v>
          </cell>
          <cell r="F592">
            <v>26200</v>
          </cell>
        </row>
        <row r="593">
          <cell r="D593">
            <v>44400</v>
          </cell>
          <cell r="E593">
            <v>56400</v>
          </cell>
          <cell r="F593">
            <v>53500</v>
          </cell>
        </row>
        <row r="594">
          <cell r="D594">
            <v>90600</v>
          </cell>
          <cell r="E594">
            <v>112300</v>
          </cell>
          <cell r="F594">
            <v>106600</v>
          </cell>
        </row>
        <row r="595">
          <cell r="D595">
            <v>154100</v>
          </cell>
          <cell r="E595">
            <v>195800</v>
          </cell>
          <cell r="F595">
            <v>186000</v>
          </cell>
        </row>
        <row r="596">
          <cell r="D596">
            <v>40800</v>
          </cell>
          <cell r="E596">
            <v>51800</v>
          </cell>
          <cell r="F596">
            <v>49200</v>
          </cell>
        </row>
        <row r="597">
          <cell r="D597">
            <v>4500</v>
          </cell>
          <cell r="E597">
            <v>5700</v>
          </cell>
          <cell r="F597">
            <v>5400</v>
          </cell>
        </row>
        <row r="598">
          <cell r="D598">
            <v>214900</v>
          </cell>
          <cell r="E598">
            <v>273000</v>
          </cell>
          <cell r="F598">
            <v>259300</v>
          </cell>
        </row>
        <row r="599">
          <cell r="D599">
            <v>76100</v>
          </cell>
          <cell r="E599">
            <v>96700</v>
          </cell>
          <cell r="F599">
            <v>72200</v>
          </cell>
        </row>
        <row r="600">
          <cell r="D600">
            <v>115100</v>
          </cell>
          <cell r="E600">
            <v>146300</v>
          </cell>
          <cell r="F600">
            <v>130000</v>
          </cell>
        </row>
        <row r="601">
          <cell r="D601">
            <v>272900</v>
          </cell>
          <cell r="E601">
            <v>280300</v>
          </cell>
          <cell r="F601">
            <v>226000</v>
          </cell>
        </row>
        <row r="602">
          <cell r="D602">
            <v>164100</v>
          </cell>
          <cell r="E602">
            <v>208500</v>
          </cell>
          <cell r="F602">
            <v>198000</v>
          </cell>
        </row>
        <row r="603">
          <cell r="D603">
            <v>1100000</v>
          </cell>
          <cell r="E603">
            <v>1100000</v>
          </cell>
          <cell r="F603">
            <v>1055000</v>
          </cell>
        </row>
        <row r="604">
          <cell r="D604">
            <v>133300</v>
          </cell>
          <cell r="E604">
            <v>169300</v>
          </cell>
          <cell r="F604">
            <v>160800</v>
          </cell>
        </row>
        <row r="605">
          <cell r="D605">
            <v>1650000</v>
          </cell>
          <cell r="E605">
            <v>1750000</v>
          </cell>
          <cell r="F605">
            <v>1662500</v>
          </cell>
        </row>
        <row r="606">
          <cell r="D606">
            <v>20000</v>
          </cell>
          <cell r="E606">
            <v>23000</v>
          </cell>
          <cell r="F606">
            <v>0</v>
          </cell>
        </row>
        <row r="607">
          <cell r="D607">
            <v>896900</v>
          </cell>
          <cell r="E607">
            <v>1139300</v>
          </cell>
          <cell r="F607">
            <v>1082300</v>
          </cell>
        </row>
        <row r="608">
          <cell r="D608">
            <v>817000</v>
          </cell>
          <cell r="E608">
            <v>830000</v>
          </cell>
          <cell r="F608">
            <v>815800</v>
          </cell>
        </row>
        <row r="609">
          <cell r="D609">
            <v>328100</v>
          </cell>
          <cell r="E609">
            <v>328100</v>
          </cell>
          <cell r="F609">
            <v>322500</v>
          </cell>
        </row>
        <row r="610">
          <cell r="D610">
            <v>1533400</v>
          </cell>
          <cell r="E610">
            <v>1533400</v>
          </cell>
          <cell r="F610">
            <v>1456700</v>
          </cell>
        </row>
        <row r="611">
          <cell r="D611">
            <v>1300000</v>
          </cell>
          <cell r="E611">
            <v>1300000</v>
          </cell>
          <cell r="F611">
            <v>1235000</v>
          </cell>
        </row>
        <row r="612">
          <cell r="D612">
            <v>471600</v>
          </cell>
          <cell r="E612">
            <v>599000</v>
          </cell>
          <cell r="F612">
            <v>569000</v>
          </cell>
        </row>
        <row r="613">
          <cell r="D613">
            <v>536000</v>
          </cell>
          <cell r="E613">
            <v>617400</v>
          </cell>
          <cell r="F613">
            <v>606900</v>
          </cell>
        </row>
        <row r="614">
          <cell r="D614">
            <v>750900</v>
          </cell>
          <cell r="E614">
            <v>953800</v>
          </cell>
          <cell r="F614">
            <v>906100</v>
          </cell>
        </row>
        <row r="615">
          <cell r="D615">
            <v>519600</v>
          </cell>
          <cell r="E615">
            <v>660100</v>
          </cell>
          <cell r="F615">
            <v>627000</v>
          </cell>
        </row>
        <row r="616">
          <cell r="D616">
            <v>253300</v>
          </cell>
          <cell r="E616">
            <v>253300</v>
          </cell>
          <cell r="F616">
            <v>240600</v>
          </cell>
        </row>
        <row r="617">
          <cell r="D617">
            <v>6212900</v>
          </cell>
          <cell r="E617">
            <v>6212900</v>
          </cell>
          <cell r="F617">
            <v>5902200</v>
          </cell>
        </row>
        <row r="618">
          <cell r="D618">
            <v>13998600</v>
          </cell>
          <cell r="E618">
            <v>13998600</v>
          </cell>
          <cell r="F618">
            <v>13298600</v>
          </cell>
        </row>
        <row r="619">
          <cell r="D619">
            <v>1910600</v>
          </cell>
          <cell r="E619">
            <v>1910600</v>
          </cell>
          <cell r="F619">
            <v>1798800</v>
          </cell>
        </row>
        <row r="620">
          <cell r="D620">
            <v>0</v>
          </cell>
          <cell r="E620">
            <v>0</v>
          </cell>
          <cell r="F620">
            <v>656500</v>
          </cell>
        </row>
        <row r="621">
          <cell r="D621">
            <v>4885600</v>
          </cell>
          <cell r="E621">
            <v>4893600</v>
          </cell>
          <cell r="F621">
            <v>4862300</v>
          </cell>
        </row>
        <row r="622">
          <cell r="D622">
            <v>1478200</v>
          </cell>
          <cell r="E622">
            <v>1478200</v>
          </cell>
          <cell r="F622">
            <v>1401100</v>
          </cell>
        </row>
        <row r="623">
          <cell r="D623">
            <v>3082000</v>
          </cell>
          <cell r="E623">
            <v>3914800</v>
          </cell>
          <cell r="F623">
            <v>3719000</v>
          </cell>
        </row>
        <row r="624">
          <cell r="D624">
            <v>1230800</v>
          </cell>
          <cell r="E624">
            <v>1230800</v>
          </cell>
          <cell r="F624">
            <v>1166200</v>
          </cell>
        </row>
        <row r="625">
          <cell r="D625">
            <v>1162500</v>
          </cell>
          <cell r="E625">
            <v>1162500</v>
          </cell>
          <cell r="F625">
            <v>1142700</v>
          </cell>
        </row>
        <row r="626">
          <cell r="D626">
            <v>1182900</v>
          </cell>
          <cell r="E626">
            <v>1362700</v>
          </cell>
          <cell r="F626">
            <v>1339500</v>
          </cell>
        </row>
        <row r="627">
          <cell r="D627">
            <v>438900</v>
          </cell>
          <cell r="E627">
            <v>557500</v>
          </cell>
          <cell r="F627">
            <v>529600</v>
          </cell>
        </row>
        <row r="628">
          <cell r="D628">
            <v>2254900</v>
          </cell>
          <cell r="E628">
            <v>2467600</v>
          </cell>
          <cell r="F628">
            <v>2344200</v>
          </cell>
        </row>
        <row r="629">
          <cell r="D629">
            <v>3276500</v>
          </cell>
          <cell r="E629">
            <v>3574000</v>
          </cell>
          <cell r="F629">
            <v>3395300</v>
          </cell>
        </row>
        <row r="630">
          <cell r="D630">
            <v>1189900</v>
          </cell>
          <cell r="E630">
            <v>1511400</v>
          </cell>
          <cell r="F630">
            <v>1435800</v>
          </cell>
        </row>
        <row r="631">
          <cell r="D631">
            <v>419000</v>
          </cell>
          <cell r="E631">
            <v>500000</v>
          </cell>
          <cell r="F631">
            <v>475000</v>
          </cell>
        </row>
        <row r="632">
          <cell r="D632">
            <v>1853100</v>
          </cell>
          <cell r="E632">
            <v>1857300</v>
          </cell>
          <cell r="F632">
            <v>1764400</v>
          </cell>
        </row>
        <row r="633">
          <cell r="D633">
            <v>3678400</v>
          </cell>
          <cell r="E633">
            <v>3678400</v>
          </cell>
          <cell r="F633">
            <v>3615800</v>
          </cell>
        </row>
        <row r="634">
          <cell r="D634">
            <v>343700</v>
          </cell>
          <cell r="E634">
            <v>343700</v>
          </cell>
          <cell r="F634">
            <v>290900</v>
          </cell>
        </row>
        <row r="635">
          <cell r="D635">
            <v>2430000</v>
          </cell>
          <cell r="E635">
            <v>2430000</v>
          </cell>
          <cell r="F635">
            <v>2388700</v>
          </cell>
        </row>
        <row r="636">
          <cell r="D636">
            <v>7396700</v>
          </cell>
          <cell r="E636">
            <v>8521200</v>
          </cell>
          <cell r="F636">
            <v>8376300</v>
          </cell>
        </row>
        <row r="637">
          <cell r="D637">
            <v>279700</v>
          </cell>
          <cell r="E637">
            <v>279700</v>
          </cell>
          <cell r="F637">
            <v>216300</v>
          </cell>
        </row>
      </sheetData>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drojová data - exportk OK"/>
      <sheetName val="reál"/>
      <sheetName val="průměry"/>
      <sheetName val="porovnání"/>
      <sheetName val="porovnání dle skupin"/>
      <sheetName val="vzorce"/>
      <sheetName val="uhl.janovice,pod kavčí,zátiší"/>
      <sheetName val="vyrovnávací platba"/>
      <sheetName val="poznámky"/>
      <sheetName val="metadata final"/>
      <sheetName val="matroš"/>
    </sheetNames>
    <sheetDataSet>
      <sheetData sheetId="0">
        <row r="7">
          <cell r="G7" t="str">
            <v>Občanské sdružení</v>
          </cell>
          <cell r="O7" t="str">
            <v>sociální péče</v>
          </cell>
          <cell r="AU7">
            <v>63300</v>
          </cell>
        </row>
        <row r="8">
          <cell r="G8" t="str">
            <v>Občanské sdružení</v>
          </cell>
          <cell r="O8" t="str">
            <v>poradenství</v>
          </cell>
          <cell r="AU8">
            <v>13000</v>
          </cell>
        </row>
        <row r="9">
          <cell r="G9" t="str">
            <v>Obecně prospěšná společnost</v>
          </cell>
          <cell r="O9" t="str">
            <v>sociální prevence</v>
          </cell>
          <cell r="AU9">
            <v>1329700</v>
          </cell>
        </row>
        <row r="10">
          <cell r="G10" t="str">
            <v>Obecně prospěšná společnost</v>
          </cell>
          <cell r="O10" t="str">
            <v>sociální prevence</v>
          </cell>
          <cell r="AU10">
            <v>738700</v>
          </cell>
        </row>
        <row r="11">
          <cell r="G11" t="str">
            <v>Obecně prospěšná společnost</v>
          </cell>
          <cell r="O11" t="str">
            <v>sociální péče</v>
          </cell>
          <cell r="AU11">
            <v>1569000</v>
          </cell>
        </row>
        <row r="12">
          <cell r="G12" t="str">
            <v>Obecně prospěšná společnost</v>
          </cell>
          <cell r="O12" t="str">
            <v>sociální prevence</v>
          </cell>
          <cell r="AU12">
            <v>1499100</v>
          </cell>
        </row>
        <row r="13">
          <cell r="G13" t="str">
            <v>Obecně prospěšná společnost</v>
          </cell>
          <cell r="O13" t="str">
            <v>sociální prevence</v>
          </cell>
          <cell r="AU13">
            <v>903900</v>
          </cell>
        </row>
        <row r="14">
          <cell r="G14" t="str">
            <v>Obecně prospěšná společnost</v>
          </cell>
          <cell r="O14" t="str">
            <v>sociální péče</v>
          </cell>
          <cell r="AU14">
            <v>798600</v>
          </cell>
        </row>
        <row r="15">
          <cell r="G15" t="str">
            <v>Obecně prospěšná společnost</v>
          </cell>
          <cell r="O15" t="str">
            <v>poradenství</v>
          </cell>
          <cell r="AU15">
            <v>152000</v>
          </cell>
        </row>
        <row r="16">
          <cell r="G16" t="str">
            <v>Obecně prospěšná společnost</v>
          </cell>
          <cell r="O16" t="str">
            <v>sociální péče</v>
          </cell>
          <cell r="AU16">
            <v>1707400</v>
          </cell>
        </row>
        <row r="17">
          <cell r="G17" t="str">
            <v>Obecně prospěšná společnost</v>
          </cell>
          <cell r="O17" t="str">
            <v>sociální péče</v>
          </cell>
          <cell r="AU17">
            <v>1034000</v>
          </cell>
        </row>
        <row r="18">
          <cell r="G18" t="str">
            <v>Obecně prospěšná společnost</v>
          </cell>
          <cell r="O18" t="str">
            <v>sociální péče</v>
          </cell>
          <cell r="AU18">
            <v>883700</v>
          </cell>
        </row>
        <row r="19">
          <cell r="G19" t="str">
            <v>Obecně prospěšná společnost</v>
          </cell>
          <cell r="O19" t="str">
            <v>sociální péče</v>
          </cell>
          <cell r="AU19">
            <v>0</v>
          </cell>
        </row>
        <row r="20">
          <cell r="G20" t="str">
            <v>Obecně prospěšná společnost</v>
          </cell>
          <cell r="O20" t="str">
            <v>sociální péče</v>
          </cell>
          <cell r="AU20">
            <v>56500</v>
          </cell>
        </row>
        <row r="21">
          <cell r="G21" t="str">
            <v>Obecně prospěšná společnost</v>
          </cell>
          <cell r="O21" t="str">
            <v>sociální péče</v>
          </cell>
          <cell r="AU21">
            <v>0</v>
          </cell>
        </row>
        <row r="22">
          <cell r="G22" t="str">
            <v>Obecně prospěšná společnost</v>
          </cell>
          <cell r="O22" t="str">
            <v>sociální péče</v>
          </cell>
          <cell r="AU22">
            <v>1875500</v>
          </cell>
        </row>
        <row r="23">
          <cell r="G23" t="str">
            <v>Obecně prospěšná společnost</v>
          </cell>
          <cell r="O23" t="str">
            <v>sociální péče</v>
          </cell>
          <cell r="AU23">
            <v>113100</v>
          </cell>
        </row>
        <row r="24">
          <cell r="G24" t="str">
            <v>Obecně prospěšná společnost</v>
          </cell>
          <cell r="O24" t="str">
            <v>sociální péče</v>
          </cell>
          <cell r="AU24">
            <v>664700</v>
          </cell>
        </row>
        <row r="25">
          <cell r="G25" t="str">
            <v>Příspěvková organizace obce</v>
          </cell>
          <cell r="O25" t="str">
            <v>sociální péče</v>
          </cell>
          <cell r="AU25">
            <v>4858100</v>
          </cell>
        </row>
        <row r="26">
          <cell r="G26" t="str">
            <v>Příspěvková organizace obce</v>
          </cell>
          <cell r="O26" t="str">
            <v>sociální péče</v>
          </cell>
          <cell r="AU26">
            <v>132200</v>
          </cell>
        </row>
        <row r="27">
          <cell r="G27" t="str">
            <v>Společnost s ručením omezeným</v>
          </cell>
          <cell r="O27" t="str">
            <v>sociální péče</v>
          </cell>
          <cell r="AU27">
            <v>45100</v>
          </cell>
        </row>
        <row r="28">
          <cell r="G28" t="str">
            <v>Společnost s ručením omezeným</v>
          </cell>
          <cell r="O28" t="str">
            <v>sociální péče</v>
          </cell>
          <cell r="AU28">
            <v>1214100</v>
          </cell>
        </row>
        <row r="29">
          <cell r="G29" t="str">
            <v>Společnost s ručením omezeným</v>
          </cell>
          <cell r="O29" t="str">
            <v>sociální péče</v>
          </cell>
          <cell r="AU29">
            <v>22500</v>
          </cell>
        </row>
        <row r="30">
          <cell r="G30" t="str">
            <v>Církve a náboženské společnosti</v>
          </cell>
          <cell r="O30" t="str">
            <v>sociální péče</v>
          </cell>
          <cell r="AU30">
            <v>540000</v>
          </cell>
        </row>
        <row r="31">
          <cell r="G31" t="str">
            <v>Církve a náboženské společnosti</v>
          </cell>
          <cell r="O31" t="str">
            <v>sociální prevence</v>
          </cell>
          <cell r="AU31">
            <v>1568900</v>
          </cell>
        </row>
        <row r="32">
          <cell r="G32" t="str">
            <v>Církve a náboženské společnosti</v>
          </cell>
          <cell r="O32" t="str">
            <v>sociální prevence</v>
          </cell>
          <cell r="AU32">
            <v>146700</v>
          </cell>
        </row>
        <row r="33">
          <cell r="G33" t="str">
            <v>Církve a náboženské společnosti</v>
          </cell>
          <cell r="O33" t="str">
            <v>poradenství</v>
          </cell>
          <cell r="AU33">
            <v>86900</v>
          </cell>
        </row>
        <row r="34">
          <cell r="G34" t="str">
            <v>Církve a náboženské společnosti</v>
          </cell>
          <cell r="O34" t="str">
            <v>sociální péče</v>
          </cell>
          <cell r="AU34">
            <v>58100</v>
          </cell>
        </row>
        <row r="35">
          <cell r="G35" t="str">
            <v>Církve a náboženské společnosti</v>
          </cell>
          <cell r="O35" t="str">
            <v>sociální péče</v>
          </cell>
          <cell r="AU35">
            <v>2550200</v>
          </cell>
        </row>
        <row r="36">
          <cell r="G36" t="str">
            <v>Občanské sdružení</v>
          </cell>
          <cell r="O36" t="str">
            <v>sociální péče</v>
          </cell>
          <cell r="AU36">
            <v>420100</v>
          </cell>
        </row>
        <row r="37">
          <cell r="G37" t="str">
            <v>Občanské sdružení</v>
          </cell>
          <cell r="O37" t="str">
            <v>sociální prevence</v>
          </cell>
          <cell r="AU37">
            <v>74300</v>
          </cell>
        </row>
        <row r="38">
          <cell r="G38" t="str">
            <v>Občanské sdružení</v>
          </cell>
          <cell r="O38" t="str">
            <v>sociální prevence</v>
          </cell>
          <cell r="AU38">
            <v>53700</v>
          </cell>
        </row>
        <row r="39">
          <cell r="G39" t="str">
            <v>Občanské sdružení</v>
          </cell>
          <cell r="O39" t="str">
            <v>sociální prevence</v>
          </cell>
          <cell r="AU39">
            <v>758400</v>
          </cell>
        </row>
        <row r="40">
          <cell r="G40" t="str">
            <v>Občanské sdružení</v>
          </cell>
          <cell r="O40" t="str">
            <v>sociální prevence</v>
          </cell>
          <cell r="AU40">
            <v>143100</v>
          </cell>
        </row>
        <row r="41">
          <cell r="G41" t="str">
            <v>Občanské sdružení</v>
          </cell>
          <cell r="O41" t="str">
            <v>sociální péče</v>
          </cell>
          <cell r="AU41">
            <v>348600</v>
          </cell>
        </row>
        <row r="42">
          <cell r="G42" t="str">
            <v>Obecně prospěšná společnost</v>
          </cell>
          <cell r="O42" t="str">
            <v>sociální prevence</v>
          </cell>
          <cell r="AU42">
            <v>881600</v>
          </cell>
        </row>
        <row r="43">
          <cell r="G43" t="str">
            <v>Příspěvková organizace zřízená územním samosprávným celkem</v>
          </cell>
          <cell r="O43" t="str">
            <v>sociální péče</v>
          </cell>
          <cell r="AU43">
            <v>7903700</v>
          </cell>
        </row>
        <row r="44">
          <cell r="G44" t="str">
            <v>Příspěvková organizace zřízená územním samosprávným celkem</v>
          </cell>
          <cell r="O44" t="str">
            <v>sociální péče</v>
          </cell>
          <cell r="AU44">
            <v>8980400</v>
          </cell>
        </row>
        <row r="45">
          <cell r="G45" t="str">
            <v>Příspěvková organizace zřízená územním samosprávným celkem</v>
          </cell>
          <cell r="O45" t="str">
            <v>sociální péče</v>
          </cell>
          <cell r="AU45">
            <v>265800</v>
          </cell>
        </row>
        <row r="46">
          <cell r="G46" t="str">
            <v>Společnost s ručením omezeným</v>
          </cell>
          <cell r="O46" t="str">
            <v>sociální péče</v>
          </cell>
          <cell r="AU46">
            <v>487000</v>
          </cell>
        </row>
        <row r="47">
          <cell r="G47" t="str">
            <v>Společnost s ručením omezeným</v>
          </cell>
          <cell r="O47" t="str">
            <v>sociální péče</v>
          </cell>
          <cell r="AU47">
            <v>1662800</v>
          </cell>
        </row>
        <row r="48">
          <cell r="G48" t="str">
            <v>Společnost s ručením omezeným</v>
          </cell>
          <cell r="O48" t="str">
            <v>sociální péče</v>
          </cell>
          <cell r="AU48">
            <v>739800</v>
          </cell>
        </row>
        <row r="49">
          <cell r="G49" t="str">
            <v>Společnost s ručením omezeným</v>
          </cell>
          <cell r="O49" t="str">
            <v>sociální péče</v>
          </cell>
          <cell r="AU49">
            <v>3136900</v>
          </cell>
        </row>
        <row r="50">
          <cell r="G50" t="str">
            <v>Společnost s ručením omezeným</v>
          </cell>
          <cell r="O50" t="str">
            <v>sociální péče</v>
          </cell>
          <cell r="AU50">
            <v>6380300</v>
          </cell>
        </row>
        <row r="51">
          <cell r="G51" t="str">
            <v>Příspěvková organizace zřízená územním samosprávným celkem</v>
          </cell>
          <cell r="O51" t="str">
            <v>sociální péče</v>
          </cell>
          <cell r="AU51">
            <v>6392700</v>
          </cell>
        </row>
        <row r="52">
          <cell r="G52" t="str">
            <v>Příspěvková organizace zřízená územním samosprávným celkem</v>
          </cell>
          <cell r="O52" t="str">
            <v>sociální péče</v>
          </cell>
          <cell r="AU52">
            <v>807500</v>
          </cell>
        </row>
        <row r="53">
          <cell r="G53" t="str">
            <v>Příspěvková organizace zřízená územním samosprávným celkem</v>
          </cell>
          <cell r="O53" t="str">
            <v>sociální péče</v>
          </cell>
          <cell r="AU53">
            <v>2553500</v>
          </cell>
        </row>
        <row r="54">
          <cell r="G54" t="str">
            <v>Příspěvková organizace zřízená územním samosprávným celkem</v>
          </cell>
          <cell r="O54" t="str">
            <v>sociální péče</v>
          </cell>
          <cell r="AU54">
            <v>3260000</v>
          </cell>
        </row>
        <row r="55">
          <cell r="G55" t="str">
            <v>Obecně prospěšná společnost</v>
          </cell>
          <cell r="O55" t="str">
            <v>sociální prevence</v>
          </cell>
          <cell r="AU55">
            <v>8100</v>
          </cell>
        </row>
        <row r="56">
          <cell r="G56" t="str">
            <v>Spolek</v>
          </cell>
          <cell r="O56" t="str">
            <v>poradenství</v>
          </cell>
          <cell r="AU56">
            <v>0</v>
          </cell>
        </row>
        <row r="57">
          <cell r="G57" t="str">
            <v>Obecně prospěšná společnost</v>
          </cell>
          <cell r="O57" t="str">
            <v>sociální prevence</v>
          </cell>
          <cell r="AU57">
            <v>193700</v>
          </cell>
        </row>
        <row r="58">
          <cell r="G58" t="str">
            <v>Obecně prospěšná společnost</v>
          </cell>
          <cell r="O58" t="str">
            <v>sociální prevence</v>
          </cell>
          <cell r="AU58">
            <v>0</v>
          </cell>
        </row>
        <row r="59">
          <cell r="G59" t="str">
            <v>Obecně prospěšná společnost</v>
          </cell>
          <cell r="O59" t="str">
            <v>sociální prevence</v>
          </cell>
          <cell r="AU59">
            <v>0</v>
          </cell>
        </row>
        <row r="60">
          <cell r="G60" t="str">
            <v>Obecně prospěšná společnost</v>
          </cell>
          <cell r="O60" t="str">
            <v>poradenství</v>
          </cell>
          <cell r="AU60">
            <v>0</v>
          </cell>
        </row>
        <row r="61">
          <cell r="G61" t="str">
            <v>Obecně prospěšná společnost</v>
          </cell>
          <cell r="O61" t="str">
            <v>sociální prevence</v>
          </cell>
          <cell r="AU61">
            <v>906500</v>
          </cell>
        </row>
        <row r="62">
          <cell r="G62" t="str">
            <v>Obecně prospěšná společnost</v>
          </cell>
          <cell r="O62" t="str">
            <v>poradenství</v>
          </cell>
          <cell r="AU62">
            <v>193700</v>
          </cell>
        </row>
        <row r="63">
          <cell r="G63" t="str">
            <v>Ústav</v>
          </cell>
          <cell r="O63" t="str">
            <v>sociální péče</v>
          </cell>
          <cell r="AU63">
            <v>35000</v>
          </cell>
        </row>
        <row r="64">
          <cell r="G64" t="str">
            <v>Ústav</v>
          </cell>
          <cell r="O64" t="str">
            <v>sociální péče</v>
          </cell>
          <cell r="AU64">
            <v>3400</v>
          </cell>
        </row>
        <row r="65">
          <cell r="G65" t="str">
            <v>Spolek</v>
          </cell>
          <cell r="O65" t="str">
            <v>sociální péče</v>
          </cell>
        </row>
        <row r="66">
          <cell r="G66" t="str">
            <v>Obecně prospěšná společnost</v>
          </cell>
          <cell r="O66" t="str">
            <v>poradenství</v>
          </cell>
          <cell r="AU66">
            <v>636800</v>
          </cell>
        </row>
        <row r="67">
          <cell r="G67" t="str">
            <v>Obecně prospěšná společnost</v>
          </cell>
          <cell r="O67" t="str">
            <v>sociální péče</v>
          </cell>
          <cell r="AU67">
            <v>2914100</v>
          </cell>
        </row>
        <row r="68">
          <cell r="G68" t="str">
            <v>Obecně prospěšná společnost</v>
          </cell>
          <cell r="O68" t="str">
            <v>sociální prevence</v>
          </cell>
          <cell r="AU68">
            <v>166300</v>
          </cell>
        </row>
        <row r="69">
          <cell r="G69" t="str">
            <v>Příspěvková organizace zřízená územním samosprávným celkem</v>
          </cell>
          <cell r="O69" t="str">
            <v>poradenství</v>
          </cell>
          <cell r="AU69">
            <v>13252800</v>
          </cell>
        </row>
        <row r="70">
          <cell r="G70" t="str">
            <v>Příspěvková organizace zřízená územním samosprávným celkem</v>
          </cell>
          <cell r="O70" t="str">
            <v>sociální péče</v>
          </cell>
          <cell r="AU70">
            <v>2742600</v>
          </cell>
        </row>
        <row r="71">
          <cell r="G71" t="str">
            <v>Příspěvková organizace zřízená územním samosprávným celkem</v>
          </cell>
          <cell r="O71" t="str">
            <v>sociální péče</v>
          </cell>
          <cell r="AU71">
            <v>5583800</v>
          </cell>
        </row>
        <row r="72">
          <cell r="G72" t="str">
            <v>Příspěvková organizace obce</v>
          </cell>
          <cell r="O72" t="str">
            <v>sociální péče</v>
          </cell>
          <cell r="AU72">
            <v>0</v>
          </cell>
        </row>
        <row r="73">
          <cell r="G73" t="str">
            <v>Příspěvková organizace obce</v>
          </cell>
          <cell r="O73" t="str">
            <v>sociální péče</v>
          </cell>
          <cell r="AU73">
            <v>1281500</v>
          </cell>
        </row>
        <row r="74">
          <cell r="G74" t="str">
            <v>Příspěvková organizace obce</v>
          </cell>
          <cell r="O74" t="str">
            <v>sociální péče</v>
          </cell>
          <cell r="AU74">
            <v>1395900</v>
          </cell>
        </row>
        <row r="75">
          <cell r="G75" t="str">
            <v>Příspěvková organizace obce</v>
          </cell>
          <cell r="O75" t="str">
            <v>sociální péče</v>
          </cell>
          <cell r="AU75">
            <v>1456800</v>
          </cell>
        </row>
        <row r="76">
          <cell r="G76" t="str">
            <v>Příspěvková organizace obce</v>
          </cell>
          <cell r="O76" t="str">
            <v>sociální péče</v>
          </cell>
          <cell r="AU76">
            <v>3399500</v>
          </cell>
        </row>
        <row r="77">
          <cell r="G77" t="str">
            <v>Obecně prospěšná společnost</v>
          </cell>
          <cell r="O77" t="str">
            <v>sociální péče</v>
          </cell>
          <cell r="AU77">
            <v>1263600</v>
          </cell>
        </row>
        <row r="78">
          <cell r="G78" t="str">
            <v>Obecně prospěšná společnost</v>
          </cell>
          <cell r="O78" t="str">
            <v>sociální prevence</v>
          </cell>
          <cell r="AU78">
            <v>340200</v>
          </cell>
        </row>
        <row r="79">
          <cell r="G79" t="str">
            <v>Obecně prospěšná společnost</v>
          </cell>
          <cell r="O79" t="str">
            <v>sociální péče</v>
          </cell>
          <cell r="AU79">
            <v>373200</v>
          </cell>
        </row>
        <row r="80">
          <cell r="G80" t="str">
            <v>Obecně prospěšná společnost</v>
          </cell>
          <cell r="O80" t="str">
            <v>sociální péče</v>
          </cell>
          <cell r="AU80">
            <v>370900</v>
          </cell>
        </row>
        <row r="81">
          <cell r="G81" t="str">
            <v>Obecně prospěšná společnost</v>
          </cell>
          <cell r="O81" t="str">
            <v>sociální prevence</v>
          </cell>
          <cell r="AU81">
            <v>153100</v>
          </cell>
        </row>
        <row r="82">
          <cell r="G82" t="str">
            <v>Obecně prospěšná společnost</v>
          </cell>
          <cell r="O82" t="str">
            <v>sociální prevence</v>
          </cell>
          <cell r="AU82">
            <v>2036400</v>
          </cell>
        </row>
        <row r="83">
          <cell r="G83" t="str">
            <v>Obecně prospěšná společnost</v>
          </cell>
          <cell r="O83" t="str">
            <v>poradenství</v>
          </cell>
          <cell r="AU83">
            <v>117000</v>
          </cell>
        </row>
        <row r="84">
          <cell r="G84" t="str">
            <v>Obecně prospěšná společnost</v>
          </cell>
          <cell r="O84" t="str">
            <v>sociální péče</v>
          </cell>
          <cell r="AU84">
            <v>370900</v>
          </cell>
        </row>
        <row r="85">
          <cell r="G85" t="str">
            <v>Obecně prospěšná společnost</v>
          </cell>
          <cell r="O85" t="str">
            <v>sociální péče</v>
          </cell>
          <cell r="AU85">
            <v>2440300</v>
          </cell>
        </row>
        <row r="86">
          <cell r="G86" t="str">
            <v>Příspěvková organizace obce</v>
          </cell>
          <cell r="O86" t="str">
            <v>sociální prevence</v>
          </cell>
        </row>
        <row r="87">
          <cell r="G87" t="str">
            <v>Příspěvková organizace obce</v>
          </cell>
          <cell r="O87" t="str">
            <v>sociální prevence</v>
          </cell>
        </row>
        <row r="88">
          <cell r="G88" t="str">
            <v>Příspěvková organizace obce</v>
          </cell>
          <cell r="O88" t="str">
            <v>sociální prevence</v>
          </cell>
        </row>
        <row r="89">
          <cell r="G89" t="str">
            <v>Příspěvková organizace obce</v>
          </cell>
          <cell r="O89" t="str">
            <v>sociální péče</v>
          </cell>
          <cell r="AU89">
            <v>2175300</v>
          </cell>
        </row>
        <row r="90">
          <cell r="G90" t="str">
            <v>Příspěvková organizace obce</v>
          </cell>
          <cell r="O90" t="str">
            <v>sociální prevence</v>
          </cell>
          <cell r="AU90">
            <v>2576400</v>
          </cell>
        </row>
        <row r="91">
          <cell r="G91" t="str">
            <v>Příspěvková organizace obce</v>
          </cell>
          <cell r="O91" t="str">
            <v>sociální péče</v>
          </cell>
          <cell r="AU91">
            <v>2047900</v>
          </cell>
        </row>
        <row r="92">
          <cell r="G92" t="str">
            <v>Příspěvková organizace obce</v>
          </cell>
          <cell r="O92" t="str">
            <v>poradenství</v>
          </cell>
          <cell r="AU92">
            <v>763800</v>
          </cell>
        </row>
        <row r="93">
          <cell r="G93" t="str">
            <v>Obecně prospěšná společnost</v>
          </cell>
          <cell r="O93" t="str">
            <v>sociální péče</v>
          </cell>
          <cell r="AU93">
            <v>1970600</v>
          </cell>
        </row>
        <row r="94">
          <cell r="G94" t="str">
            <v>Obecně prospěšná společnost</v>
          </cell>
          <cell r="O94" t="str">
            <v>sociální péče</v>
          </cell>
          <cell r="AU94">
            <v>15857900</v>
          </cell>
        </row>
        <row r="95">
          <cell r="G95" t="str">
            <v>Obecně prospěšná společnost</v>
          </cell>
          <cell r="O95" t="str">
            <v>sociální péče</v>
          </cell>
          <cell r="AU95">
            <v>3092800</v>
          </cell>
        </row>
        <row r="96">
          <cell r="G96" t="str">
            <v>Obecně prospěšná společnost</v>
          </cell>
          <cell r="O96" t="str">
            <v>sociální péče</v>
          </cell>
          <cell r="AU96">
            <v>2011300</v>
          </cell>
        </row>
        <row r="97">
          <cell r="G97" t="str">
            <v>Obecně prospěšná společnost</v>
          </cell>
          <cell r="O97" t="str">
            <v>sociální prevence</v>
          </cell>
          <cell r="AU97">
            <v>1204200</v>
          </cell>
        </row>
        <row r="98">
          <cell r="G98" t="str">
            <v>Obecně prospěšná společnost</v>
          </cell>
          <cell r="O98" t="str">
            <v>sociální péče</v>
          </cell>
          <cell r="AU98">
            <v>590000</v>
          </cell>
        </row>
        <row r="99">
          <cell r="G99" t="str">
            <v>Obecně prospěšná společnost</v>
          </cell>
          <cell r="O99" t="str">
            <v>sociální prevence</v>
          </cell>
          <cell r="AU99">
            <v>441100</v>
          </cell>
        </row>
        <row r="100">
          <cell r="G100" t="str">
            <v>Obecně prospěšná společnost</v>
          </cell>
          <cell r="O100" t="str">
            <v>poradenství</v>
          </cell>
          <cell r="AU100">
            <v>191000</v>
          </cell>
        </row>
        <row r="101">
          <cell r="G101" t="str">
            <v>Obecně prospěšná společnost</v>
          </cell>
          <cell r="O101" t="str">
            <v>sociální péče</v>
          </cell>
          <cell r="AU101">
            <v>866900</v>
          </cell>
        </row>
        <row r="102">
          <cell r="G102" t="str">
            <v>Obecně prospěšná společnost</v>
          </cell>
          <cell r="O102" t="str">
            <v>sociální prevence</v>
          </cell>
          <cell r="AU102">
            <v>479200</v>
          </cell>
        </row>
        <row r="103">
          <cell r="G103" t="str">
            <v>Příspěvková organizace zřízená územním samosprávným celkem</v>
          </cell>
          <cell r="O103" t="str">
            <v>sociální péče</v>
          </cell>
          <cell r="AU103">
            <v>761800</v>
          </cell>
        </row>
        <row r="104">
          <cell r="G104" t="str">
            <v>Příspěvková organizace zřízená územním samosprávným celkem</v>
          </cell>
          <cell r="O104" t="str">
            <v>sociální péče</v>
          </cell>
          <cell r="AU104">
            <v>505500</v>
          </cell>
        </row>
        <row r="105">
          <cell r="G105" t="str">
            <v>Příspěvková organizace zřízená územním samosprávným celkem</v>
          </cell>
          <cell r="O105" t="str">
            <v>sociální prevence</v>
          </cell>
          <cell r="AU105">
            <v>735300</v>
          </cell>
        </row>
        <row r="106">
          <cell r="G106" t="str">
            <v>Příspěvková organizace zřízená územním samosprávným celkem</v>
          </cell>
          <cell r="O106" t="str">
            <v>sociální péče</v>
          </cell>
          <cell r="AU106">
            <v>2688200</v>
          </cell>
        </row>
        <row r="107">
          <cell r="G107" t="str">
            <v>Příspěvková organizace zřízená územním samosprávným celkem</v>
          </cell>
          <cell r="O107" t="str">
            <v>sociální péče</v>
          </cell>
          <cell r="AU107">
            <v>556600</v>
          </cell>
        </row>
        <row r="108">
          <cell r="G108" t="str">
            <v>Občanské sdružení</v>
          </cell>
          <cell r="O108" t="str">
            <v>sociální prevence</v>
          </cell>
          <cell r="AU108">
            <v>306300</v>
          </cell>
        </row>
        <row r="109">
          <cell r="G109" t="str">
            <v>Obecně prospěšná společnost</v>
          </cell>
          <cell r="O109" t="str">
            <v>poradenství</v>
          </cell>
          <cell r="AU109">
            <v>207800</v>
          </cell>
        </row>
        <row r="110">
          <cell r="G110" t="str">
            <v>Obecně prospěšná společnost</v>
          </cell>
          <cell r="O110" t="str">
            <v>poradenství</v>
          </cell>
          <cell r="AU110">
            <v>117000</v>
          </cell>
        </row>
        <row r="111">
          <cell r="G111" t="str">
            <v>Obecně prospěšná společnost</v>
          </cell>
          <cell r="O111" t="str">
            <v>sociální prevence</v>
          </cell>
          <cell r="AU111">
            <v>1233300</v>
          </cell>
        </row>
        <row r="112">
          <cell r="G112" t="str">
            <v>Obecně prospěšná společnost</v>
          </cell>
          <cell r="O112" t="str">
            <v>poradenství</v>
          </cell>
          <cell r="AU112">
            <v>209000</v>
          </cell>
        </row>
        <row r="113">
          <cell r="G113" t="str">
            <v>Obecně prospěšná společnost</v>
          </cell>
          <cell r="O113" t="str">
            <v>poradenství</v>
          </cell>
          <cell r="AU113">
            <v>117000</v>
          </cell>
        </row>
        <row r="114">
          <cell r="G114" t="str">
            <v>Obecně prospěšná společnost</v>
          </cell>
          <cell r="O114" t="str">
            <v>sociální péče</v>
          </cell>
          <cell r="AU114">
            <v>518600</v>
          </cell>
        </row>
        <row r="115">
          <cell r="G115" t="str">
            <v>Příspěvková organizace zřízená územním samosprávným celkem</v>
          </cell>
          <cell r="O115" t="str">
            <v>sociální péče</v>
          </cell>
          <cell r="AU115">
            <v>2459300</v>
          </cell>
        </row>
        <row r="116">
          <cell r="G116" t="str">
            <v>Organizační jednotka občanského sdružení</v>
          </cell>
          <cell r="O116" t="str">
            <v>sociální prevence</v>
          </cell>
          <cell r="AU116">
            <v>0</v>
          </cell>
        </row>
        <row r="117">
          <cell r="G117" t="str">
            <v>Občanské sdružení</v>
          </cell>
          <cell r="O117" t="str">
            <v>sociální prevence</v>
          </cell>
          <cell r="AU117">
            <v>538300</v>
          </cell>
        </row>
        <row r="118">
          <cell r="G118" t="str">
            <v>Občanské sdružení</v>
          </cell>
          <cell r="O118" t="str">
            <v>sociální prevence</v>
          </cell>
          <cell r="AU118">
            <v>293500</v>
          </cell>
        </row>
        <row r="119">
          <cell r="G119" t="str">
            <v>Obecně prospěšná společnost</v>
          </cell>
          <cell r="O119" t="str">
            <v>sociální prevence</v>
          </cell>
          <cell r="AU119">
            <v>1348200</v>
          </cell>
        </row>
        <row r="120">
          <cell r="G120" t="str">
            <v>Obecně prospěšná společnost</v>
          </cell>
          <cell r="O120" t="str">
            <v>sociální prevence</v>
          </cell>
          <cell r="AU120">
            <v>1389200</v>
          </cell>
        </row>
        <row r="121">
          <cell r="G121" t="str">
            <v>Občanské sdružení</v>
          </cell>
          <cell r="O121" t="str">
            <v>sociální péče</v>
          </cell>
          <cell r="AU121">
            <v>216000</v>
          </cell>
        </row>
        <row r="122">
          <cell r="G122" t="str">
            <v>Občanské sdružení</v>
          </cell>
          <cell r="O122" t="str">
            <v>sociální prevence</v>
          </cell>
          <cell r="AU122">
            <v>209000</v>
          </cell>
        </row>
        <row r="123">
          <cell r="G123" t="str">
            <v>Občanské sdružení</v>
          </cell>
          <cell r="O123" t="str">
            <v>sociální péče</v>
          </cell>
          <cell r="AU123">
            <v>266900</v>
          </cell>
        </row>
        <row r="124">
          <cell r="G124" t="str">
            <v>Ústav</v>
          </cell>
          <cell r="O124" t="str">
            <v>sociální prevence</v>
          </cell>
          <cell r="AU124">
            <v>706800</v>
          </cell>
        </row>
        <row r="125">
          <cell r="G125" t="str">
            <v>Ústav</v>
          </cell>
          <cell r="O125" t="str">
            <v>sociální prevence</v>
          </cell>
          <cell r="AU125">
            <v>242700</v>
          </cell>
        </row>
        <row r="126">
          <cell r="G126" t="str">
            <v>Příspěvková organizace školství</v>
          </cell>
          <cell r="O126" t="str">
            <v>sociální péče</v>
          </cell>
          <cell r="AU126">
            <v>49600</v>
          </cell>
        </row>
        <row r="127">
          <cell r="G127" t="str">
            <v>Příspěvková organizace školství</v>
          </cell>
          <cell r="O127" t="str">
            <v>sociální prevence</v>
          </cell>
          <cell r="AU127">
            <v>57300</v>
          </cell>
        </row>
        <row r="128">
          <cell r="G128" t="str">
            <v>Příspěvková organizace školství</v>
          </cell>
          <cell r="O128" t="str">
            <v>poradenství</v>
          </cell>
          <cell r="AU128">
            <v>1200</v>
          </cell>
        </row>
        <row r="129">
          <cell r="G129" t="str">
            <v>Církve a náboženské společnosti</v>
          </cell>
          <cell r="O129" t="str">
            <v>sociální péče</v>
          </cell>
          <cell r="AU129">
            <v>90400</v>
          </cell>
        </row>
        <row r="130">
          <cell r="G130" t="str">
            <v>Církve a náboženské společnosti</v>
          </cell>
          <cell r="O130" t="str">
            <v>sociální péče</v>
          </cell>
          <cell r="AU130">
            <v>3154600</v>
          </cell>
        </row>
        <row r="131">
          <cell r="G131" t="str">
            <v>Církve a náboženské společnosti</v>
          </cell>
          <cell r="O131" t="str">
            <v>sociální péče</v>
          </cell>
          <cell r="AU131">
            <v>914000</v>
          </cell>
        </row>
        <row r="132">
          <cell r="G132" t="str">
            <v>Církve a náboženské společnosti</v>
          </cell>
          <cell r="O132" t="str">
            <v>sociální prevence</v>
          </cell>
          <cell r="AU132">
            <v>2303700</v>
          </cell>
        </row>
        <row r="133">
          <cell r="G133" t="str">
            <v>Církve a náboženské společnosti</v>
          </cell>
          <cell r="O133" t="str">
            <v>sociální prevence</v>
          </cell>
          <cell r="AU133">
            <v>2658800</v>
          </cell>
        </row>
        <row r="134">
          <cell r="G134" t="str">
            <v>Církve a náboženské společnosti</v>
          </cell>
          <cell r="O134" t="str">
            <v>sociální prevence</v>
          </cell>
          <cell r="AU134">
            <v>976200</v>
          </cell>
        </row>
        <row r="135">
          <cell r="G135" t="str">
            <v>Církve a náboženské společnosti</v>
          </cell>
          <cell r="O135" t="str">
            <v>sociální péče</v>
          </cell>
          <cell r="AU135">
            <v>4558100</v>
          </cell>
        </row>
        <row r="136">
          <cell r="G136" t="str">
            <v>Církve a náboženské společnosti</v>
          </cell>
          <cell r="O136" t="str">
            <v>sociální péče</v>
          </cell>
          <cell r="AU136">
            <v>914000</v>
          </cell>
        </row>
        <row r="137">
          <cell r="G137" t="str">
            <v>Církve a náboženské společnosti</v>
          </cell>
          <cell r="O137" t="str">
            <v>sociální péče</v>
          </cell>
          <cell r="AU137">
            <v>2076900</v>
          </cell>
        </row>
        <row r="138">
          <cell r="G138" t="str">
            <v>Církve a náboženské společnosti</v>
          </cell>
          <cell r="O138" t="str">
            <v>poradenství</v>
          </cell>
          <cell r="AU138">
            <v>248400</v>
          </cell>
        </row>
        <row r="139">
          <cell r="G139" t="str">
            <v>Církve a náboženské společnosti</v>
          </cell>
          <cell r="O139" t="str">
            <v>sociální prevence</v>
          </cell>
          <cell r="AU139">
            <v>21000</v>
          </cell>
        </row>
        <row r="140">
          <cell r="G140" t="str">
            <v>Církve a náboženské společnosti</v>
          </cell>
          <cell r="O140" t="str">
            <v>sociální prevence</v>
          </cell>
          <cell r="AU140">
            <v>917700</v>
          </cell>
        </row>
        <row r="141">
          <cell r="G141" t="str">
            <v>Církve a náboženské společnosti</v>
          </cell>
          <cell r="O141" t="str">
            <v>sociální péče</v>
          </cell>
          <cell r="AU141">
            <v>149400</v>
          </cell>
        </row>
        <row r="142">
          <cell r="G142" t="str">
            <v>Církve a náboženské společnosti</v>
          </cell>
          <cell r="O142" t="str">
            <v>sociální péče</v>
          </cell>
          <cell r="AU142">
            <v>333400</v>
          </cell>
        </row>
        <row r="143">
          <cell r="G143" t="str">
            <v>Spolek</v>
          </cell>
          <cell r="O143" t="str">
            <v>sociální prevence</v>
          </cell>
          <cell r="AU143">
            <v>75100</v>
          </cell>
        </row>
        <row r="144">
          <cell r="G144" t="str">
            <v>Církve a náboženské společnosti</v>
          </cell>
          <cell r="O144" t="str">
            <v>sociální péče</v>
          </cell>
          <cell r="AU144">
            <v>616400</v>
          </cell>
        </row>
        <row r="145">
          <cell r="G145" t="str">
            <v>Církve a náboženské společnosti</v>
          </cell>
          <cell r="O145" t="str">
            <v>sociální péče</v>
          </cell>
          <cell r="AU145">
            <v>1205800</v>
          </cell>
        </row>
        <row r="146">
          <cell r="G146" t="str">
            <v>Církve a náboženské společnosti</v>
          </cell>
          <cell r="O146" t="str">
            <v>sociální péče</v>
          </cell>
          <cell r="AU146">
            <v>178700</v>
          </cell>
        </row>
        <row r="147">
          <cell r="G147" t="str">
            <v>Obecně prospěšná společnost</v>
          </cell>
          <cell r="O147" t="str">
            <v>sociální péče</v>
          </cell>
          <cell r="AU147">
            <v>1244300</v>
          </cell>
        </row>
        <row r="148">
          <cell r="G148" t="str">
            <v>Obecně prospěšná společnost</v>
          </cell>
          <cell r="O148" t="str">
            <v>sociální péče</v>
          </cell>
          <cell r="AU148">
            <v>765100</v>
          </cell>
        </row>
        <row r="149">
          <cell r="G149" t="str">
            <v>Obecně prospěšná společnost</v>
          </cell>
          <cell r="O149" t="str">
            <v>sociální péče</v>
          </cell>
          <cell r="AU149">
            <v>673100</v>
          </cell>
        </row>
        <row r="150">
          <cell r="G150" t="str">
            <v>Občanské sdružení</v>
          </cell>
          <cell r="O150" t="str">
            <v>sociální prevence</v>
          </cell>
          <cell r="AU150">
            <v>651100</v>
          </cell>
        </row>
        <row r="151">
          <cell r="G151" t="str">
            <v>Občanské sdružení</v>
          </cell>
          <cell r="O151" t="str">
            <v>sociální prevence</v>
          </cell>
          <cell r="AU151">
            <v>1024200</v>
          </cell>
        </row>
        <row r="152">
          <cell r="G152" t="str">
            <v>Obecně prospěšná společnost</v>
          </cell>
          <cell r="O152" t="str">
            <v>sociální péče</v>
          </cell>
          <cell r="AU152">
            <v>395900</v>
          </cell>
        </row>
        <row r="153">
          <cell r="G153" t="str">
            <v>Obecně prospěšná společnost</v>
          </cell>
          <cell r="O153" t="str">
            <v>sociální péče</v>
          </cell>
          <cell r="AU153">
            <v>951300</v>
          </cell>
        </row>
        <row r="154">
          <cell r="G154" t="str">
            <v>Obecně prospěšná společnost</v>
          </cell>
          <cell r="O154" t="str">
            <v>sociální prevence</v>
          </cell>
          <cell r="AU154">
            <v>1308300</v>
          </cell>
        </row>
        <row r="155">
          <cell r="G155" t="str">
            <v>Obecně prospěšná společnost</v>
          </cell>
          <cell r="O155" t="str">
            <v>sociální péče</v>
          </cell>
          <cell r="AU155">
            <v>948200</v>
          </cell>
        </row>
        <row r="156">
          <cell r="G156" t="str">
            <v>Spolek</v>
          </cell>
          <cell r="O156" t="str">
            <v>sociální prevence</v>
          </cell>
          <cell r="AU156">
            <v>147700</v>
          </cell>
        </row>
        <row r="157">
          <cell r="G157" t="str">
            <v>Příspěvková organizace zřízená územním samosprávným celkem</v>
          </cell>
          <cell r="O157" t="str">
            <v>sociální péče</v>
          </cell>
          <cell r="AU157">
            <v>8558100</v>
          </cell>
        </row>
        <row r="158">
          <cell r="G158" t="str">
            <v>Příspěvková organizace zřízená územním samosprávným celkem</v>
          </cell>
          <cell r="O158" t="str">
            <v>sociální péče</v>
          </cell>
          <cell r="AU158">
            <v>7559400</v>
          </cell>
        </row>
        <row r="159">
          <cell r="G159" t="str">
            <v>Příspěvková organizace zřízená územním samosprávným celkem</v>
          </cell>
          <cell r="O159" t="str">
            <v>sociální péče</v>
          </cell>
          <cell r="AU159">
            <v>3760100</v>
          </cell>
        </row>
        <row r="160">
          <cell r="G160" t="str">
            <v>Příspěvková organizace zřízená územním samosprávným celkem</v>
          </cell>
          <cell r="O160" t="str">
            <v>sociální péče</v>
          </cell>
          <cell r="AU160">
            <v>4632100</v>
          </cell>
        </row>
        <row r="161">
          <cell r="G161" t="str">
            <v>Příspěvková organizace zřízená územním samosprávným celkem</v>
          </cell>
          <cell r="O161" t="str">
            <v>sociální péče</v>
          </cell>
          <cell r="AU161">
            <v>3204400</v>
          </cell>
        </row>
        <row r="162">
          <cell r="G162" t="str">
            <v>Příspěvková organizace zřízená územním samosprávným celkem</v>
          </cell>
          <cell r="O162" t="str">
            <v>sociální péče</v>
          </cell>
          <cell r="AU162">
            <v>4207800</v>
          </cell>
        </row>
        <row r="163">
          <cell r="G163" t="str">
            <v>Příspěvková organizace obce</v>
          </cell>
          <cell r="O163" t="str">
            <v>sociální péče</v>
          </cell>
          <cell r="AU163">
            <v>5543100</v>
          </cell>
        </row>
        <row r="164">
          <cell r="G164" t="str">
            <v>Příspěvková organizace zřízená územním samosprávným celkem</v>
          </cell>
          <cell r="O164" t="str">
            <v>sociální péče</v>
          </cell>
          <cell r="AU164">
            <v>1803000</v>
          </cell>
        </row>
        <row r="165">
          <cell r="G165" t="str">
            <v>Příspěvková organizace zřízená územním samosprávným celkem</v>
          </cell>
          <cell r="O165" t="str">
            <v>sociální péče</v>
          </cell>
          <cell r="AU165">
            <v>6179800</v>
          </cell>
        </row>
        <row r="166">
          <cell r="G166" t="str">
            <v>Příspěvková organizace zřízená územním samosprávným celkem</v>
          </cell>
          <cell r="O166" t="str">
            <v>sociální péče</v>
          </cell>
          <cell r="AU166">
            <v>8007000</v>
          </cell>
        </row>
        <row r="167">
          <cell r="G167" t="str">
            <v>Příspěvková organizace zřízená územním samosprávným celkem</v>
          </cell>
          <cell r="O167" t="str">
            <v>sociální péče</v>
          </cell>
          <cell r="AU167">
            <v>80200</v>
          </cell>
        </row>
        <row r="168">
          <cell r="G168" t="str">
            <v>Příspěvková organizace zřízená územním samosprávným celkem</v>
          </cell>
          <cell r="O168" t="str">
            <v>sociální péče</v>
          </cell>
          <cell r="AU168">
            <v>3351600</v>
          </cell>
        </row>
        <row r="169">
          <cell r="G169" t="str">
            <v>Příspěvková organizace zřízená územním samosprávným celkem</v>
          </cell>
          <cell r="O169" t="str">
            <v>sociální péče</v>
          </cell>
          <cell r="AU169">
            <v>4661900</v>
          </cell>
        </row>
        <row r="170">
          <cell r="G170" t="str">
            <v>Příspěvková organizace zřízená územním samosprávným celkem</v>
          </cell>
          <cell r="O170" t="str">
            <v>sociální péče</v>
          </cell>
          <cell r="AU170">
            <v>3627300</v>
          </cell>
        </row>
        <row r="171">
          <cell r="G171" t="str">
            <v>Příspěvková organizace zřízená územním samosprávným celkem</v>
          </cell>
          <cell r="O171" t="str">
            <v>sociální péče</v>
          </cell>
          <cell r="AU171">
            <v>3288300</v>
          </cell>
        </row>
        <row r="172">
          <cell r="G172" t="str">
            <v>Příspěvková organizace zřízená územním samosprávným celkem</v>
          </cell>
          <cell r="O172" t="str">
            <v>sociální prevence</v>
          </cell>
          <cell r="AU172">
            <v>220500</v>
          </cell>
        </row>
        <row r="173">
          <cell r="G173" t="str">
            <v>Příspěvková organizace zřízená územním samosprávným celkem</v>
          </cell>
          <cell r="O173" t="str">
            <v>sociální péče</v>
          </cell>
          <cell r="AU173">
            <v>5756200</v>
          </cell>
        </row>
        <row r="174">
          <cell r="G174" t="str">
            <v>Příspěvková organizace zřízená územním samosprávným celkem</v>
          </cell>
          <cell r="O174" t="str">
            <v>sociální péče</v>
          </cell>
          <cell r="AU174">
            <v>0</v>
          </cell>
        </row>
        <row r="175">
          <cell r="G175" t="str">
            <v>Příspěvková organizace zřízená územním samosprávným celkem</v>
          </cell>
          <cell r="O175" t="str">
            <v>sociální péče</v>
          </cell>
          <cell r="AU175">
            <v>1240800</v>
          </cell>
        </row>
        <row r="176">
          <cell r="G176" t="str">
            <v>Příspěvková organizace zřízená územním samosprávným celkem</v>
          </cell>
          <cell r="O176" t="str">
            <v>sociální péče</v>
          </cell>
          <cell r="AU176">
            <v>1139300</v>
          </cell>
        </row>
        <row r="177">
          <cell r="G177" t="str">
            <v>Příspěvková organizace zřízená územním samosprávným celkem</v>
          </cell>
          <cell r="O177" t="str">
            <v>sociální péče</v>
          </cell>
          <cell r="AU177">
            <v>392900</v>
          </cell>
        </row>
        <row r="178">
          <cell r="G178" t="str">
            <v>Příspěvková organizace zřízená územním samosprávným celkem</v>
          </cell>
          <cell r="O178" t="str">
            <v>sociální péče</v>
          </cell>
          <cell r="AU178">
            <v>772300</v>
          </cell>
        </row>
        <row r="179">
          <cell r="G179" t="str">
            <v>Příspěvková organizace zřízená územním samosprávným celkem</v>
          </cell>
          <cell r="O179" t="str">
            <v>sociální péče</v>
          </cell>
          <cell r="AU179">
            <v>917000</v>
          </cell>
        </row>
        <row r="180">
          <cell r="G180" t="str">
            <v>Příspěvková organizace zřízená územním samosprávným celkem</v>
          </cell>
          <cell r="O180" t="str">
            <v>sociální péče</v>
          </cell>
          <cell r="AU180">
            <v>1003500</v>
          </cell>
        </row>
        <row r="181">
          <cell r="G181" t="str">
            <v>Příspěvková organizace zřízená územním samosprávným celkem</v>
          </cell>
          <cell r="O181" t="str">
            <v>sociální péče</v>
          </cell>
          <cell r="AU181">
            <v>12400600</v>
          </cell>
        </row>
        <row r="182">
          <cell r="G182" t="str">
            <v>Obecně prospěšná společnost</v>
          </cell>
          <cell r="O182" t="str">
            <v>sociální péče</v>
          </cell>
          <cell r="AU182">
            <v>1866500</v>
          </cell>
        </row>
        <row r="183">
          <cell r="G183" t="str">
            <v>Příspěvková organizace zřízená územním samosprávným celkem</v>
          </cell>
          <cell r="O183" t="str">
            <v>sociální péče</v>
          </cell>
          <cell r="AU183">
            <v>7973600</v>
          </cell>
        </row>
        <row r="184">
          <cell r="G184" t="str">
            <v>Příspěvková organizace zřízená územním samosprávným celkem</v>
          </cell>
          <cell r="O184" t="str">
            <v>sociální péče</v>
          </cell>
          <cell r="AU184">
            <v>388300</v>
          </cell>
        </row>
        <row r="185">
          <cell r="G185" t="str">
            <v>Příspěvková organizace zřízená územním samosprávným celkem</v>
          </cell>
          <cell r="O185" t="str">
            <v>sociální péče</v>
          </cell>
          <cell r="AU185">
            <v>3641900</v>
          </cell>
        </row>
        <row r="186">
          <cell r="G186" t="str">
            <v>Příspěvková organizace zřízená územním samosprávným celkem</v>
          </cell>
          <cell r="O186" t="str">
            <v>sociální péče</v>
          </cell>
          <cell r="AU186">
            <v>1234000</v>
          </cell>
        </row>
        <row r="187">
          <cell r="G187" t="str">
            <v>Příspěvková organizace zřízená územním samosprávným celkem</v>
          </cell>
          <cell r="O187" t="str">
            <v>sociální péče</v>
          </cell>
          <cell r="AU187">
            <v>22800</v>
          </cell>
        </row>
        <row r="188">
          <cell r="G188" t="str">
            <v>Příspěvková organizace zřízená územním samosprávným celkem</v>
          </cell>
          <cell r="O188" t="str">
            <v>sociální péče</v>
          </cell>
          <cell r="AU188">
            <v>45000</v>
          </cell>
        </row>
        <row r="189">
          <cell r="G189" t="str">
            <v>Příspěvková organizace zřízená územním samosprávným celkem</v>
          </cell>
          <cell r="O189" t="str">
            <v>sociální péče</v>
          </cell>
          <cell r="AU189">
            <v>240800</v>
          </cell>
        </row>
        <row r="190">
          <cell r="G190" t="str">
            <v>Příspěvková organizace zřízená územním samosprávným celkem</v>
          </cell>
          <cell r="O190" t="str">
            <v>sociální péče</v>
          </cell>
          <cell r="AU190">
            <v>6911700</v>
          </cell>
        </row>
        <row r="191">
          <cell r="G191" t="str">
            <v>Příspěvková organizace zřízená územním samosprávným celkem</v>
          </cell>
          <cell r="O191" t="str">
            <v>sociální péče</v>
          </cell>
          <cell r="AU191">
            <v>1089900</v>
          </cell>
        </row>
        <row r="192">
          <cell r="G192" t="str">
            <v>Příspěvková organizace obce</v>
          </cell>
          <cell r="O192" t="str">
            <v>sociální péče</v>
          </cell>
          <cell r="AU192">
            <v>1122200</v>
          </cell>
        </row>
        <row r="193">
          <cell r="G193" t="str">
            <v>Příspěvková organizace obce</v>
          </cell>
          <cell r="O193" t="str">
            <v>sociální péče</v>
          </cell>
          <cell r="AU193">
            <v>1020700</v>
          </cell>
        </row>
        <row r="194">
          <cell r="G194" t="str">
            <v>Příspěvková organizace obce</v>
          </cell>
          <cell r="O194" t="str">
            <v>sociální péče</v>
          </cell>
          <cell r="AU194">
            <v>3800600</v>
          </cell>
        </row>
        <row r="195">
          <cell r="G195" t="str">
            <v>Příspěvková organizace obce</v>
          </cell>
          <cell r="O195" t="str">
            <v>sociální péče</v>
          </cell>
          <cell r="AU195">
            <v>805900</v>
          </cell>
        </row>
        <row r="196">
          <cell r="G196" t="str">
            <v>Příspěvková organizace zřízená územním samosprávným celkem</v>
          </cell>
          <cell r="O196" t="str">
            <v>sociální péče</v>
          </cell>
          <cell r="AU196">
            <v>9184800</v>
          </cell>
        </row>
        <row r="197">
          <cell r="G197" t="str">
            <v>Příspěvková organizace zřízená územním samosprávným celkem</v>
          </cell>
          <cell r="O197" t="str">
            <v>sociální péče</v>
          </cell>
          <cell r="AU197">
            <v>3282900</v>
          </cell>
        </row>
        <row r="198">
          <cell r="G198" t="str">
            <v>Příspěvková organizace obce</v>
          </cell>
          <cell r="O198" t="str">
            <v>sociální péče</v>
          </cell>
          <cell r="AU198">
            <v>1305300</v>
          </cell>
        </row>
        <row r="199">
          <cell r="G199" t="str">
            <v>Obecně prospěšná společnost</v>
          </cell>
          <cell r="O199" t="str">
            <v>sociální péče</v>
          </cell>
          <cell r="AU199">
            <v>170000</v>
          </cell>
        </row>
        <row r="200">
          <cell r="G200" t="str">
            <v>Obecně prospěšná společnost</v>
          </cell>
          <cell r="O200" t="str">
            <v>sociální péče</v>
          </cell>
          <cell r="AU200">
            <v>110300</v>
          </cell>
        </row>
        <row r="201">
          <cell r="G201" t="str">
            <v>Příspěvková organizace zřízená územním samosprávným celkem</v>
          </cell>
          <cell r="O201" t="str">
            <v>sociální péče</v>
          </cell>
          <cell r="AU201">
            <v>3517400</v>
          </cell>
        </row>
        <row r="202">
          <cell r="G202" t="str">
            <v>Příspěvková organizace zřízená územním samosprávným celkem</v>
          </cell>
          <cell r="O202" t="str">
            <v>sociální péče</v>
          </cell>
          <cell r="AU202">
            <v>4346100</v>
          </cell>
        </row>
        <row r="203">
          <cell r="G203" t="str">
            <v>Příspěvková organizace zřízená územním samosprávným celkem</v>
          </cell>
          <cell r="O203" t="str">
            <v>sociální péče</v>
          </cell>
          <cell r="AU203">
            <v>496800</v>
          </cell>
        </row>
        <row r="204">
          <cell r="G204" t="str">
            <v>Příspěvková organizace zřízená územním samosprávným celkem</v>
          </cell>
          <cell r="O204" t="str">
            <v>sociální péče</v>
          </cell>
          <cell r="AU204">
            <v>2435700</v>
          </cell>
        </row>
        <row r="205">
          <cell r="G205" t="str">
            <v>Příspěvková organizace zřízená územním samosprávným celkem</v>
          </cell>
          <cell r="O205" t="str">
            <v>sociální péče</v>
          </cell>
          <cell r="AU205">
            <v>5120000</v>
          </cell>
        </row>
        <row r="206">
          <cell r="G206" t="str">
            <v>Příspěvková organizace zřízená územním samosprávným celkem</v>
          </cell>
          <cell r="O206" t="str">
            <v>sociální péče</v>
          </cell>
          <cell r="AU206">
            <v>1375700</v>
          </cell>
        </row>
        <row r="207">
          <cell r="G207" t="str">
            <v>Příspěvková organizace zřízená územním samosprávným celkem</v>
          </cell>
          <cell r="O207" t="str">
            <v>sociální péče</v>
          </cell>
          <cell r="AU207">
            <v>5875000</v>
          </cell>
        </row>
        <row r="208">
          <cell r="G208" t="str">
            <v>Příspěvková organizace zřízená územním samosprávným celkem</v>
          </cell>
          <cell r="O208" t="str">
            <v>sociální péče</v>
          </cell>
          <cell r="AU208">
            <v>112900</v>
          </cell>
        </row>
        <row r="209">
          <cell r="G209" t="str">
            <v>Příspěvková organizace zřízená územním samosprávným celkem</v>
          </cell>
          <cell r="O209" t="str">
            <v>sociální péče</v>
          </cell>
          <cell r="AU209">
            <v>1240400</v>
          </cell>
        </row>
        <row r="210">
          <cell r="G210" t="str">
            <v>Příspěvková organizace zřízená územním samosprávným celkem</v>
          </cell>
          <cell r="O210" t="str">
            <v>sociální péče</v>
          </cell>
          <cell r="AU210">
            <v>8785500</v>
          </cell>
        </row>
        <row r="211">
          <cell r="G211" t="str">
            <v>Společnost s ručením omezeným</v>
          </cell>
          <cell r="O211" t="str">
            <v>sociální péče</v>
          </cell>
          <cell r="AU211">
            <v>20800</v>
          </cell>
        </row>
        <row r="212">
          <cell r="G212" t="str">
            <v>Společnost s ručením omezeným</v>
          </cell>
          <cell r="O212" t="str">
            <v>sociální péče</v>
          </cell>
          <cell r="AU212">
            <v>0</v>
          </cell>
        </row>
        <row r="213">
          <cell r="G213" t="str">
            <v>Příspěvková organizace obce</v>
          </cell>
          <cell r="O213" t="str">
            <v>sociální péče</v>
          </cell>
          <cell r="AU213">
            <v>4377400</v>
          </cell>
        </row>
        <row r="214">
          <cell r="G214" t="str">
            <v>Příspěvková organizace obce</v>
          </cell>
          <cell r="O214" t="str">
            <v>sociální péče</v>
          </cell>
        </row>
        <row r="215">
          <cell r="G215" t="str">
            <v>Příspěvková organizace obce</v>
          </cell>
          <cell r="O215" t="str">
            <v>sociální péče</v>
          </cell>
          <cell r="AU215">
            <v>0</v>
          </cell>
        </row>
        <row r="216">
          <cell r="G216" t="str">
            <v>Příspěvková organizace obce</v>
          </cell>
          <cell r="O216" t="str">
            <v>sociální péče</v>
          </cell>
          <cell r="AU216">
            <v>380600</v>
          </cell>
        </row>
        <row r="217">
          <cell r="G217" t="str">
            <v>Příspěvková organizace obce</v>
          </cell>
          <cell r="O217" t="str">
            <v>sociální péče</v>
          </cell>
          <cell r="AU217">
            <v>3311600</v>
          </cell>
        </row>
        <row r="218">
          <cell r="G218" t="str">
            <v>Příspěvková organizace obce</v>
          </cell>
          <cell r="O218" t="str">
            <v>sociální péče</v>
          </cell>
          <cell r="AU218">
            <v>1172000</v>
          </cell>
        </row>
        <row r="219">
          <cell r="G219" t="str">
            <v>Příspěvková organizace obce</v>
          </cell>
          <cell r="O219" t="str">
            <v>sociální péče</v>
          </cell>
          <cell r="AU219">
            <v>595300</v>
          </cell>
        </row>
        <row r="220">
          <cell r="G220" t="str">
            <v>Obecně prospěšná společnost</v>
          </cell>
          <cell r="O220" t="str">
            <v>sociální prevence</v>
          </cell>
          <cell r="AU220">
            <v>984100</v>
          </cell>
        </row>
        <row r="221">
          <cell r="G221" t="str">
            <v>Obecně prospěšná společnost</v>
          </cell>
          <cell r="O221" t="str">
            <v>sociální péče</v>
          </cell>
          <cell r="AU221">
            <v>1016900</v>
          </cell>
        </row>
        <row r="222">
          <cell r="G222" t="str">
            <v>Příspěvková organizace zřízená územním samosprávným celkem</v>
          </cell>
          <cell r="O222" t="str">
            <v>sociální péče</v>
          </cell>
          <cell r="AU222">
            <v>1417900</v>
          </cell>
        </row>
        <row r="223">
          <cell r="G223" t="str">
            <v>Příspěvková organizace zřízená územním samosprávným celkem</v>
          </cell>
          <cell r="O223" t="str">
            <v>sociální péče</v>
          </cell>
          <cell r="AU223">
            <v>6623400</v>
          </cell>
        </row>
        <row r="224">
          <cell r="G224" t="str">
            <v>Příspěvková organizace zřízená územním samosprávným celkem</v>
          </cell>
          <cell r="O224" t="str">
            <v>sociální péče</v>
          </cell>
          <cell r="AU224">
            <v>2359000</v>
          </cell>
        </row>
        <row r="225">
          <cell r="G225" t="str">
            <v>Příspěvková organizace zřízená územním samosprávným celkem</v>
          </cell>
          <cell r="O225" t="str">
            <v>sociální péče</v>
          </cell>
          <cell r="AU225">
            <v>10729000</v>
          </cell>
        </row>
        <row r="226">
          <cell r="G226" t="str">
            <v>Příspěvková organizace zřízená územním samosprávným celkem</v>
          </cell>
          <cell r="O226" t="str">
            <v>sociální péče</v>
          </cell>
          <cell r="AU226">
            <v>3631100</v>
          </cell>
        </row>
        <row r="227">
          <cell r="G227" t="str">
            <v>Příspěvková organizace zřízená územním samosprávným celkem</v>
          </cell>
          <cell r="O227" t="str">
            <v>sociální péče</v>
          </cell>
          <cell r="AU227">
            <v>4786600</v>
          </cell>
        </row>
        <row r="228">
          <cell r="G228" t="str">
            <v>Příspěvková organizace zřízená územním samosprávným celkem</v>
          </cell>
          <cell r="O228" t="str">
            <v>sociální péče</v>
          </cell>
          <cell r="AU228">
            <v>113100</v>
          </cell>
        </row>
        <row r="229">
          <cell r="G229" t="str">
            <v>Příspěvková organizace zřízená územním samosprávným celkem</v>
          </cell>
          <cell r="O229" t="str">
            <v>sociální péče</v>
          </cell>
          <cell r="AU229">
            <v>1750000</v>
          </cell>
        </row>
        <row r="230">
          <cell r="G230" t="str">
            <v>Příspěvková organizace zřízená územním samosprávným celkem</v>
          </cell>
          <cell r="O230" t="str">
            <v>sociální péče</v>
          </cell>
          <cell r="AU230">
            <v>56500</v>
          </cell>
        </row>
        <row r="231">
          <cell r="G231" t="str">
            <v>Příspěvková organizace zřízená územním samosprávným celkem</v>
          </cell>
          <cell r="O231" t="str">
            <v>sociální péče</v>
          </cell>
          <cell r="AU231">
            <v>1098700</v>
          </cell>
        </row>
        <row r="232">
          <cell r="G232" t="str">
            <v>Příspěvková organizace zřízená územním samosprávným celkem</v>
          </cell>
          <cell r="O232" t="str">
            <v>sociální péče</v>
          </cell>
          <cell r="AU232">
            <v>8712200</v>
          </cell>
        </row>
        <row r="233">
          <cell r="G233" t="str">
            <v>Příspěvková organizace zřízená územním samosprávným celkem</v>
          </cell>
          <cell r="O233" t="str">
            <v>sociální péče</v>
          </cell>
          <cell r="AU233">
            <v>681000</v>
          </cell>
        </row>
        <row r="234">
          <cell r="G234" t="str">
            <v>Příspěvková organizace zřízená územním samosprávným celkem</v>
          </cell>
          <cell r="O234" t="str">
            <v>sociální péče</v>
          </cell>
          <cell r="AU234">
            <v>132200</v>
          </cell>
        </row>
        <row r="235">
          <cell r="G235" t="str">
            <v>Příspěvková organizace zřízená územním samosprávným celkem</v>
          </cell>
          <cell r="O235" t="str">
            <v>sociální prevence</v>
          </cell>
          <cell r="AU235">
            <v>131200</v>
          </cell>
        </row>
        <row r="236">
          <cell r="G236" t="str">
            <v>Příspěvková organizace zřízená územním samosprávným celkem</v>
          </cell>
          <cell r="O236" t="str">
            <v>sociální péče</v>
          </cell>
          <cell r="AU236">
            <v>266900</v>
          </cell>
        </row>
        <row r="237">
          <cell r="G237" t="str">
            <v>Příspěvková organizace zřízená územním samosprávným celkem</v>
          </cell>
          <cell r="O237" t="str">
            <v>sociální péče</v>
          </cell>
          <cell r="AU237">
            <v>6102900</v>
          </cell>
        </row>
        <row r="238">
          <cell r="G238" t="str">
            <v>Příspěvková organizace zřízená územním samosprávným celkem</v>
          </cell>
          <cell r="O238" t="str">
            <v>sociální péče</v>
          </cell>
          <cell r="AU238">
            <v>1197100</v>
          </cell>
        </row>
        <row r="239">
          <cell r="G239" t="str">
            <v>Příspěvková organizace zřízená územním samosprávným celkem</v>
          </cell>
          <cell r="O239" t="str">
            <v>sociální péče</v>
          </cell>
          <cell r="AU239">
            <v>3271900</v>
          </cell>
        </row>
        <row r="240">
          <cell r="G240" t="str">
            <v>Příspěvková organizace zřízená územním samosprávným celkem</v>
          </cell>
          <cell r="O240" t="str">
            <v>sociální péče</v>
          </cell>
          <cell r="AU240">
            <v>4094300</v>
          </cell>
        </row>
        <row r="241">
          <cell r="G241" t="str">
            <v>Příspěvková organizace zřízená územním samosprávným celkem</v>
          </cell>
          <cell r="O241" t="str">
            <v>sociální péče</v>
          </cell>
          <cell r="AU241">
            <v>2891700</v>
          </cell>
        </row>
        <row r="242">
          <cell r="G242" t="str">
            <v>Příspěvková organizace zřízená územním samosprávným celkem</v>
          </cell>
          <cell r="O242" t="str">
            <v>sociální péče</v>
          </cell>
          <cell r="AU242">
            <v>354000</v>
          </cell>
        </row>
        <row r="243">
          <cell r="G243" t="str">
            <v>Příspěvková organizace zřízená územním samosprávným celkem</v>
          </cell>
          <cell r="O243" t="str">
            <v>sociální péče</v>
          </cell>
          <cell r="AU243">
            <v>1729100</v>
          </cell>
        </row>
        <row r="244">
          <cell r="G244" t="str">
            <v>Příspěvková organizace zřízená územním samosprávným celkem</v>
          </cell>
          <cell r="O244" t="str">
            <v>sociální péče</v>
          </cell>
          <cell r="AU244">
            <v>250900</v>
          </cell>
        </row>
        <row r="245">
          <cell r="G245" t="str">
            <v>Příspěvková organizace zřízená územním samosprávným celkem</v>
          </cell>
          <cell r="O245" t="str">
            <v>sociální péče</v>
          </cell>
          <cell r="AU245">
            <v>5689400</v>
          </cell>
        </row>
        <row r="246">
          <cell r="G246" t="str">
            <v>Příspěvková organizace zřízená územním samosprávným celkem</v>
          </cell>
          <cell r="O246" t="str">
            <v>sociální péče</v>
          </cell>
          <cell r="AU246">
            <v>5346300</v>
          </cell>
        </row>
        <row r="247">
          <cell r="G247" t="str">
            <v>Příspěvková organizace zřízená územním samosprávným celkem</v>
          </cell>
          <cell r="O247" t="str">
            <v>sociální péče</v>
          </cell>
          <cell r="AU247">
            <v>3261300</v>
          </cell>
        </row>
        <row r="248">
          <cell r="G248" t="str">
            <v>Příspěvková organizace zřízená územním samosprávným celkem</v>
          </cell>
          <cell r="O248" t="str">
            <v>sociální péče</v>
          </cell>
          <cell r="AU248">
            <v>160500</v>
          </cell>
        </row>
        <row r="249">
          <cell r="G249" t="str">
            <v>Příspěvková organizace zřízená územním samosprávným celkem</v>
          </cell>
          <cell r="O249" t="str">
            <v>sociální péče</v>
          </cell>
          <cell r="AU249">
            <v>4152700</v>
          </cell>
        </row>
        <row r="250">
          <cell r="G250" t="str">
            <v>Příspěvková organizace zřízená územním samosprávným celkem</v>
          </cell>
          <cell r="O250" t="str">
            <v>sociální péče</v>
          </cell>
          <cell r="AU250">
            <v>3001700</v>
          </cell>
        </row>
        <row r="251">
          <cell r="G251" t="str">
            <v>Příspěvková organizace zřízená územním samosprávným celkem</v>
          </cell>
          <cell r="O251" t="str">
            <v>sociální péče</v>
          </cell>
          <cell r="AU251">
            <v>2081200</v>
          </cell>
        </row>
        <row r="252">
          <cell r="G252" t="str">
            <v>Příspěvková organizace zřízená územním samosprávným celkem</v>
          </cell>
          <cell r="O252" t="str">
            <v>sociální péče</v>
          </cell>
          <cell r="AU252">
            <v>3339600</v>
          </cell>
        </row>
        <row r="253">
          <cell r="G253" t="str">
            <v>Příspěvková organizace zřízená územním samosprávným celkem</v>
          </cell>
          <cell r="O253" t="str">
            <v>sociální péče</v>
          </cell>
        </row>
        <row r="254">
          <cell r="G254" t="str">
            <v>Příspěvková organizace zřízená územním samosprávným celkem</v>
          </cell>
          <cell r="O254" t="str">
            <v>sociální péče</v>
          </cell>
          <cell r="AU254">
            <v>6882400</v>
          </cell>
        </row>
        <row r="255">
          <cell r="G255" t="str">
            <v>Příspěvková organizace zřízená územním samosprávným celkem</v>
          </cell>
          <cell r="O255" t="str">
            <v>sociální péče</v>
          </cell>
          <cell r="AU255">
            <v>82400</v>
          </cell>
        </row>
        <row r="256">
          <cell r="G256" t="str">
            <v>Příspěvková organizace zřízená územním samosprávným celkem</v>
          </cell>
          <cell r="O256" t="str">
            <v>sociální péče</v>
          </cell>
          <cell r="AU256">
            <v>5082500</v>
          </cell>
        </row>
        <row r="257">
          <cell r="G257" t="str">
            <v>Příspěvková organizace zřízená územním samosprávným celkem</v>
          </cell>
          <cell r="O257" t="str">
            <v>sociální péče</v>
          </cell>
          <cell r="AU257">
            <v>5139600</v>
          </cell>
        </row>
        <row r="258">
          <cell r="G258" t="str">
            <v>Příspěvková organizace zřízená územním samosprávným celkem</v>
          </cell>
          <cell r="O258" t="str">
            <v>sociální péče</v>
          </cell>
          <cell r="AU258">
            <v>2934100</v>
          </cell>
        </row>
        <row r="259">
          <cell r="G259" t="str">
            <v>Příspěvková organizace zřízená územním samosprávným celkem</v>
          </cell>
          <cell r="O259" t="str">
            <v>sociální péče</v>
          </cell>
          <cell r="AU259">
            <v>589100</v>
          </cell>
        </row>
        <row r="260">
          <cell r="G260" t="str">
            <v>Příspěvková organizace zřízená územním samosprávným celkem</v>
          </cell>
          <cell r="O260" t="str">
            <v>sociální péče</v>
          </cell>
          <cell r="AU260">
            <v>5971400</v>
          </cell>
        </row>
        <row r="261">
          <cell r="G261" t="str">
            <v>Příspěvková organizace zřízená územním samosprávným celkem</v>
          </cell>
          <cell r="O261" t="str">
            <v>sociální péče</v>
          </cell>
          <cell r="AU261">
            <v>406000</v>
          </cell>
        </row>
        <row r="262">
          <cell r="G262" t="str">
            <v>Příspěvková organizace zřízená územním samosprávným celkem</v>
          </cell>
          <cell r="O262" t="str">
            <v>sociální péče</v>
          </cell>
          <cell r="AU262">
            <v>250900</v>
          </cell>
        </row>
        <row r="263">
          <cell r="G263" t="str">
            <v>Příspěvková organizace zřízená územním samosprávným celkem</v>
          </cell>
          <cell r="O263" t="str">
            <v>sociální péče</v>
          </cell>
          <cell r="AU263">
            <v>5469600</v>
          </cell>
        </row>
        <row r="264">
          <cell r="G264" t="str">
            <v>Příspěvková organizace zřízená územním samosprávným celkem</v>
          </cell>
          <cell r="O264" t="str">
            <v>sociální péče</v>
          </cell>
          <cell r="AU264">
            <v>2444100</v>
          </cell>
        </row>
        <row r="265">
          <cell r="G265" t="str">
            <v>Příspěvková organizace zřízená územním samosprávným celkem</v>
          </cell>
          <cell r="O265" t="str">
            <v>sociální péče</v>
          </cell>
          <cell r="AU265">
            <v>5436200</v>
          </cell>
        </row>
        <row r="266">
          <cell r="G266" t="str">
            <v>Příspěvková organizace obce</v>
          </cell>
          <cell r="O266" t="str">
            <v>sociální péče</v>
          </cell>
          <cell r="AU266">
            <v>871000</v>
          </cell>
        </row>
        <row r="267">
          <cell r="G267" t="str">
            <v>Obecně prospěšná společnost</v>
          </cell>
          <cell r="O267" t="str">
            <v>sociální péče</v>
          </cell>
          <cell r="AU267">
            <v>3826800</v>
          </cell>
        </row>
        <row r="268">
          <cell r="G268" t="str">
            <v>Obecně prospěšná společnost</v>
          </cell>
          <cell r="O268" t="str">
            <v>sociální péče</v>
          </cell>
          <cell r="AU268">
            <v>1737200</v>
          </cell>
        </row>
        <row r="269">
          <cell r="G269" t="str">
            <v>Příspěvková organizace obce</v>
          </cell>
          <cell r="O269" t="str">
            <v>sociální péče</v>
          </cell>
          <cell r="AU269">
            <v>1596800</v>
          </cell>
        </row>
        <row r="270">
          <cell r="G270" t="str">
            <v>Příspěvková organizace obce</v>
          </cell>
          <cell r="O270" t="str">
            <v>sociální péče</v>
          </cell>
          <cell r="AU270">
            <v>834600</v>
          </cell>
        </row>
        <row r="271">
          <cell r="G271" t="str">
            <v>Příspěvková organizace obce</v>
          </cell>
          <cell r="O271" t="str">
            <v>sociální péče</v>
          </cell>
          <cell r="AU271">
            <v>92600</v>
          </cell>
        </row>
        <row r="272">
          <cell r="G272" t="str">
            <v>Příspěvková organizace obce</v>
          </cell>
          <cell r="O272" t="str">
            <v>sociální prevence</v>
          </cell>
          <cell r="AU272">
            <v>110400</v>
          </cell>
        </row>
        <row r="273">
          <cell r="G273" t="str">
            <v>Příspěvková organizace obce</v>
          </cell>
          <cell r="O273" t="str">
            <v>sociální péče</v>
          </cell>
          <cell r="AU273">
            <v>1308300</v>
          </cell>
        </row>
        <row r="274">
          <cell r="G274" t="str">
            <v>Příspěvková organizace obce</v>
          </cell>
          <cell r="O274" t="str">
            <v>sociální péče</v>
          </cell>
          <cell r="AU274">
            <v>1221100</v>
          </cell>
        </row>
        <row r="275">
          <cell r="G275" t="str">
            <v>Příspěvková organizace zřízená územním samosprávným celkem</v>
          </cell>
          <cell r="O275" t="str">
            <v>sociální péče</v>
          </cell>
          <cell r="AU275">
            <v>4576000</v>
          </cell>
        </row>
        <row r="276">
          <cell r="G276" t="str">
            <v>Církve a náboženské společnosti</v>
          </cell>
          <cell r="O276" t="str">
            <v>sociální prevence</v>
          </cell>
          <cell r="AU276">
            <v>637000</v>
          </cell>
        </row>
        <row r="277">
          <cell r="G277" t="str">
            <v>Církve a náboženské společnosti</v>
          </cell>
          <cell r="O277" t="str">
            <v>sociální prevence</v>
          </cell>
          <cell r="AU277">
            <v>374200</v>
          </cell>
        </row>
        <row r="278">
          <cell r="G278" t="str">
            <v>Církve a náboženské společnosti</v>
          </cell>
          <cell r="O278" t="str">
            <v>sociální prevence</v>
          </cell>
          <cell r="AU278">
            <v>897900</v>
          </cell>
        </row>
        <row r="279">
          <cell r="G279" t="str">
            <v>Církve a náboženské společnosti</v>
          </cell>
          <cell r="O279" t="str">
            <v>sociální prevence</v>
          </cell>
          <cell r="AU279">
            <v>2140700</v>
          </cell>
        </row>
        <row r="280">
          <cell r="G280" t="str">
            <v>Církve a náboženské společnosti</v>
          </cell>
          <cell r="O280" t="str">
            <v>sociální péče</v>
          </cell>
          <cell r="AU280">
            <v>1473900</v>
          </cell>
        </row>
        <row r="281">
          <cell r="G281" t="str">
            <v>Církve a náboženské společnosti</v>
          </cell>
          <cell r="O281" t="str">
            <v>sociální péče</v>
          </cell>
          <cell r="AU281">
            <v>282800</v>
          </cell>
        </row>
        <row r="282">
          <cell r="G282" t="str">
            <v>Církve a náboženské společnosti</v>
          </cell>
          <cell r="O282" t="str">
            <v>sociální péče</v>
          </cell>
          <cell r="AU282">
            <v>1469200</v>
          </cell>
        </row>
        <row r="283">
          <cell r="G283" t="str">
            <v>Církve a náboženské společnosti</v>
          </cell>
          <cell r="O283" t="str">
            <v>sociální prevence</v>
          </cell>
          <cell r="AU283">
            <v>1506900</v>
          </cell>
        </row>
        <row r="284">
          <cell r="G284" t="str">
            <v>Církve a náboženské společnosti</v>
          </cell>
          <cell r="O284" t="str">
            <v>sociální péče</v>
          </cell>
          <cell r="AU284">
            <v>824800</v>
          </cell>
        </row>
        <row r="285">
          <cell r="G285" t="str">
            <v>Církve a náboženské společnosti</v>
          </cell>
          <cell r="O285" t="str">
            <v>sociální péče</v>
          </cell>
          <cell r="AU285">
            <v>1210500</v>
          </cell>
        </row>
        <row r="286">
          <cell r="G286" t="str">
            <v>Církve a náboženské společnosti</v>
          </cell>
          <cell r="O286" t="str">
            <v>sociální prevence</v>
          </cell>
          <cell r="AU286">
            <v>3919600</v>
          </cell>
        </row>
        <row r="287">
          <cell r="G287" t="str">
            <v>Církve a náboženské společnosti</v>
          </cell>
          <cell r="O287" t="str">
            <v>sociální prevence</v>
          </cell>
          <cell r="AU287">
            <v>310700</v>
          </cell>
        </row>
        <row r="288">
          <cell r="G288" t="str">
            <v>Církve a náboženské společnosti</v>
          </cell>
          <cell r="O288" t="str">
            <v>sociální prevence</v>
          </cell>
          <cell r="AU288">
            <v>206800</v>
          </cell>
        </row>
        <row r="289">
          <cell r="G289" t="str">
            <v>Církve a náboženské společnosti</v>
          </cell>
          <cell r="O289" t="str">
            <v>sociální prevence</v>
          </cell>
          <cell r="AU289">
            <v>2316000</v>
          </cell>
        </row>
        <row r="290">
          <cell r="G290" t="str">
            <v>Církve a náboženské společnosti</v>
          </cell>
          <cell r="O290" t="str">
            <v>sociální prevence</v>
          </cell>
          <cell r="AU290">
            <v>551800</v>
          </cell>
        </row>
        <row r="291">
          <cell r="G291" t="str">
            <v>Církve a náboženské společnosti</v>
          </cell>
          <cell r="O291" t="str">
            <v>poradenství</v>
          </cell>
          <cell r="AU291">
            <v>85300</v>
          </cell>
        </row>
        <row r="292">
          <cell r="G292" t="str">
            <v>Církve a náboženské společnosti</v>
          </cell>
          <cell r="O292" t="str">
            <v>sociální prevence</v>
          </cell>
          <cell r="AU292">
            <v>543800</v>
          </cell>
        </row>
        <row r="293">
          <cell r="G293" t="str">
            <v>Církve a náboženské společnosti</v>
          </cell>
          <cell r="O293" t="str">
            <v>sociální prevence</v>
          </cell>
          <cell r="AU293">
            <v>1268600</v>
          </cell>
        </row>
        <row r="294">
          <cell r="G294" t="str">
            <v>Církve a náboženské společnosti</v>
          </cell>
          <cell r="O294" t="str">
            <v>sociální prevence</v>
          </cell>
          <cell r="AU294">
            <v>678600</v>
          </cell>
        </row>
        <row r="295">
          <cell r="G295" t="str">
            <v>Církve a náboženské společnosti</v>
          </cell>
          <cell r="O295" t="str">
            <v>sociální péče</v>
          </cell>
          <cell r="AU295">
            <v>394600</v>
          </cell>
        </row>
        <row r="296">
          <cell r="G296" t="str">
            <v>Církve a náboženské společnosti</v>
          </cell>
          <cell r="O296" t="str">
            <v>sociální péče</v>
          </cell>
          <cell r="AU296">
            <v>324300</v>
          </cell>
        </row>
        <row r="297">
          <cell r="G297" t="str">
            <v>Církve a náboženské společnosti</v>
          </cell>
          <cell r="O297" t="str">
            <v>sociální péče</v>
          </cell>
          <cell r="AU297">
            <v>284600</v>
          </cell>
        </row>
        <row r="298">
          <cell r="G298" t="str">
            <v>Církve a náboženské společnosti</v>
          </cell>
          <cell r="O298" t="str">
            <v>sociální prevence</v>
          </cell>
          <cell r="AU298">
            <v>52400</v>
          </cell>
        </row>
        <row r="299">
          <cell r="G299" t="str">
            <v>Církve a náboženské společnosti</v>
          </cell>
          <cell r="O299" t="str">
            <v>sociální péče</v>
          </cell>
          <cell r="AU299">
            <v>3289600</v>
          </cell>
        </row>
        <row r="300">
          <cell r="G300" t="str">
            <v>Církve a náboženské společnosti</v>
          </cell>
          <cell r="O300" t="str">
            <v>sociální péče</v>
          </cell>
          <cell r="AU300">
            <v>282800</v>
          </cell>
        </row>
        <row r="301">
          <cell r="G301" t="str">
            <v>Církve a náboženské společnosti</v>
          </cell>
          <cell r="O301" t="str">
            <v>sociální péče</v>
          </cell>
          <cell r="AU301">
            <v>113100</v>
          </cell>
        </row>
        <row r="302">
          <cell r="G302" t="str">
            <v>Církve a náboženské společnosti</v>
          </cell>
          <cell r="O302" t="str">
            <v>sociální prevence</v>
          </cell>
          <cell r="AU302">
            <v>282300</v>
          </cell>
        </row>
        <row r="303">
          <cell r="G303" t="str">
            <v>Církve a náboženské společnosti</v>
          </cell>
          <cell r="O303" t="str">
            <v>sociální péče</v>
          </cell>
          <cell r="AU303">
            <v>324600</v>
          </cell>
        </row>
        <row r="304">
          <cell r="G304" t="str">
            <v>Církve a náboženské společnosti</v>
          </cell>
          <cell r="O304" t="str">
            <v>sociální péče</v>
          </cell>
          <cell r="AU304">
            <v>408300</v>
          </cell>
        </row>
        <row r="305">
          <cell r="G305" t="str">
            <v>Církve a náboženské společnosti</v>
          </cell>
          <cell r="O305" t="str">
            <v>sociální péče</v>
          </cell>
          <cell r="AU305">
            <v>1188800</v>
          </cell>
        </row>
        <row r="306">
          <cell r="G306" t="str">
            <v>Církve a náboženské společnosti</v>
          </cell>
          <cell r="O306" t="str">
            <v>sociální péče</v>
          </cell>
          <cell r="AU306">
            <v>3148200</v>
          </cell>
        </row>
        <row r="307">
          <cell r="G307" t="str">
            <v>Církve a náboženské společnosti</v>
          </cell>
          <cell r="O307" t="str">
            <v>sociální péče</v>
          </cell>
          <cell r="AU307">
            <v>6039800</v>
          </cell>
        </row>
        <row r="308">
          <cell r="G308" t="str">
            <v>Církve a náboženské společnosti</v>
          </cell>
          <cell r="O308" t="str">
            <v>sociální prevence</v>
          </cell>
          <cell r="AU308">
            <v>872100</v>
          </cell>
        </row>
        <row r="309">
          <cell r="G309" t="str">
            <v>Církve a náboženské společnosti</v>
          </cell>
          <cell r="O309" t="str">
            <v>sociální prevence</v>
          </cell>
          <cell r="AU309">
            <v>975000</v>
          </cell>
        </row>
        <row r="310">
          <cell r="G310" t="str">
            <v>Církve a náboženské společnosti</v>
          </cell>
          <cell r="O310" t="str">
            <v>sociální prevence</v>
          </cell>
          <cell r="AU310">
            <v>2027500</v>
          </cell>
        </row>
        <row r="311">
          <cell r="G311" t="str">
            <v>Církve a náboženské společnosti</v>
          </cell>
          <cell r="O311" t="str">
            <v>sociální péče</v>
          </cell>
          <cell r="AU311">
            <v>1018100</v>
          </cell>
        </row>
        <row r="312">
          <cell r="G312" t="str">
            <v>Církve a náboženské společnosti</v>
          </cell>
          <cell r="O312" t="str">
            <v>sociální péče</v>
          </cell>
          <cell r="AU312">
            <v>0</v>
          </cell>
        </row>
        <row r="313">
          <cell r="G313" t="str">
            <v>Církve a náboženské společnosti</v>
          </cell>
          <cell r="O313" t="str">
            <v>sociální prevence</v>
          </cell>
          <cell r="AU313">
            <v>196900</v>
          </cell>
        </row>
        <row r="314">
          <cell r="G314" t="str">
            <v>Církve a náboženské společnosti</v>
          </cell>
          <cell r="O314" t="str">
            <v>poradenství</v>
          </cell>
          <cell r="AU314">
            <v>260300</v>
          </cell>
        </row>
        <row r="315">
          <cell r="G315" t="str">
            <v>Občanské sdružení</v>
          </cell>
          <cell r="O315" t="str">
            <v>sociální péče</v>
          </cell>
          <cell r="AU315">
            <v>2263500</v>
          </cell>
        </row>
        <row r="316">
          <cell r="G316" t="str">
            <v>Občanské sdružení</v>
          </cell>
          <cell r="O316" t="str">
            <v>sociální prevence</v>
          </cell>
          <cell r="AU316">
            <v>1472500</v>
          </cell>
        </row>
        <row r="317">
          <cell r="G317" t="str">
            <v>Občanské sdružení</v>
          </cell>
          <cell r="O317" t="str">
            <v>sociální prevence</v>
          </cell>
          <cell r="AU317">
            <v>1941400</v>
          </cell>
        </row>
        <row r="318">
          <cell r="G318" t="str">
            <v>Občanské sdružení</v>
          </cell>
          <cell r="O318" t="str">
            <v>sociální prevence</v>
          </cell>
          <cell r="AU318">
            <v>741900</v>
          </cell>
        </row>
        <row r="319">
          <cell r="G319" t="str">
            <v>Občanské sdružení</v>
          </cell>
          <cell r="O319" t="str">
            <v>sociální prevence</v>
          </cell>
          <cell r="AU319">
            <v>1210300</v>
          </cell>
        </row>
        <row r="320">
          <cell r="G320" t="str">
            <v>Občanské sdružení</v>
          </cell>
          <cell r="O320" t="str">
            <v>sociální prevence</v>
          </cell>
          <cell r="AU320">
            <v>5952500</v>
          </cell>
        </row>
        <row r="321">
          <cell r="G321" t="str">
            <v>Občanské sdružení</v>
          </cell>
          <cell r="O321" t="str">
            <v>sociální prevence</v>
          </cell>
          <cell r="AU321">
            <v>1929300</v>
          </cell>
        </row>
        <row r="322">
          <cell r="G322" t="str">
            <v>Občanské sdružení</v>
          </cell>
          <cell r="O322" t="str">
            <v>sociální prevence</v>
          </cell>
          <cell r="AU322">
            <v>1964400</v>
          </cell>
        </row>
        <row r="323">
          <cell r="G323" t="str">
            <v>Občanské sdružení</v>
          </cell>
          <cell r="O323" t="str">
            <v>sociální prevence</v>
          </cell>
          <cell r="AU323">
            <v>1556100</v>
          </cell>
        </row>
        <row r="324">
          <cell r="G324" t="str">
            <v>Občanské sdružení</v>
          </cell>
          <cell r="O324" t="str">
            <v>sociální prevence</v>
          </cell>
          <cell r="AU324">
            <v>1557300</v>
          </cell>
        </row>
        <row r="325">
          <cell r="G325" t="str">
            <v>Občanské sdružení</v>
          </cell>
          <cell r="O325" t="str">
            <v>sociální péče</v>
          </cell>
          <cell r="AU325">
            <v>475700</v>
          </cell>
        </row>
        <row r="326">
          <cell r="G326" t="str">
            <v>Zapsaný ústav</v>
          </cell>
          <cell r="O326" t="str">
            <v>sociální prevence</v>
          </cell>
          <cell r="AU326">
            <v>2001600</v>
          </cell>
        </row>
        <row r="327">
          <cell r="G327" t="str">
            <v>Zapsaný ústav</v>
          </cell>
          <cell r="O327" t="str">
            <v>sociální péče</v>
          </cell>
          <cell r="AU327">
            <v>1373800</v>
          </cell>
        </row>
        <row r="328">
          <cell r="G328" t="str">
            <v>Zapsaný ústav</v>
          </cell>
          <cell r="O328" t="str">
            <v>sociální prevence</v>
          </cell>
          <cell r="AU328">
            <v>2187700</v>
          </cell>
        </row>
        <row r="329">
          <cell r="G329" t="str">
            <v>Zapsaný ústav</v>
          </cell>
          <cell r="O329" t="str">
            <v>sociální prevence</v>
          </cell>
          <cell r="AU329">
            <v>1871500</v>
          </cell>
        </row>
        <row r="330">
          <cell r="G330" t="str">
            <v>Zapsaný ústav</v>
          </cell>
          <cell r="O330" t="str">
            <v>sociální péče</v>
          </cell>
          <cell r="AU330">
            <v>2690600</v>
          </cell>
        </row>
        <row r="331">
          <cell r="G331" t="str">
            <v>Zapsaný ústav</v>
          </cell>
          <cell r="O331" t="str">
            <v>sociální prevence</v>
          </cell>
          <cell r="AU331">
            <v>166300</v>
          </cell>
        </row>
        <row r="332">
          <cell r="G332" t="str">
            <v>Zapsaný ústav</v>
          </cell>
          <cell r="O332" t="str">
            <v>sociální péče</v>
          </cell>
          <cell r="AU332">
            <v>954100</v>
          </cell>
        </row>
        <row r="333">
          <cell r="G333" t="str">
            <v>Obecně prospěšná společnost</v>
          </cell>
          <cell r="O333" t="str">
            <v>sociální péče</v>
          </cell>
          <cell r="AU333">
            <v>3325800</v>
          </cell>
        </row>
        <row r="334">
          <cell r="G334" t="str">
            <v>Ústav</v>
          </cell>
          <cell r="O334" t="str">
            <v>sociální prevence</v>
          </cell>
          <cell r="AU334">
            <v>82000</v>
          </cell>
        </row>
        <row r="335">
          <cell r="G335" t="str">
            <v>Ústav</v>
          </cell>
          <cell r="O335" t="str">
            <v>sociální prevence</v>
          </cell>
          <cell r="AU335">
            <v>37700</v>
          </cell>
        </row>
        <row r="336">
          <cell r="G336" t="str">
            <v>Obecně prospěšná společnost</v>
          </cell>
          <cell r="O336" t="str">
            <v>sociální péče</v>
          </cell>
          <cell r="AU336">
            <v>493500</v>
          </cell>
        </row>
        <row r="337">
          <cell r="G337" t="str">
            <v>Obecně prospěšná společnost</v>
          </cell>
          <cell r="O337" t="str">
            <v>sociální prevence</v>
          </cell>
          <cell r="AU337">
            <v>1136700</v>
          </cell>
        </row>
        <row r="338">
          <cell r="G338" t="str">
            <v>Obecně prospěšná společnost</v>
          </cell>
          <cell r="O338" t="str">
            <v>sociální péče</v>
          </cell>
          <cell r="AU338">
            <v>1097200</v>
          </cell>
        </row>
        <row r="339">
          <cell r="G339" t="str">
            <v>Obecně prospěšná společnost</v>
          </cell>
          <cell r="O339" t="str">
            <v>sociální péče</v>
          </cell>
          <cell r="AU339">
            <v>382000</v>
          </cell>
        </row>
        <row r="340">
          <cell r="G340" t="str">
            <v>Obecně prospěšná společnost</v>
          </cell>
          <cell r="O340" t="str">
            <v>sociální péče</v>
          </cell>
          <cell r="AU340">
            <v>1150400</v>
          </cell>
        </row>
        <row r="341">
          <cell r="G341" t="str">
            <v>Společnost s ručením omezeným</v>
          </cell>
          <cell r="O341" t="str">
            <v>sociální péče</v>
          </cell>
          <cell r="AU341">
            <v>201800</v>
          </cell>
        </row>
        <row r="342">
          <cell r="G342" t="str">
            <v>Spolek</v>
          </cell>
          <cell r="O342" t="str">
            <v>sociální péče</v>
          </cell>
          <cell r="AU342">
            <v>1662800</v>
          </cell>
        </row>
        <row r="343">
          <cell r="G343" t="str">
            <v>Obecně prospěšná společnost</v>
          </cell>
          <cell r="O343" t="str">
            <v>sociální péče</v>
          </cell>
          <cell r="AU343">
            <v>132200</v>
          </cell>
        </row>
        <row r="344">
          <cell r="G344" t="str">
            <v>Obecně prospěšná společnost</v>
          </cell>
          <cell r="O344" t="str">
            <v>sociální péče</v>
          </cell>
          <cell r="AU344">
            <v>62100</v>
          </cell>
        </row>
        <row r="345">
          <cell r="G345" t="str">
            <v>Obecně prospěšná společnost</v>
          </cell>
          <cell r="O345" t="str">
            <v>sociální péče</v>
          </cell>
          <cell r="AU345">
            <v>169600</v>
          </cell>
        </row>
        <row r="346">
          <cell r="G346" t="str">
            <v>Obecně prospěšná společnost</v>
          </cell>
          <cell r="O346" t="str">
            <v>poradenství</v>
          </cell>
          <cell r="AU346">
            <v>93000</v>
          </cell>
        </row>
        <row r="347">
          <cell r="G347" t="str">
            <v>Občanské sdružení</v>
          </cell>
          <cell r="O347" t="str">
            <v>sociální prevence</v>
          </cell>
          <cell r="AU347">
            <v>282100</v>
          </cell>
        </row>
        <row r="348">
          <cell r="G348" t="str">
            <v>Občanské sdružení</v>
          </cell>
          <cell r="O348" t="str">
            <v>sociální prevence</v>
          </cell>
          <cell r="AU348">
            <v>488300</v>
          </cell>
        </row>
        <row r="349">
          <cell r="G349" t="str">
            <v>Občanské sdružení</v>
          </cell>
          <cell r="O349" t="str">
            <v>sociální prevence</v>
          </cell>
          <cell r="AU349">
            <v>65600</v>
          </cell>
        </row>
        <row r="350">
          <cell r="G350" t="str">
            <v>Občanské sdružení</v>
          </cell>
          <cell r="O350" t="str">
            <v>poradenství</v>
          </cell>
          <cell r="AU350">
            <v>273600</v>
          </cell>
        </row>
        <row r="351">
          <cell r="G351" t="str">
            <v>Občanské sdružení</v>
          </cell>
          <cell r="O351" t="str">
            <v>sociální prevence</v>
          </cell>
          <cell r="AU351">
            <v>480100</v>
          </cell>
        </row>
        <row r="352">
          <cell r="G352" t="str">
            <v>Ústav</v>
          </cell>
          <cell r="O352" t="str">
            <v>sociální péče</v>
          </cell>
          <cell r="AU352">
            <v>475700</v>
          </cell>
        </row>
        <row r="353">
          <cell r="G353" t="str">
            <v>Ústav</v>
          </cell>
          <cell r="O353" t="str">
            <v>sociální péče</v>
          </cell>
          <cell r="AU353">
            <v>248800</v>
          </cell>
        </row>
        <row r="354">
          <cell r="G354" t="str">
            <v>Ústav</v>
          </cell>
          <cell r="O354" t="str">
            <v>sociální péče</v>
          </cell>
          <cell r="AU354">
            <v>1131200</v>
          </cell>
        </row>
        <row r="355">
          <cell r="G355" t="str">
            <v>Ústav</v>
          </cell>
          <cell r="O355" t="str">
            <v>poradenství</v>
          </cell>
          <cell r="AU355">
            <v>34600</v>
          </cell>
        </row>
        <row r="356">
          <cell r="G356" t="str">
            <v>Obecně prospěšná společnost</v>
          </cell>
          <cell r="O356" t="str">
            <v>sociální prevence</v>
          </cell>
          <cell r="AU356">
            <v>717300</v>
          </cell>
        </row>
        <row r="357">
          <cell r="G357" t="str">
            <v>Obecně prospěšná společnost</v>
          </cell>
          <cell r="O357" t="str">
            <v>sociální péče</v>
          </cell>
          <cell r="AU357">
            <v>180900</v>
          </cell>
        </row>
        <row r="358">
          <cell r="G358" t="str">
            <v>Obecně prospěšná společnost</v>
          </cell>
          <cell r="O358" t="str">
            <v>sociální péče</v>
          </cell>
          <cell r="AU358">
            <v>989800</v>
          </cell>
        </row>
        <row r="359">
          <cell r="G359" t="str">
            <v>Pobočný spolek</v>
          </cell>
          <cell r="O359" t="str">
            <v>poradenství</v>
          </cell>
          <cell r="AU359">
            <v>281200</v>
          </cell>
        </row>
        <row r="360">
          <cell r="G360" t="str">
            <v>Obecně prospěšná společnost</v>
          </cell>
          <cell r="O360" t="str">
            <v>sociální péče</v>
          </cell>
          <cell r="AU360">
            <v>1340400</v>
          </cell>
        </row>
        <row r="361">
          <cell r="G361" t="str">
            <v>Obecně prospěšná společnost</v>
          </cell>
          <cell r="O361" t="str">
            <v>sociální prevence</v>
          </cell>
          <cell r="AU361">
            <v>110400</v>
          </cell>
        </row>
        <row r="362">
          <cell r="G362" t="str">
            <v>Obecně prospěšná společnost</v>
          </cell>
          <cell r="O362" t="str">
            <v>sociální prevence</v>
          </cell>
          <cell r="AU362">
            <v>803200</v>
          </cell>
        </row>
        <row r="363">
          <cell r="G363" t="str">
            <v>Příspěvková organizace zřízená územním samosprávným celkem</v>
          </cell>
          <cell r="O363" t="str">
            <v>sociální péče</v>
          </cell>
          <cell r="AU363">
            <v>5175900</v>
          </cell>
        </row>
        <row r="364">
          <cell r="G364" t="str">
            <v>Příspěvková organizace zřízená územním samosprávným celkem</v>
          </cell>
          <cell r="O364" t="str">
            <v>sociální péče</v>
          </cell>
          <cell r="AU364">
            <v>1091900</v>
          </cell>
        </row>
        <row r="365">
          <cell r="G365" t="str">
            <v>Příspěvková organizace zřízená územním samosprávným celkem</v>
          </cell>
          <cell r="O365" t="str">
            <v>sociální péče</v>
          </cell>
          <cell r="AU365">
            <v>109400</v>
          </cell>
        </row>
        <row r="366">
          <cell r="G366" t="str">
            <v>Příspěvková organizace zřízená územním samosprávným celkem</v>
          </cell>
          <cell r="O366" t="str">
            <v>sociální péče</v>
          </cell>
          <cell r="AU366">
            <v>2860400</v>
          </cell>
        </row>
        <row r="367">
          <cell r="G367" t="str">
            <v>Ústav</v>
          </cell>
          <cell r="O367" t="str">
            <v>sociální péče</v>
          </cell>
          <cell r="AU367">
            <v>0</v>
          </cell>
        </row>
        <row r="368">
          <cell r="G368" t="str">
            <v>Spolek</v>
          </cell>
          <cell r="O368" t="str">
            <v>poradenství</v>
          </cell>
          <cell r="AU368">
            <v>5600</v>
          </cell>
        </row>
        <row r="369">
          <cell r="G369" t="str">
            <v>Spolek</v>
          </cell>
          <cell r="O369" t="str">
            <v>poradenství</v>
          </cell>
          <cell r="AU369">
            <v>98000</v>
          </cell>
        </row>
        <row r="370">
          <cell r="G370" t="str">
            <v>Spolek</v>
          </cell>
          <cell r="O370" t="str">
            <v>sociální prevence</v>
          </cell>
          <cell r="AU370">
            <v>1153700</v>
          </cell>
        </row>
        <row r="371">
          <cell r="G371" t="str">
            <v>Společnost s ručením omezeným</v>
          </cell>
          <cell r="O371" t="str">
            <v>sociální péče</v>
          </cell>
          <cell r="AU371">
            <v>208000</v>
          </cell>
        </row>
        <row r="372">
          <cell r="G372" t="str">
            <v>Společnost s ručením omezeným</v>
          </cell>
          <cell r="O372" t="str">
            <v>sociální péče</v>
          </cell>
          <cell r="AU372">
            <v>349500</v>
          </cell>
        </row>
        <row r="373">
          <cell r="G373" t="str">
            <v>Společnost s ručením omezeným</v>
          </cell>
          <cell r="O373" t="str">
            <v>poradenství</v>
          </cell>
          <cell r="AU373">
            <v>27300</v>
          </cell>
        </row>
        <row r="374">
          <cell r="G374" t="str">
            <v>Spolek</v>
          </cell>
          <cell r="O374" t="str">
            <v>sociální prevence</v>
          </cell>
          <cell r="AU374">
            <v>1008900</v>
          </cell>
        </row>
        <row r="375">
          <cell r="G375" t="str">
            <v>Spolek</v>
          </cell>
          <cell r="O375" t="str">
            <v>sociální prevence</v>
          </cell>
          <cell r="AU375">
            <v>1486100</v>
          </cell>
        </row>
        <row r="376">
          <cell r="G376" t="str">
            <v>Občanské sdružení</v>
          </cell>
          <cell r="O376" t="str">
            <v>sociální prevence</v>
          </cell>
          <cell r="AU376">
            <v>427800</v>
          </cell>
        </row>
        <row r="377">
          <cell r="G377" t="str">
            <v>Občanské sdružení</v>
          </cell>
          <cell r="O377" t="str">
            <v>sociální péče</v>
          </cell>
          <cell r="AU377">
            <v>2273900</v>
          </cell>
        </row>
        <row r="378">
          <cell r="G378" t="str">
            <v>Občanské sdružení</v>
          </cell>
          <cell r="O378" t="str">
            <v>sociální péče</v>
          </cell>
          <cell r="AU378">
            <v>849500</v>
          </cell>
        </row>
        <row r="379">
          <cell r="G379" t="str">
            <v>Fyzická osoba podnikající dle jiných zákonů než živnostenského a zákona o zemědělství nezapsaná v obchodním rejstříku</v>
          </cell>
          <cell r="O379" t="str">
            <v>sociální prevence</v>
          </cell>
          <cell r="AU379">
            <v>273600</v>
          </cell>
        </row>
        <row r="380">
          <cell r="G380" t="str">
            <v>Fyzická osoba podnikající dle jiných zákonů než živnostenského a zákona o zemědělství nezapsaná v obchodním rejstříku</v>
          </cell>
          <cell r="O380" t="str">
            <v>poradenství</v>
          </cell>
          <cell r="AU380">
            <v>120300</v>
          </cell>
        </row>
        <row r="381">
          <cell r="G381" t="str">
            <v>Zapsaný ústav</v>
          </cell>
          <cell r="O381" t="str">
            <v>sociální prevence</v>
          </cell>
          <cell r="AU381">
            <v>291000</v>
          </cell>
        </row>
        <row r="382">
          <cell r="G382" t="str">
            <v>Zapsaný ústav</v>
          </cell>
          <cell r="O382" t="str">
            <v>sociální prevence</v>
          </cell>
          <cell r="AU382">
            <v>1319000</v>
          </cell>
        </row>
        <row r="383">
          <cell r="G383" t="str">
            <v>Příspěvková organizace zřízená územním samosprávným celkem</v>
          </cell>
          <cell r="O383" t="str">
            <v>poradenství</v>
          </cell>
          <cell r="AU383">
            <v>100600</v>
          </cell>
        </row>
        <row r="384">
          <cell r="G384" t="str">
            <v>Příspěvková organizace zřízená územním samosprávným celkem</v>
          </cell>
          <cell r="O384" t="str">
            <v>sociální prevence</v>
          </cell>
          <cell r="AU384">
            <v>272400</v>
          </cell>
        </row>
        <row r="385">
          <cell r="G385" t="str">
            <v>Příspěvková organizace zřízená územním samosprávným celkem</v>
          </cell>
          <cell r="O385" t="str">
            <v>sociální péče</v>
          </cell>
          <cell r="AU385">
            <v>4712800</v>
          </cell>
        </row>
        <row r="386">
          <cell r="G386" t="str">
            <v>Obecně prospěšná společnost</v>
          </cell>
          <cell r="O386" t="str">
            <v>poradenství</v>
          </cell>
          <cell r="AU386">
            <v>113800</v>
          </cell>
        </row>
        <row r="387">
          <cell r="G387" t="str">
            <v>Obecně prospěšná společnost</v>
          </cell>
          <cell r="O387" t="str">
            <v>sociální prevence</v>
          </cell>
          <cell r="AU387">
            <v>1981800</v>
          </cell>
        </row>
        <row r="388">
          <cell r="G388" t="str">
            <v>Obecně prospěšná společnost</v>
          </cell>
          <cell r="O388" t="str">
            <v>sociální prevence</v>
          </cell>
          <cell r="AU388">
            <v>1307200</v>
          </cell>
        </row>
        <row r="389">
          <cell r="G389" t="str">
            <v>Obecně prospěšná společnost</v>
          </cell>
          <cell r="O389" t="str">
            <v>sociální prevence</v>
          </cell>
          <cell r="AU389">
            <v>1335500</v>
          </cell>
        </row>
        <row r="390">
          <cell r="G390" t="str">
            <v>Obecně prospěšná společnost</v>
          </cell>
          <cell r="O390" t="str">
            <v>sociální prevence</v>
          </cell>
          <cell r="AU390">
            <v>1356900</v>
          </cell>
        </row>
        <row r="391">
          <cell r="G391" t="str">
            <v>Obecně prospěšná společnost</v>
          </cell>
          <cell r="O391" t="str">
            <v>sociální prevence</v>
          </cell>
          <cell r="AU391">
            <v>2250300</v>
          </cell>
        </row>
        <row r="392">
          <cell r="G392" t="str">
            <v>Obecně prospěšná společnost</v>
          </cell>
          <cell r="O392" t="str">
            <v>sociální prevence</v>
          </cell>
          <cell r="AU392">
            <v>1180800</v>
          </cell>
        </row>
        <row r="393">
          <cell r="G393" t="str">
            <v>Obecně prospěšná společnost</v>
          </cell>
          <cell r="O393" t="str">
            <v>sociální prevence</v>
          </cell>
          <cell r="AU393">
            <v>1375600</v>
          </cell>
        </row>
        <row r="394">
          <cell r="G394" t="str">
            <v>Obecně prospěšná společnost</v>
          </cell>
          <cell r="O394" t="str">
            <v>sociální péče</v>
          </cell>
          <cell r="AU394">
            <v>591600</v>
          </cell>
        </row>
        <row r="395">
          <cell r="G395" t="str">
            <v>Obecně prospěšná společnost</v>
          </cell>
          <cell r="O395" t="str">
            <v>sociální prevence</v>
          </cell>
          <cell r="AU395">
            <v>176000</v>
          </cell>
        </row>
        <row r="396">
          <cell r="G396" t="str">
            <v>Obecně prospěšná společnost</v>
          </cell>
          <cell r="O396" t="str">
            <v>sociální péče</v>
          </cell>
          <cell r="AU396">
            <v>1719400</v>
          </cell>
        </row>
        <row r="397">
          <cell r="G397" t="str">
            <v>Občanské sdružení</v>
          </cell>
          <cell r="O397" t="str">
            <v>sociální prevence</v>
          </cell>
          <cell r="AU397">
            <v>2041000</v>
          </cell>
        </row>
        <row r="398">
          <cell r="G398" t="str">
            <v>Obecně prospěšná společnost</v>
          </cell>
          <cell r="O398" t="str">
            <v>sociální péče</v>
          </cell>
          <cell r="AU398">
            <v>764400</v>
          </cell>
        </row>
        <row r="399">
          <cell r="G399" t="str">
            <v>Obecně prospěšná společnost</v>
          </cell>
          <cell r="O399" t="str">
            <v>sociální prevence</v>
          </cell>
          <cell r="AU399">
            <v>284500</v>
          </cell>
        </row>
        <row r="400">
          <cell r="G400" t="str">
            <v>Obecně prospěšná společnost</v>
          </cell>
          <cell r="O400" t="str">
            <v>poradenství</v>
          </cell>
          <cell r="AU400">
            <v>123500</v>
          </cell>
        </row>
        <row r="401">
          <cell r="G401" t="str">
            <v>Obecně prospěšná společnost</v>
          </cell>
          <cell r="O401" t="str">
            <v>sociální péče</v>
          </cell>
          <cell r="AU401">
            <v>13500</v>
          </cell>
        </row>
        <row r="402">
          <cell r="G402" t="str">
            <v>Obecně prospěšná společnost</v>
          </cell>
          <cell r="O402" t="str">
            <v>sociální prevence</v>
          </cell>
          <cell r="AU402">
            <v>241700</v>
          </cell>
        </row>
        <row r="403">
          <cell r="G403" t="str">
            <v>Obecně prospěšná společnost</v>
          </cell>
          <cell r="O403" t="str">
            <v>sociální prevence</v>
          </cell>
          <cell r="AU403">
            <v>1479500</v>
          </cell>
        </row>
        <row r="404">
          <cell r="G404" t="str">
            <v>Obecně prospěšná společnost</v>
          </cell>
          <cell r="O404" t="str">
            <v>sociální péče</v>
          </cell>
          <cell r="AU404">
            <v>15800</v>
          </cell>
        </row>
        <row r="405">
          <cell r="G405" t="str">
            <v>Obec</v>
          </cell>
          <cell r="O405" t="str">
            <v>sociální péče</v>
          </cell>
          <cell r="AU405">
            <v>2366200</v>
          </cell>
        </row>
        <row r="406">
          <cell r="G406" t="str">
            <v>Obec</v>
          </cell>
          <cell r="O406" t="str">
            <v>sociální péče</v>
          </cell>
          <cell r="AU406">
            <v>937700</v>
          </cell>
        </row>
        <row r="407">
          <cell r="G407" t="str">
            <v>Obec</v>
          </cell>
          <cell r="O407" t="str">
            <v>sociální péče</v>
          </cell>
          <cell r="AU407">
            <v>950500</v>
          </cell>
        </row>
        <row r="408">
          <cell r="G408" t="str">
            <v>Obec</v>
          </cell>
          <cell r="O408" t="str">
            <v>sociální péče</v>
          </cell>
          <cell r="AU408">
            <v>507800</v>
          </cell>
        </row>
        <row r="409">
          <cell r="G409" t="str">
            <v>Obec</v>
          </cell>
          <cell r="O409" t="str">
            <v>sociální péče</v>
          </cell>
          <cell r="AU409">
            <v>187600</v>
          </cell>
        </row>
        <row r="410">
          <cell r="G410" t="str">
            <v>Obec</v>
          </cell>
          <cell r="O410" t="str">
            <v>sociální péče</v>
          </cell>
          <cell r="AU410">
            <v>210300</v>
          </cell>
        </row>
        <row r="411">
          <cell r="G411" t="str">
            <v>Obec</v>
          </cell>
          <cell r="O411" t="str">
            <v>sociální péče</v>
          </cell>
          <cell r="AU411">
            <v>186500</v>
          </cell>
        </row>
        <row r="412">
          <cell r="G412" t="str">
            <v>Obec</v>
          </cell>
          <cell r="O412" t="str">
            <v>sociální péče</v>
          </cell>
          <cell r="AU412">
            <v>490900</v>
          </cell>
        </row>
        <row r="413">
          <cell r="G413" t="str">
            <v>Obec</v>
          </cell>
          <cell r="O413" t="str">
            <v>sociální péče</v>
          </cell>
          <cell r="AU413">
            <v>786200</v>
          </cell>
        </row>
        <row r="414">
          <cell r="G414" t="str">
            <v>Obec</v>
          </cell>
          <cell r="O414" t="str">
            <v>sociální péče</v>
          </cell>
          <cell r="AU414">
            <v>79100</v>
          </cell>
        </row>
        <row r="415">
          <cell r="G415" t="str">
            <v>Obec</v>
          </cell>
          <cell r="O415" t="str">
            <v>sociální péče</v>
          </cell>
          <cell r="AU415">
            <v>803100</v>
          </cell>
        </row>
        <row r="416">
          <cell r="G416" t="str">
            <v>Obec</v>
          </cell>
          <cell r="O416" t="str">
            <v>sociální péče</v>
          </cell>
          <cell r="AU416">
            <v>661500</v>
          </cell>
        </row>
        <row r="417">
          <cell r="G417" t="str">
            <v>Obec</v>
          </cell>
          <cell r="O417" t="str">
            <v>sociální prevence</v>
          </cell>
          <cell r="AU417">
            <v>2496400</v>
          </cell>
        </row>
        <row r="418">
          <cell r="G418" t="str">
            <v>Obec</v>
          </cell>
          <cell r="O418" t="str">
            <v>sociální prevence</v>
          </cell>
          <cell r="AU418">
            <v>701500</v>
          </cell>
        </row>
        <row r="419">
          <cell r="G419" t="str">
            <v>Obec</v>
          </cell>
          <cell r="O419" t="str">
            <v>poradenství</v>
          </cell>
          <cell r="AU419">
            <v>20700</v>
          </cell>
        </row>
        <row r="420">
          <cell r="G420" t="str">
            <v>Obec</v>
          </cell>
          <cell r="O420" t="str">
            <v>sociální prevence</v>
          </cell>
          <cell r="AU420">
            <v>716700</v>
          </cell>
        </row>
        <row r="421">
          <cell r="G421" t="str">
            <v>Obec</v>
          </cell>
          <cell r="O421" t="str">
            <v>sociální prevence</v>
          </cell>
          <cell r="AU421">
            <v>407000</v>
          </cell>
        </row>
        <row r="422">
          <cell r="G422" t="str">
            <v>Obec</v>
          </cell>
          <cell r="O422" t="str">
            <v>sociální prevence</v>
          </cell>
          <cell r="AU422">
            <v>480700</v>
          </cell>
        </row>
        <row r="423">
          <cell r="G423" t="str">
            <v>Obec</v>
          </cell>
          <cell r="O423" t="str">
            <v>sociální péče</v>
          </cell>
          <cell r="AU423">
            <v>210100</v>
          </cell>
        </row>
        <row r="424">
          <cell r="G424" t="str">
            <v>Obec</v>
          </cell>
          <cell r="O424" t="str">
            <v>sociální péče</v>
          </cell>
          <cell r="AU424">
            <v>135500</v>
          </cell>
        </row>
        <row r="425">
          <cell r="G425" t="str">
            <v>Obec</v>
          </cell>
          <cell r="O425" t="str">
            <v>sociální prevence</v>
          </cell>
          <cell r="AU425">
            <v>201300</v>
          </cell>
        </row>
        <row r="426">
          <cell r="G426" t="str">
            <v>Obec</v>
          </cell>
          <cell r="O426" t="str">
            <v>sociální prevence</v>
          </cell>
          <cell r="AU426">
            <v>234100</v>
          </cell>
        </row>
        <row r="427">
          <cell r="G427" t="str">
            <v>Obec</v>
          </cell>
          <cell r="O427" t="str">
            <v>sociální prevence</v>
          </cell>
          <cell r="AU427">
            <v>196900</v>
          </cell>
        </row>
        <row r="428">
          <cell r="G428" t="str">
            <v>Obec</v>
          </cell>
          <cell r="O428" t="str">
            <v>sociální péče</v>
          </cell>
          <cell r="AU428">
            <v>1085100</v>
          </cell>
        </row>
        <row r="429">
          <cell r="G429" t="str">
            <v>Obec</v>
          </cell>
          <cell r="O429" t="str">
            <v>sociální péče</v>
          </cell>
          <cell r="AU429">
            <v>536100</v>
          </cell>
        </row>
        <row r="430">
          <cell r="G430" t="str">
            <v>Rozpočtová organizace</v>
          </cell>
          <cell r="O430" t="str">
            <v>sociální péče</v>
          </cell>
          <cell r="AU430">
            <v>1061100</v>
          </cell>
        </row>
        <row r="431">
          <cell r="G431" t="str">
            <v>Obec</v>
          </cell>
          <cell r="O431" t="str">
            <v>sociální péče</v>
          </cell>
          <cell r="AU431">
            <v>803100</v>
          </cell>
        </row>
        <row r="432">
          <cell r="G432" t="str">
            <v>Obec</v>
          </cell>
          <cell r="O432" t="str">
            <v>sociální péče</v>
          </cell>
          <cell r="AU432">
            <v>266900</v>
          </cell>
        </row>
        <row r="433">
          <cell r="G433" t="str">
            <v>Obec</v>
          </cell>
          <cell r="O433" t="str">
            <v>sociální péče</v>
          </cell>
          <cell r="AU433">
            <v>522600</v>
          </cell>
        </row>
        <row r="434">
          <cell r="G434" t="str">
            <v>Obec</v>
          </cell>
          <cell r="O434" t="str">
            <v>sociální péče</v>
          </cell>
          <cell r="AU434">
            <v>1287600</v>
          </cell>
        </row>
        <row r="435">
          <cell r="G435" t="str">
            <v>Obec</v>
          </cell>
          <cell r="O435" t="str">
            <v>sociální péče</v>
          </cell>
          <cell r="AU435">
            <v>326900</v>
          </cell>
        </row>
        <row r="436">
          <cell r="G436" t="str">
            <v>Obec</v>
          </cell>
          <cell r="O436" t="str">
            <v>sociální péče</v>
          </cell>
          <cell r="AU436">
            <v>282800</v>
          </cell>
        </row>
        <row r="437">
          <cell r="G437" t="str">
            <v>Obec</v>
          </cell>
          <cell r="O437" t="str">
            <v>sociální péče</v>
          </cell>
          <cell r="AU437">
            <v>214800</v>
          </cell>
        </row>
        <row r="438">
          <cell r="G438" t="str">
            <v>Obec</v>
          </cell>
          <cell r="O438" t="str">
            <v>sociální péče</v>
          </cell>
          <cell r="AU438">
            <v>202400</v>
          </cell>
        </row>
        <row r="439">
          <cell r="G439" t="str">
            <v>Obec</v>
          </cell>
          <cell r="O439" t="str">
            <v>sociální péče</v>
          </cell>
          <cell r="AU439">
            <v>1042200</v>
          </cell>
        </row>
        <row r="440">
          <cell r="G440" t="str">
            <v>Obec</v>
          </cell>
          <cell r="O440" t="str">
            <v>sociální péče</v>
          </cell>
          <cell r="AU440">
            <v>381200</v>
          </cell>
        </row>
        <row r="441">
          <cell r="G441" t="str">
            <v>Obec</v>
          </cell>
          <cell r="O441" t="str">
            <v>sociální péče</v>
          </cell>
          <cell r="AU441">
            <v>536100</v>
          </cell>
        </row>
        <row r="442">
          <cell r="G442" t="str">
            <v>Obec</v>
          </cell>
          <cell r="O442" t="str">
            <v>sociální péče</v>
          </cell>
          <cell r="AU442">
            <v>487500</v>
          </cell>
        </row>
        <row r="443">
          <cell r="G443" t="str">
            <v>Příspěvková organizace obce</v>
          </cell>
          <cell r="O443" t="str">
            <v>sociální péče</v>
          </cell>
          <cell r="AU443">
            <v>135700</v>
          </cell>
        </row>
        <row r="444">
          <cell r="G444" t="str">
            <v>Příspěvková organizace obce</v>
          </cell>
          <cell r="O444" t="str">
            <v>sociální péče</v>
          </cell>
          <cell r="AU444">
            <v>374400</v>
          </cell>
        </row>
        <row r="445">
          <cell r="G445" t="str">
            <v>Příspěvková organizace obce</v>
          </cell>
          <cell r="O445" t="str">
            <v>sociální péče</v>
          </cell>
          <cell r="AU445">
            <v>114800</v>
          </cell>
        </row>
        <row r="446">
          <cell r="G446" t="str">
            <v>Příspěvková organizace obce</v>
          </cell>
          <cell r="O446" t="str">
            <v>sociální péče</v>
          </cell>
          <cell r="AU446">
            <v>730700</v>
          </cell>
        </row>
        <row r="447">
          <cell r="G447" t="str">
            <v>Příspěvková organizace obce</v>
          </cell>
          <cell r="O447" t="str">
            <v>sociální péče</v>
          </cell>
          <cell r="AU447">
            <v>3342200</v>
          </cell>
        </row>
        <row r="448">
          <cell r="G448" t="str">
            <v>Příspěvková organizace obce</v>
          </cell>
          <cell r="O448" t="str">
            <v>sociální péče</v>
          </cell>
          <cell r="AU448">
            <v>263200</v>
          </cell>
        </row>
        <row r="449">
          <cell r="G449" t="str">
            <v>Příspěvková organizace obce</v>
          </cell>
          <cell r="O449" t="str">
            <v>sociální péče</v>
          </cell>
          <cell r="AU449">
            <v>1490900</v>
          </cell>
        </row>
        <row r="450">
          <cell r="G450" t="str">
            <v>Obec</v>
          </cell>
          <cell r="O450" t="str">
            <v>sociální péče</v>
          </cell>
          <cell r="AU450">
            <v>163400</v>
          </cell>
        </row>
        <row r="451">
          <cell r="G451" t="str">
            <v>Obec</v>
          </cell>
          <cell r="O451" t="str">
            <v>sociální péče</v>
          </cell>
          <cell r="AU451">
            <v>457400</v>
          </cell>
        </row>
        <row r="452">
          <cell r="G452" t="str">
            <v>Spolek</v>
          </cell>
          <cell r="O452" t="str">
            <v>sociální prevence</v>
          </cell>
          <cell r="AU452">
            <v>800900</v>
          </cell>
        </row>
        <row r="453">
          <cell r="G453" t="str">
            <v>Spolek</v>
          </cell>
          <cell r="O453" t="str">
            <v>sociální prevence</v>
          </cell>
          <cell r="AU453">
            <v>1283100</v>
          </cell>
        </row>
        <row r="454">
          <cell r="G454" t="str">
            <v>Spolek</v>
          </cell>
          <cell r="O454" t="str">
            <v>sociální prevence</v>
          </cell>
          <cell r="AU454">
            <v>410000</v>
          </cell>
        </row>
        <row r="455">
          <cell r="G455" t="str">
            <v>Příspěvková organizace zřízená územním samosprávným celkem</v>
          </cell>
          <cell r="O455" t="str">
            <v>sociální péče</v>
          </cell>
          <cell r="AU455">
            <v>5644400</v>
          </cell>
        </row>
        <row r="456">
          <cell r="G456" t="str">
            <v>Příspěvková organizace zřízená územním samosprávným celkem</v>
          </cell>
          <cell r="O456" t="str">
            <v>sociální prevence</v>
          </cell>
          <cell r="AU456">
            <v>1330100</v>
          </cell>
        </row>
        <row r="457">
          <cell r="G457" t="str">
            <v>Příspěvková organizace zřízená územním samosprávným celkem</v>
          </cell>
          <cell r="O457" t="str">
            <v>sociální péče</v>
          </cell>
          <cell r="AU457">
            <v>5457200</v>
          </cell>
        </row>
        <row r="458">
          <cell r="G458" t="str">
            <v>Spolek</v>
          </cell>
          <cell r="O458" t="str">
            <v>sociální prevence</v>
          </cell>
          <cell r="AU458">
            <v>729900</v>
          </cell>
        </row>
        <row r="459">
          <cell r="G459" t="str">
            <v>Spolek</v>
          </cell>
          <cell r="O459" t="str">
            <v>sociální prevence</v>
          </cell>
          <cell r="AU459">
            <v>570100</v>
          </cell>
        </row>
        <row r="460">
          <cell r="G460" t="str">
            <v>Občanské sdružení</v>
          </cell>
          <cell r="O460" t="str">
            <v>sociální péče</v>
          </cell>
          <cell r="AU460">
            <v>702500</v>
          </cell>
        </row>
        <row r="461">
          <cell r="G461" t="str">
            <v>Občanské sdružení</v>
          </cell>
          <cell r="O461" t="str">
            <v>poradenství</v>
          </cell>
          <cell r="AU461">
            <v>47000</v>
          </cell>
        </row>
        <row r="462">
          <cell r="G462" t="str">
            <v>Spolek</v>
          </cell>
          <cell r="O462" t="str">
            <v>sociální prevence</v>
          </cell>
          <cell r="AU462">
            <v>1879100</v>
          </cell>
        </row>
        <row r="463">
          <cell r="G463" t="str">
            <v>Spolek</v>
          </cell>
          <cell r="O463" t="str">
            <v>sociální prevence</v>
          </cell>
          <cell r="AU463">
            <v>700300</v>
          </cell>
        </row>
        <row r="464">
          <cell r="G464" t="str">
            <v>Spolek</v>
          </cell>
          <cell r="O464" t="str">
            <v>sociální prevence</v>
          </cell>
          <cell r="AU464">
            <v>554800</v>
          </cell>
        </row>
        <row r="465">
          <cell r="G465" t="str">
            <v>Občanské sdružení</v>
          </cell>
          <cell r="O465" t="str">
            <v>poradenství</v>
          </cell>
          <cell r="AU465">
            <v>52400</v>
          </cell>
        </row>
        <row r="466">
          <cell r="G466" t="str">
            <v>Občanské sdružení</v>
          </cell>
          <cell r="O466" t="str">
            <v>sociální péče</v>
          </cell>
          <cell r="AU466">
            <v>494100</v>
          </cell>
        </row>
        <row r="467">
          <cell r="G467" t="str">
            <v>Občanské sdružení</v>
          </cell>
          <cell r="O467" t="str">
            <v>sociální prevence</v>
          </cell>
          <cell r="AU467">
            <v>1532900</v>
          </cell>
        </row>
        <row r="468">
          <cell r="G468" t="str">
            <v>Občanské sdružení</v>
          </cell>
          <cell r="O468" t="str">
            <v>poradenství</v>
          </cell>
          <cell r="AU468">
            <v>71600</v>
          </cell>
        </row>
        <row r="469">
          <cell r="G469" t="str">
            <v>Občanské sdružení</v>
          </cell>
          <cell r="O469" t="str">
            <v>sociální péče</v>
          </cell>
          <cell r="AU469">
            <v>799300</v>
          </cell>
        </row>
        <row r="470">
          <cell r="G470" t="str">
            <v>Spolek</v>
          </cell>
          <cell r="O470" t="str">
            <v>poradenství</v>
          </cell>
          <cell r="AU470">
            <v>315100</v>
          </cell>
        </row>
        <row r="471">
          <cell r="G471" t="str">
            <v>Občanské sdružení</v>
          </cell>
          <cell r="O471" t="str">
            <v>sociální prevence</v>
          </cell>
          <cell r="AU471">
            <v>63900</v>
          </cell>
        </row>
        <row r="472">
          <cell r="G472" t="str">
            <v>zzapsaný ústav</v>
          </cell>
          <cell r="O472" t="str">
            <v>sociální péče</v>
          </cell>
          <cell r="AU472">
            <v>1603700</v>
          </cell>
        </row>
        <row r="473">
          <cell r="G473" t="str">
            <v>Obec</v>
          </cell>
          <cell r="O473" t="str">
            <v>sociální péče</v>
          </cell>
          <cell r="AU473">
            <v>138000</v>
          </cell>
        </row>
        <row r="474">
          <cell r="G474" t="str">
            <v>Obec</v>
          </cell>
          <cell r="O474" t="str">
            <v>sociální péče</v>
          </cell>
          <cell r="AU474">
            <v>365300</v>
          </cell>
        </row>
        <row r="475">
          <cell r="G475" t="str">
            <v>Církve a náboženské společnosti</v>
          </cell>
          <cell r="O475" t="str">
            <v>sociální prevence</v>
          </cell>
          <cell r="AU475">
            <v>1435800</v>
          </cell>
        </row>
        <row r="476">
          <cell r="G476" t="str">
            <v>Církve a náboženské společnosti</v>
          </cell>
          <cell r="O476" t="str">
            <v>sociální péče</v>
          </cell>
          <cell r="AU476">
            <v>401500</v>
          </cell>
        </row>
        <row r="477">
          <cell r="G477" t="str">
            <v>Církve a náboženské společnosti</v>
          </cell>
          <cell r="O477" t="str">
            <v>sociální prevence</v>
          </cell>
          <cell r="AU477">
            <v>209000</v>
          </cell>
        </row>
        <row r="478">
          <cell r="G478" t="str">
            <v>Církve a náboženské společnosti</v>
          </cell>
          <cell r="O478" t="str">
            <v>sociální prevence</v>
          </cell>
          <cell r="AU478">
            <v>316200</v>
          </cell>
        </row>
        <row r="479">
          <cell r="G479" t="str">
            <v>Církve a náboženské společnosti</v>
          </cell>
          <cell r="O479" t="str">
            <v>sociální prevence</v>
          </cell>
          <cell r="AU479">
            <v>1229600</v>
          </cell>
        </row>
        <row r="480">
          <cell r="G480" t="str">
            <v>Církve a náboženské společnosti</v>
          </cell>
          <cell r="O480" t="str">
            <v>sociální prevence</v>
          </cell>
          <cell r="AU480">
            <v>630300</v>
          </cell>
        </row>
        <row r="481">
          <cell r="G481" t="str">
            <v>Církve a náboženské společnosti</v>
          </cell>
          <cell r="O481" t="str">
            <v>sociální prevence</v>
          </cell>
          <cell r="AU481">
            <v>642800</v>
          </cell>
        </row>
        <row r="482">
          <cell r="G482" t="str">
            <v>Církve a náboženské společnosti</v>
          </cell>
          <cell r="O482" t="str">
            <v>sociální prevence</v>
          </cell>
          <cell r="AU482">
            <v>0</v>
          </cell>
        </row>
        <row r="483">
          <cell r="G483" t="str">
            <v>Církve a náboženské společnosti</v>
          </cell>
          <cell r="O483" t="str">
            <v>sociální prevence</v>
          </cell>
          <cell r="AU483">
            <v>447500</v>
          </cell>
        </row>
        <row r="484">
          <cell r="G484" t="str">
            <v>Církve a náboženské společnosti</v>
          </cell>
          <cell r="O484" t="str">
            <v>sociální prevence</v>
          </cell>
          <cell r="AU484">
            <v>277900</v>
          </cell>
        </row>
        <row r="485">
          <cell r="G485" t="str">
            <v>Církve a náboženské společnosti</v>
          </cell>
          <cell r="O485" t="str">
            <v>sociální prevence</v>
          </cell>
          <cell r="AU485">
            <v>623700</v>
          </cell>
        </row>
        <row r="486">
          <cell r="G486" t="str">
            <v>Církve a náboženské společnosti</v>
          </cell>
          <cell r="O486" t="str">
            <v>sociální prevence</v>
          </cell>
          <cell r="AU486">
            <v>73200</v>
          </cell>
        </row>
        <row r="487">
          <cell r="G487" t="str">
            <v>Církve a náboženské společnosti</v>
          </cell>
          <cell r="O487" t="str">
            <v>sociální prevence</v>
          </cell>
          <cell r="AU487">
            <v>1031900</v>
          </cell>
        </row>
        <row r="488">
          <cell r="G488" t="str">
            <v>Církve a náboženské společnosti</v>
          </cell>
          <cell r="O488" t="str">
            <v>sociální prevence</v>
          </cell>
          <cell r="AU488">
            <v>898700</v>
          </cell>
        </row>
        <row r="489">
          <cell r="G489" t="str">
            <v>Církve a náboženské společnosti</v>
          </cell>
          <cell r="O489" t="str">
            <v>sociální prevence</v>
          </cell>
          <cell r="AU489">
            <v>0</v>
          </cell>
        </row>
        <row r="490">
          <cell r="G490" t="str">
            <v>Církve a náboženské společnosti</v>
          </cell>
          <cell r="O490" t="str">
            <v>sociální prevence</v>
          </cell>
          <cell r="AU490">
            <v>562400</v>
          </cell>
        </row>
        <row r="491">
          <cell r="G491" t="str">
            <v>Církve a náboženské společnosti</v>
          </cell>
          <cell r="O491" t="str">
            <v>sociální prevence</v>
          </cell>
          <cell r="AU491">
            <v>1485100</v>
          </cell>
        </row>
        <row r="492">
          <cell r="G492" t="str">
            <v>Církve a náboženské společnosti</v>
          </cell>
          <cell r="O492" t="str">
            <v>sociální prevence</v>
          </cell>
          <cell r="AU492">
            <v>277900</v>
          </cell>
        </row>
        <row r="493">
          <cell r="G493" t="str">
            <v>Církve a náboženské společnosti</v>
          </cell>
          <cell r="O493" t="str">
            <v>poradenství</v>
          </cell>
          <cell r="AU493">
            <v>273600</v>
          </cell>
        </row>
        <row r="494">
          <cell r="G494" t="str">
            <v>Akciová společnost</v>
          </cell>
          <cell r="O494" t="str">
            <v>sociální péče</v>
          </cell>
          <cell r="AU494">
            <v>168500</v>
          </cell>
        </row>
        <row r="495">
          <cell r="G495" t="str">
            <v>Občanské sdružení</v>
          </cell>
          <cell r="O495" t="str">
            <v>sociální prevence</v>
          </cell>
          <cell r="AU495">
            <v>917700</v>
          </cell>
        </row>
        <row r="496">
          <cell r="G496" t="str">
            <v>Občanské sdružení</v>
          </cell>
          <cell r="O496" t="str">
            <v>sociální prevence</v>
          </cell>
          <cell r="AU496">
            <v>87400</v>
          </cell>
        </row>
        <row r="497">
          <cell r="G497" t="str">
            <v>Občanské sdružení</v>
          </cell>
          <cell r="O497" t="str">
            <v>sociální péče</v>
          </cell>
          <cell r="AU497">
            <v>72300</v>
          </cell>
        </row>
        <row r="498">
          <cell r="G498" t="str">
            <v>Obecně prospěšná společnost</v>
          </cell>
          <cell r="O498" t="str">
            <v>sociální péče</v>
          </cell>
          <cell r="AU498">
            <v>1391300</v>
          </cell>
        </row>
        <row r="499">
          <cell r="G499" t="str">
            <v>Občanské sdružení</v>
          </cell>
          <cell r="O499" t="str">
            <v>sociální péče</v>
          </cell>
          <cell r="AU499">
            <v>132200</v>
          </cell>
        </row>
        <row r="500">
          <cell r="G500" t="str">
            <v>Občanské sdružení</v>
          </cell>
          <cell r="O500" t="str">
            <v>sociální péče</v>
          </cell>
          <cell r="AU500">
            <v>211800</v>
          </cell>
        </row>
        <row r="501">
          <cell r="G501" t="str">
            <v>Občanské sdružení</v>
          </cell>
          <cell r="O501" t="str">
            <v>poradenství</v>
          </cell>
          <cell r="AU501">
            <v>26200</v>
          </cell>
        </row>
        <row r="502">
          <cell r="G502" t="str">
            <v>Organizační jednotka občanského sdružení</v>
          </cell>
          <cell r="O502" t="str">
            <v>sociální prevence</v>
          </cell>
          <cell r="AU502">
            <v>773300</v>
          </cell>
        </row>
        <row r="503">
          <cell r="G503" t="str">
            <v>Organizační jednotka občanského sdružení</v>
          </cell>
          <cell r="O503" t="str">
            <v>sociální prevence</v>
          </cell>
          <cell r="AU503">
            <v>949900</v>
          </cell>
        </row>
        <row r="504">
          <cell r="G504" t="str">
            <v>Příspěvková organizace obce</v>
          </cell>
          <cell r="O504" t="str">
            <v>sociální péče</v>
          </cell>
          <cell r="AU504">
            <v>482400</v>
          </cell>
        </row>
        <row r="505">
          <cell r="G505" t="str">
            <v>Příspěvková organizace obce</v>
          </cell>
          <cell r="O505" t="str">
            <v>sociální péče</v>
          </cell>
          <cell r="AU505">
            <v>499900</v>
          </cell>
        </row>
        <row r="506">
          <cell r="G506" t="str">
            <v>Příspěvková organizace obce</v>
          </cell>
          <cell r="O506" t="str">
            <v>sociální péče</v>
          </cell>
          <cell r="AU506">
            <v>1242800</v>
          </cell>
        </row>
        <row r="507">
          <cell r="G507" t="str">
            <v>Příspěvková organizace obce</v>
          </cell>
          <cell r="O507" t="str">
            <v>sociální péče</v>
          </cell>
          <cell r="AU507">
            <v>4039900</v>
          </cell>
        </row>
        <row r="508">
          <cell r="G508" t="str">
            <v>Příspěvková organizace obce</v>
          </cell>
          <cell r="O508" t="str">
            <v>sociální péče</v>
          </cell>
          <cell r="AU508">
            <v>453700</v>
          </cell>
        </row>
        <row r="509">
          <cell r="G509" t="str">
            <v>Příspěvková organizace obce</v>
          </cell>
          <cell r="O509" t="str">
            <v>sociální péče</v>
          </cell>
          <cell r="AU509">
            <v>11200</v>
          </cell>
        </row>
        <row r="510">
          <cell r="G510" t="str">
            <v>Příspěvková organizace obce</v>
          </cell>
          <cell r="O510" t="str">
            <v>sociální péče</v>
          </cell>
          <cell r="AU510">
            <v>338500</v>
          </cell>
        </row>
        <row r="511">
          <cell r="G511" t="str">
            <v>Příspěvková organizace obce</v>
          </cell>
          <cell r="O511" t="str">
            <v>sociální péče</v>
          </cell>
          <cell r="AU511">
            <v>994700</v>
          </cell>
        </row>
        <row r="512">
          <cell r="G512" t="str">
            <v>Příspěvková organizace obce</v>
          </cell>
          <cell r="O512" t="str">
            <v>sociální péče</v>
          </cell>
          <cell r="AU512">
            <v>623200</v>
          </cell>
        </row>
        <row r="513">
          <cell r="G513" t="str">
            <v>Společnost s ručením omezeným</v>
          </cell>
          <cell r="O513" t="str">
            <v>sociální péče</v>
          </cell>
          <cell r="AU513">
            <v>428700</v>
          </cell>
        </row>
        <row r="514">
          <cell r="G514" t="str">
            <v>Společnost s ručením omezeným</v>
          </cell>
          <cell r="O514" t="str">
            <v>sociální péče</v>
          </cell>
          <cell r="AU514">
            <v>166200</v>
          </cell>
        </row>
        <row r="515">
          <cell r="G515" t="str">
            <v>Společnost s ručením omezeným</v>
          </cell>
          <cell r="O515" t="str">
            <v>sociální péče</v>
          </cell>
          <cell r="AU515">
            <v>83400</v>
          </cell>
        </row>
        <row r="516">
          <cell r="G516" t="str">
            <v>Příspěvková organizace obce</v>
          </cell>
          <cell r="O516" t="str">
            <v>sociální péče</v>
          </cell>
          <cell r="AU516">
            <v>2475700</v>
          </cell>
        </row>
        <row r="517">
          <cell r="G517" t="str">
            <v>Příspěvková organizace obce</v>
          </cell>
          <cell r="O517" t="str">
            <v>sociální prevence</v>
          </cell>
          <cell r="AU517">
            <v>494600</v>
          </cell>
        </row>
        <row r="518">
          <cell r="G518" t="str">
            <v>Příspěvková organizace obce</v>
          </cell>
          <cell r="O518" t="str">
            <v>sociální prevence</v>
          </cell>
          <cell r="AU518">
            <v>38200</v>
          </cell>
        </row>
        <row r="519">
          <cell r="G519" t="str">
            <v>Příspěvková organizace obce</v>
          </cell>
          <cell r="O519" t="str">
            <v>sociální prevence</v>
          </cell>
          <cell r="AU519">
            <v>302000</v>
          </cell>
        </row>
        <row r="520">
          <cell r="G520" t="str">
            <v>Příspěvková organizace obce</v>
          </cell>
          <cell r="O520" t="str">
            <v>sociální péče</v>
          </cell>
          <cell r="AU520">
            <v>622100</v>
          </cell>
        </row>
        <row r="521">
          <cell r="G521" t="str">
            <v>Příspěvková organizace obce</v>
          </cell>
          <cell r="O521" t="str">
            <v>sociální péče</v>
          </cell>
          <cell r="AU521">
            <v>1580000</v>
          </cell>
        </row>
        <row r="522">
          <cell r="G522" t="str">
            <v>Obecně prospěšná společnost</v>
          </cell>
          <cell r="O522" t="str">
            <v>sociální prevence</v>
          </cell>
          <cell r="AU522">
            <v>885500</v>
          </cell>
        </row>
        <row r="523">
          <cell r="G523" t="str">
            <v>Obecně prospěšná společnost</v>
          </cell>
          <cell r="O523" t="str">
            <v>sociální prevence</v>
          </cell>
          <cell r="AU523">
            <v>819600</v>
          </cell>
        </row>
        <row r="524">
          <cell r="G524" t="str">
            <v>Občanské sdružení</v>
          </cell>
          <cell r="O524" t="str">
            <v>sociální prevence</v>
          </cell>
          <cell r="AU524">
            <v>1521100</v>
          </cell>
        </row>
        <row r="525">
          <cell r="G525" t="str">
            <v>Občanské sdružení</v>
          </cell>
          <cell r="O525" t="str">
            <v>sociální prevence</v>
          </cell>
          <cell r="AU525">
            <v>1327900</v>
          </cell>
        </row>
        <row r="526">
          <cell r="G526" t="str">
            <v>Občanské sdružení</v>
          </cell>
          <cell r="O526" t="str">
            <v>sociální prevence</v>
          </cell>
          <cell r="AU526">
            <v>1178400</v>
          </cell>
        </row>
        <row r="527">
          <cell r="G527" t="str">
            <v>Občanské sdružení</v>
          </cell>
          <cell r="O527" t="str">
            <v>sociální prevence</v>
          </cell>
          <cell r="AU527">
            <v>369000</v>
          </cell>
        </row>
        <row r="528">
          <cell r="G528" t="str">
            <v>Ústav</v>
          </cell>
          <cell r="O528" t="str">
            <v>sociální prevence</v>
          </cell>
          <cell r="AU528">
            <v>1031900</v>
          </cell>
        </row>
        <row r="529">
          <cell r="G529" t="str">
            <v>Ústav</v>
          </cell>
          <cell r="O529" t="str">
            <v>sociální péče</v>
          </cell>
          <cell r="AU529">
            <v>2910600</v>
          </cell>
        </row>
        <row r="530">
          <cell r="G530" t="str">
            <v>Spolek</v>
          </cell>
          <cell r="O530" t="str">
            <v>sociální prevence</v>
          </cell>
          <cell r="AU530">
            <v>665000</v>
          </cell>
        </row>
        <row r="531">
          <cell r="G531" t="str">
            <v>Spolek</v>
          </cell>
          <cell r="O531" t="str">
            <v>sociální prevence</v>
          </cell>
          <cell r="AU531">
            <v>748500</v>
          </cell>
        </row>
        <row r="532">
          <cell r="G532" t="str">
            <v>Společnost s ručením omezeným</v>
          </cell>
          <cell r="O532" t="str">
            <v>sociální péče</v>
          </cell>
          <cell r="AU532">
            <v>0</v>
          </cell>
        </row>
        <row r="533">
          <cell r="G533" t="str">
            <v>Občanské sdružení</v>
          </cell>
          <cell r="O533" t="str">
            <v>sociální prevence</v>
          </cell>
          <cell r="AU533">
            <v>0</v>
          </cell>
        </row>
        <row r="534">
          <cell r="G534" t="str">
            <v>Občanské sdružení</v>
          </cell>
          <cell r="O534" t="str">
            <v>sociální prevence</v>
          </cell>
          <cell r="AU534">
            <v>1302300</v>
          </cell>
        </row>
        <row r="535">
          <cell r="G535" t="str">
            <v>Obecně prospěšná společnost</v>
          </cell>
          <cell r="O535" t="str">
            <v>sociální prevence</v>
          </cell>
          <cell r="AU535">
            <v>163700</v>
          </cell>
        </row>
        <row r="536">
          <cell r="G536" t="str">
            <v>Obecně prospěšná společnost</v>
          </cell>
          <cell r="O536" t="str">
            <v>poradenství</v>
          </cell>
          <cell r="AU536">
            <v>45800</v>
          </cell>
        </row>
        <row r="537">
          <cell r="G537" t="str">
            <v>Obecně prospěšná společnost</v>
          </cell>
          <cell r="O537" t="str">
            <v>sociální prevence</v>
          </cell>
          <cell r="AU537">
            <v>1736700</v>
          </cell>
        </row>
        <row r="538">
          <cell r="G538" t="str">
            <v>Obecně prospěšná společnost</v>
          </cell>
          <cell r="O538" t="str">
            <v>sociální prevence</v>
          </cell>
          <cell r="AU538">
            <v>467300</v>
          </cell>
        </row>
        <row r="539">
          <cell r="G539" t="str">
            <v>Obecně prospěšná společnost</v>
          </cell>
          <cell r="O539" t="str">
            <v>sociální prevence</v>
          </cell>
          <cell r="AU539">
            <v>568000</v>
          </cell>
        </row>
        <row r="540">
          <cell r="G540" t="str">
            <v>Obecně prospěšná společnost</v>
          </cell>
          <cell r="O540" t="str">
            <v>poradenství</v>
          </cell>
          <cell r="AU540">
            <v>102300</v>
          </cell>
        </row>
        <row r="541">
          <cell r="G541" t="str">
            <v>Obecně prospěšná společnost</v>
          </cell>
          <cell r="O541" t="str">
            <v>sociální prevence</v>
          </cell>
          <cell r="AU541">
            <v>250600</v>
          </cell>
        </row>
        <row r="542">
          <cell r="G542" t="str">
            <v>Obecně prospěšná společnost</v>
          </cell>
          <cell r="O542" t="str">
            <v>sociální prevence</v>
          </cell>
          <cell r="AU542">
            <v>1346000</v>
          </cell>
        </row>
        <row r="543">
          <cell r="G543" t="str">
            <v>Obecně prospěšná společnost</v>
          </cell>
          <cell r="O543" t="str">
            <v>sociální prevence</v>
          </cell>
          <cell r="AU543">
            <v>755000</v>
          </cell>
        </row>
        <row r="544">
          <cell r="G544" t="str">
            <v>Obecně prospěšná společnost</v>
          </cell>
          <cell r="O544" t="str">
            <v>sociální prevence</v>
          </cell>
          <cell r="AU544">
            <v>620400</v>
          </cell>
        </row>
        <row r="545">
          <cell r="G545" t="str">
            <v>Obecně prospěšná společnost</v>
          </cell>
          <cell r="O545" t="str">
            <v>poradenství</v>
          </cell>
          <cell r="AU545">
            <v>27300</v>
          </cell>
        </row>
        <row r="546">
          <cell r="G546" t="str">
            <v>Obecně prospěšná společnost</v>
          </cell>
          <cell r="O546" t="str">
            <v>sociální prevence</v>
          </cell>
          <cell r="AU546">
            <v>933200</v>
          </cell>
        </row>
        <row r="547">
          <cell r="G547" t="str">
            <v>Ústav</v>
          </cell>
          <cell r="O547" t="str">
            <v>sociální prevence</v>
          </cell>
          <cell r="AU547">
            <v>154700</v>
          </cell>
        </row>
        <row r="548">
          <cell r="G548" t="str">
            <v>Spolek</v>
          </cell>
          <cell r="O548" t="str">
            <v>sociální prevence</v>
          </cell>
          <cell r="AU548">
            <v>2071400</v>
          </cell>
        </row>
        <row r="549">
          <cell r="G549" t="str">
            <v>Společnost s ručením omezeným</v>
          </cell>
          <cell r="O549" t="str">
            <v>sociální péče</v>
          </cell>
          <cell r="AU549">
            <v>11200</v>
          </cell>
        </row>
        <row r="550">
          <cell r="G550" t="str">
            <v>Obecně prospěšná společnost</v>
          </cell>
          <cell r="O550" t="str">
            <v>sociální prevence</v>
          </cell>
          <cell r="AU550">
            <v>1877200</v>
          </cell>
        </row>
        <row r="551">
          <cell r="G551" t="str">
            <v>Občanské sdružení</v>
          </cell>
          <cell r="O551" t="str">
            <v>poradenství</v>
          </cell>
          <cell r="AU551">
            <v>117000</v>
          </cell>
        </row>
        <row r="552">
          <cell r="G552" t="str">
            <v>Obecně prospěšná společnost</v>
          </cell>
          <cell r="O552" t="str">
            <v>poradenství</v>
          </cell>
          <cell r="AU552">
            <v>72400</v>
          </cell>
        </row>
        <row r="553">
          <cell r="G553" t="str">
            <v>Spolek</v>
          </cell>
          <cell r="O553" t="str">
            <v>poradenství</v>
          </cell>
          <cell r="AU553">
            <v>0</v>
          </cell>
        </row>
        <row r="554">
          <cell r="G554" t="str">
            <v>Občanské sdružení</v>
          </cell>
          <cell r="O554" t="str">
            <v>poradenství</v>
          </cell>
          <cell r="AU554">
            <v>501200</v>
          </cell>
        </row>
        <row r="555">
          <cell r="G555" t="str">
            <v>Občanské sdružení</v>
          </cell>
          <cell r="O555" t="str">
            <v>poradenství</v>
          </cell>
          <cell r="AU555">
            <v>468300</v>
          </cell>
        </row>
        <row r="556">
          <cell r="G556" t="str">
            <v>Občanské sdružení</v>
          </cell>
          <cell r="O556" t="str">
            <v>sociální prevence</v>
          </cell>
          <cell r="AU556">
            <v>1764000</v>
          </cell>
        </row>
        <row r="557">
          <cell r="G557" t="str">
            <v>Obecně prospěšná společnost</v>
          </cell>
          <cell r="O557" t="str">
            <v>sociální prevence</v>
          </cell>
          <cell r="AU557">
            <v>2754600</v>
          </cell>
        </row>
        <row r="558">
          <cell r="G558" t="str">
            <v>Obecně prospěšná společnost</v>
          </cell>
          <cell r="O558" t="str">
            <v>sociální prevence</v>
          </cell>
          <cell r="AU558">
            <v>3505800</v>
          </cell>
        </row>
        <row r="559">
          <cell r="G559" t="str">
            <v>Obecně prospěšná společnost</v>
          </cell>
          <cell r="O559" t="str">
            <v>sociální prevence</v>
          </cell>
          <cell r="AU559">
            <v>1317600</v>
          </cell>
        </row>
        <row r="560">
          <cell r="G560" t="str">
            <v>Občanské sdružení</v>
          </cell>
          <cell r="O560" t="str">
            <v>sociální prevence</v>
          </cell>
          <cell r="AU560">
            <v>275700</v>
          </cell>
        </row>
        <row r="561">
          <cell r="G561" t="str">
            <v>Občanské sdružení</v>
          </cell>
          <cell r="O561" t="str">
            <v>sociální prevence</v>
          </cell>
          <cell r="AU561">
            <v>669700</v>
          </cell>
        </row>
        <row r="562">
          <cell r="G562" t="str">
            <v>Občanské sdružení</v>
          </cell>
          <cell r="O562" t="str">
            <v>poradenství</v>
          </cell>
          <cell r="AU562">
            <v>5400</v>
          </cell>
        </row>
        <row r="563">
          <cell r="G563" t="str">
            <v>Obecně prospěšná společnost</v>
          </cell>
          <cell r="O563" t="str">
            <v>sociální péče</v>
          </cell>
          <cell r="AU563">
            <v>520000</v>
          </cell>
        </row>
        <row r="564">
          <cell r="G564" t="str">
            <v>Obecně prospěšná společnost</v>
          </cell>
          <cell r="O564" t="str">
            <v>poradenství</v>
          </cell>
          <cell r="AU564">
            <v>109400</v>
          </cell>
        </row>
        <row r="565">
          <cell r="G565" t="str">
            <v>Obecně prospěšná společnost</v>
          </cell>
          <cell r="O565" t="str">
            <v>sociální péče</v>
          </cell>
          <cell r="AU565">
            <v>599900</v>
          </cell>
        </row>
        <row r="566">
          <cell r="G566" t="str">
            <v>Příspěvková organizace zřízená územním samosprávným celkem</v>
          </cell>
          <cell r="O566" t="str">
            <v>sociální péče</v>
          </cell>
          <cell r="AU566">
            <v>126000</v>
          </cell>
        </row>
        <row r="567">
          <cell r="G567" t="str">
            <v>Příspěvková organizace zřízená územním samosprávným celkem</v>
          </cell>
          <cell r="O567" t="str">
            <v>sociální péče</v>
          </cell>
          <cell r="AU567">
            <v>2942500</v>
          </cell>
        </row>
        <row r="568">
          <cell r="G568" t="str">
            <v>Příspěvková organizace zřízená územním samosprávným celkem</v>
          </cell>
          <cell r="O568" t="str">
            <v>sociální péče</v>
          </cell>
          <cell r="AU568">
            <v>1901100</v>
          </cell>
        </row>
        <row r="569">
          <cell r="G569" t="str">
            <v>Obecně prospěšná společnost</v>
          </cell>
          <cell r="O569" t="str">
            <v>sociální prevence</v>
          </cell>
          <cell r="AU569">
            <v>1520000</v>
          </cell>
        </row>
        <row r="570">
          <cell r="G570" t="str">
            <v>Obecně prospěšná společnost</v>
          </cell>
          <cell r="O570" t="str">
            <v>sociální prevence</v>
          </cell>
          <cell r="AU570">
            <v>1531000</v>
          </cell>
        </row>
        <row r="571">
          <cell r="G571" t="str">
            <v>Obecně prospěšná společnost</v>
          </cell>
          <cell r="O571" t="str">
            <v>sociální péče</v>
          </cell>
          <cell r="AU571">
            <v>609300</v>
          </cell>
        </row>
        <row r="572">
          <cell r="G572" t="str">
            <v>Obecně prospěšná společnost</v>
          </cell>
          <cell r="O572" t="str">
            <v>sociální péče</v>
          </cell>
          <cell r="AU572">
            <v>553500</v>
          </cell>
        </row>
        <row r="573">
          <cell r="G573" t="str">
            <v>Společnost s ručením omezeným</v>
          </cell>
          <cell r="O573" t="str">
            <v>sociální péče</v>
          </cell>
          <cell r="AU573">
            <v>610700</v>
          </cell>
        </row>
        <row r="574">
          <cell r="G574" t="str">
            <v>Ústav</v>
          </cell>
          <cell r="O574" t="str">
            <v>sociální péče</v>
          </cell>
          <cell r="AU574">
            <v>9500</v>
          </cell>
        </row>
        <row r="575">
          <cell r="G575" t="str">
            <v>Občanské sdružení</v>
          </cell>
          <cell r="O575" t="str">
            <v>sociální prevence</v>
          </cell>
          <cell r="AU575">
            <v>11900</v>
          </cell>
        </row>
        <row r="576">
          <cell r="G576" t="str">
            <v>Občanské sdružení</v>
          </cell>
          <cell r="O576" t="str">
            <v>sociální prevence</v>
          </cell>
          <cell r="AU576">
            <v>97300</v>
          </cell>
        </row>
        <row r="577">
          <cell r="G577" t="str">
            <v>Občanské sdružení</v>
          </cell>
          <cell r="O577" t="str">
            <v>sociální prevence</v>
          </cell>
          <cell r="AU577">
            <v>308500</v>
          </cell>
        </row>
        <row r="578">
          <cell r="G578" t="str">
            <v>Občanské sdružení</v>
          </cell>
          <cell r="O578" t="str">
            <v>poradenství</v>
          </cell>
          <cell r="AU578">
            <v>65600</v>
          </cell>
        </row>
        <row r="579">
          <cell r="G579" t="str">
            <v>Občanské sdružení</v>
          </cell>
          <cell r="O579" t="str">
            <v>sociální prevence</v>
          </cell>
          <cell r="AU579">
            <v>450300</v>
          </cell>
        </row>
        <row r="580">
          <cell r="G580" t="str">
            <v>Občanské sdružení</v>
          </cell>
          <cell r="O580" t="str">
            <v>sociální péče</v>
          </cell>
          <cell r="AU580">
            <v>312800</v>
          </cell>
        </row>
        <row r="581">
          <cell r="G581" t="str">
            <v>Spolek</v>
          </cell>
          <cell r="O581" t="str">
            <v>poradenství</v>
          </cell>
          <cell r="AU581">
            <v>744100</v>
          </cell>
        </row>
        <row r="582">
          <cell r="G582" t="str">
            <v>Spolek</v>
          </cell>
          <cell r="O582" t="str">
            <v>sociální prevence</v>
          </cell>
          <cell r="AU582">
            <v>1425000</v>
          </cell>
        </row>
        <row r="583">
          <cell r="G583" t="str">
            <v>Spolek</v>
          </cell>
          <cell r="O583" t="str">
            <v>sociální prevence</v>
          </cell>
          <cell r="AU583">
            <v>1330000</v>
          </cell>
        </row>
        <row r="584">
          <cell r="G584" t="str">
            <v>Spolek</v>
          </cell>
          <cell r="O584" t="str">
            <v>sociální prevence</v>
          </cell>
          <cell r="AU584">
            <v>525200</v>
          </cell>
        </row>
        <row r="585">
          <cell r="G585" t="str">
            <v>Společnost s ručením omezeným</v>
          </cell>
          <cell r="O585" t="str">
            <v>sociální péče</v>
          </cell>
          <cell r="AU585">
            <v>0</v>
          </cell>
        </row>
        <row r="586">
          <cell r="G586" t="str">
            <v>Obecně prospěšná společnost</v>
          </cell>
          <cell r="O586" t="str">
            <v>sociální prevence</v>
          </cell>
          <cell r="AU586">
            <v>891700</v>
          </cell>
        </row>
        <row r="587">
          <cell r="G587" t="str">
            <v>Obecně prospěšná společnost</v>
          </cell>
          <cell r="O587" t="str">
            <v>sociální péče</v>
          </cell>
          <cell r="AU587">
            <v>2507900</v>
          </cell>
        </row>
        <row r="588">
          <cell r="G588" t="str">
            <v>Obecně prospěšná společnost</v>
          </cell>
          <cell r="O588" t="str">
            <v>sociální péče</v>
          </cell>
          <cell r="AU588">
            <v>1624100</v>
          </cell>
        </row>
        <row r="589">
          <cell r="G589" t="str">
            <v>Fyzická osoba podnikající dle živnostenského zákona nezapsaná v obchodním rejstříku</v>
          </cell>
          <cell r="O589" t="str">
            <v>sociální péče</v>
          </cell>
          <cell r="AU589">
            <v>609700</v>
          </cell>
        </row>
        <row r="590">
          <cell r="G590" t="str">
            <v>Společnost s ručením omezeným</v>
          </cell>
          <cell r="O590" t="str">
            <v>sociální péče</v>
          </cell>
          <cell r="AU590">
            <v>885900</v>
          </cell>
        </row>
        <row r="591">
          <cell r="G591" t="str">
            <v>Společnost s ručením omezeným</v>
          </cell>
          <cell r="O591" t="str">
            <v>sociální péče</v>
          </cell>
          <cell r="AU591">
            <v>1786000</v>
          </cell>
        </row>
        <row r="592">
          <cell r="G592" t="str">
            <v>Společnost s ručením omezeným</v>
          </cell>
          <cell r="O592" t="str">
            <v>sociální péče</v>
          </cell>
          <cell r="AU592">
            <v>107400</v>
          </cell>
        </row>
        <row r="593">
          <cell r="G593" t="str">
            <v>Obecně prospěšná společnost</v>
          </cell>
          <cell r="O593" t="str">
            <v>sociální péče</v>
          </cell>
          <cell r="AU593">
            <v>505200</v>
          </cell>
        </row>
        <row r="594">
          <cell r="G594" t="str">
            <v>Občanské sdružení</v>
          </cell>
          <cell r="O594" t="str">
            <v>sociální péče</v>
          </cell>
          <cell r="AU594">
            <v>873200</v>
          </cell>
        </row>
        <row r="595">
          <cell r="G595" t="str">
            <v>Obecně prospěšná společnost</v>
          </cell>
          <cell r="O595" t="str">
            <v>sociální péče</v>
          </cell>
          <cell r="AU595">
            <v>835900</v>
          </cell>
        </row>
        <row r="596">
          <cell r="G596" t="str">
            <v>Obecně prospěšná společnost</v>
          </cell>
          <cell r="O596" t="str">
            <v>sociální péče</v>
          </cell>
          <cell r="AU596">
            <v>5500</v>
          </cell>
        </row>
        <row r="597">
          <cell r="G597" t="str">
            <v>Obecně prospěšná společnost</v>
          </cell>
          <cell r="O597" t="str">
            <v>poradenství</v>
          </cell>
          <cell r="AU597">
            <v>183700</v>
          </cell>
        </row>
        <row r="598">
          <cell r="G598" t="str">
            <v>Obecně prospěšná společnost</v>
          </cell>
          <cell r="O598" t="str">
            <v>sociální péče</v>
          </cell>
          <cell r="AU598">
            <v>553000</v>
          </cell>
        </row>
        <row r="599">
          <cell r="G599" t="str">
            <v>Obecně prospěšná společnost</v>
          </cell>
          <cell r="O599" t="str">
            <v>sociální péče</v>
          </cell>
          <cell r="AU599">
            <v>2353700</v>
          </cell>
        </row>
        <row r="600">
          <cell r="G600" t="str">
            <v>Obecně prospěšná společnost</v>
          </cell>
          <cell r="O600" t="str">
            <v>sociální péče</v>
          </cell>
          <cell r="AU600">
            <v>2637000</v>
          </cell>
        </row>
        <row r="601">
          <cell r="G601" t="str">
            <v>Občanské sdružení</v>
          </cell>
          <cell r="O601" t="str">
            <v>sociální péče</v>
          </cell>
          <cell r="AU601">
            <v>74600</v>
          </cell>
        </row>
        <row r="602">
          <cell r="G602" t="str">
            <v>Občanské sdružení</v>
          </cell>
          <cell r="O602" t="str">
            <v>sociální péče</v>
          </cell>
          <cell r="AU602">
            <v>897600</v>
          </cell>
        </row>
        <row r="603">
          <cell r="G603" t="str">
            <v>Spolek</v>
          </cell>
          <cell r="O603" t="str">
            <v>sociální prevence</v>
          </cell>
          <cell r="AU603">
            <v>15000</v>
          </cell>
        </row>
        <row r="604">
          <cell r="G604" t="str">
            <v>Spolek</v>
          </cell>
          <cell r="O604" t="str">
            <v>sociální prevence</v>
          </cell>
          <cell r="AU604">
            <v>379600</v>
          </cell>
        </row>
        <row r="605">
          <cell r="G605" t="str">
            <v>Obecně prospěšná společnost</v>
          </cell>
          <cell r="O605" t="str">
            <v>sociální prevence</v>
          </cell>
          <cell r="AU605">
            <v>1023200</v>
          </cell>
        </row>
        <row r="606">
          <cell r="G606" t="str">
            <v>Občanské sdružení</v>
          </cell>
          <cell r="O606" t="str">
            <v>sociální péče</v>
          </cell>
          <cell r="AU606">
            <v>678700</v>
          </cell>
        </row>
        <row r="607">
          <cell r="G607" t="str">
            <v>Občanské sdružení</v>
          </cell>
          <cell r="O607" t="str">
            <v>sociální péče</v>
          </cell>
          <cell r="AU607">
            <v>1473900</v>
          </cell>
        </row>
        <row r="608">
          <cell r="G608" t="str">
            <v>Občanské sdružení</v>
          </cell>
          <cell r="O608" t="str">
            <v>sociální prevence</v>
          </cell>
          <cell r="AU608">
            <v>1422700</v>
          </cell>
        </row>
        <row r="609">
          <cell r="G609" t="str">
            <v>Občanské sdružení</v>
          </cell>
          <cell r="O609" t="str">
            <v>sociální péče</v>
          </cell>
          <cell r="AU609">
            <v>698100</v>
          </cell>
        </row>
        <row r="610">
          <cell r="G610" t="str">
            <v>Obecně prospěšná společnost</v>
          </cell>
          <cell r="O610" t="str">
            <v>sociální péče</v>
          </cell>
          <cell r="AU610">
            <v>465200</v>
          </cell>
        </row>
        <row r="611">
          <cell r="G611" t="str">
            <v>Obecně prospěšná společnost</v>
          </cell>
          <cell r="O611" t="str">
            <v>sociální péče</v>
          </cell>
          <cell r="AU611">
            <v>4600000</v>
          </cell>
        </row>
        <row r="612">
          <cell r="G612" t="str">
            <v>zapsaný spolek</v>
          </cell>
          <cell r="O612" t="str">
            <v>sociální prevence</v>
          </cell>
          <cell r="AU612">
            <v>641700</v>
          </cell>
        </row>
        <row r="613">
          <cell r="G613" t="str">
            <v>zapsaný spolek</v>
          </cell>
          <cell r="O613" t="str">
            <v>sociální prevence</v>
          </cell>
          <cell r="AU613">
            <v>940000</v>
          </cell>
        </row>
        <row r="614">
          <cell r="G614" t="str">
            <v>zapsaný spolek</v>
          </cell>
          <cell r="O614" t="str">
            <v>poradenství</v>
          </cell>
          <cell r="AU614">
            <v>213300</v>
          </cell>
        </row>
        <row r="615">
          <cell r="G615" t="str">
            <v>Obecně prospěšná společnost</v>
          </cell>
          <cell r="O615" t="str">
            <v>poradenství</v>
          </cell>
          <cell r="AU615">
            <v>103900</v>
          </cell>
        </row>
        <row r="616">
          <cell r="G616" t="str">
            <v>Spolek</v>
          </cell>
          <cell r="O616" t="str">
            <v>sociální péče</v>
          </cell>
        </row>
        <row r="617">
          <cell r="G617" t="str">
            <v>Spolek</v>
          </cell>
          <cell r="O617" t="str">
            <v>sociální prevence</v>
          </cell>
          <cell r="AU617">
            <v>26200</v>
          </cell>
        </row>
        <row r="618">
          <cell r="G618" t="str">
            <v>Spolek</v>
          </cell>
          <cell r="O618" t="str">
            <v>poradenství</v>
          </cell>
          <cell r="AU618">
            <v>53500</v>
          </cell>
        </row>
        <row r="619">
          <cell r="G619" t="str">
            <v>Spolek</v>
          </cell>
          <cell r="O619" t="str">
            <v>sociální prevence</v>
          </cell>
          <cell r="AU619">
            <v>106600</v>
          </cell>
        </row>
        <row r="620">
          <cell r="G620" t="str">
            <v>Organizační jednotka občanského sdružení</v>
          </cell>
          <cell r="O620" t="str">
            <v>sociální prevence</v>
          </cell>
          <cell r="AU620">
            <v>186000</v>
          </cell>
        </row>
        <row r="621">
          <cell r="G621" t="str">
            <v>Spolek</v>
          </cell>
          <cell r="O621" t="str">
            <v>poradenství</v>
          </cell>
          <cell r="AU621">
            <v>49200</v>
          </cell>
        </row>
        <row r="622">
          <cell r="G622" t="str">
            <v>Spolek</v>
          </cell>
          <cell r="O622" t="str">
            <v>sociální prevence</v>
          </cell>
          <cell r="AU622">
            <v>5400</v>
          </cell>
        </row>
        <row r="623">
          <cell r="G623" t="str">
            <v>Spolek</v>
          </cell>
          <cell r="O623" t="str">
            <v>sociální prevence</v>
          </cell>
          <cell r="AU623">
            <v>259300</v>
          </cell>
        </row>
        <row r="624">
          <cell r="G624" t="str">
            <v>Občanské sdružení</v>
          </cell>
          <cell r="O624" t="str">
            <v>sociální prevence</v>
          </cell>
          <cell r="AU624">
            <v>72200</v>
          </cell>
        </row>
        <row r="625">
          <cell r="G625" t="str">
            <v>Občanské sdružení</v>
          </cell>
          <cell r="O625" t="str">
            <v>poradenství</v>
          </cell>
          <cell r="AU625">
            <v>130000</v>
          </cell>
        </row>
        <row r="626">
          <cell r="G626" t="str">
            <v>Občanské sdružení</v>
          </cell>
          <cell r="O626" t="str">
            <v>sociální prevence</v>
          </cell>
          <cell r="AU626">
            <v>226000</v>
          </cell>
        </row>
        <row r="627">
          <cell r="G627" t="str">
            <v>Občanské sdružení</v>
          </cell>
          <cell r="O627" t="str">
            <v>sociální prevence</v>
          </cell>
          <cell r="AU627">
            <v>198000</v>
          </cell>
        </row>
        <row r="628">
          <cell r="G628" t="str">
            <v>Obecně prospěšná společnost</v>
          </cell>
          <cell r="O628" t="str">
            <v>sociální péče</v>
          </cell>
          <cell r="AU628">
            <v>1055000</v>
          </cell>
        </row>
        <row r="629">
          <cell r="G629" t="str">
            <v>Obecně prospěšná společnost</v>
          </cell>
          <cell r="O629" t="str">
            <v>poradenství</v>
          </cell>
          <cell r="AU629">
            <v>160800</v>
          </cell>
        </row>
        <row r="630">
          <cell r="G630" t="str">
            <v>Obecně prospěšná společnost</v>
          </cell>
          <cell r="O630" t="str">
            <v>sociální péče</v>
          </cell>
          <cell r="AU630">
            <v>1662500</v>
          </cell>
        </row>
        <row r="631">
          <cell r="G631" t="str">
            <v>Obecně prospěšná společnost</v>
          </cell>
          <cell r="O631" t="str">
            <v>sociální péče</v>
          </cell>
          <cell r="AU631">
            <v>0</v>
          </cell>
        </row>
        <row r="632">
          <cell r="G632" t="str">
            <v>Občanské sdružení</v>
          </cell>
          <cell r="O632" t="str">
            <v>sociální prevence</v>
          </cell>
          <cell r="AU632">
            <v>1082300</v>
          </cell>
        </row>
        <row r="633">
          <cell r="G633" t="str">
            <v>Občanské sdružení</v>
          </cell>
          <cell r="O633" t="str">
            <v>sociální péče</v>
          </cell>
          <cell r="AU633">
            <v>815000</v>
          </cell>
        </row>
        <row r="634">
          <cell r="G634" t="str">
            <v>Obecně prospěšná společnost</v>
          </cell>
          <cell r="O634" t="str">
            <v>sociální péče</v>
          </cell>
          <cell r="AU634">
            <v>322100</v>
          </cell>
        </row>
        <row r="635">
          <cell r="G635" t="str">
            <v>Obecně prospěšná společnost</v>
          </cell>
          <cell r="O635" t="str">
            <v>sociální péče</v>
          </cell>
          <cell r="AU635">
            <v>1456700</v>
          </cell>
        </row>
        <row r="636">
          <cell r="G636" t="str">
            <v>Společnost s ručením omezeným</v>
          </cell>
          <cell r="O636" t="str">
            <v>poradenství</v>
          </cell>
          <cell r="AU636">
            <v>1235000</v>
          </cell>
        </row>
        <row r="637">
          <cell r="G637" t="str">
            <v>Občanské sdružení</v>
          </cell>
          <cell r="O637" t="str">
            <v>sociální prevence</v>
          </cell>
          <cell r="AU637">
            <v>569000</v>
          </cell>
        </row>
        <row r="638">
          <cell r="G638" t="str">
            <v>Občanské sdružení</v>
          </cell>
          <cell r="O638" t="str">
            <v>sociální péče</v>
          </cell>
          <cell r="AU638">
            <v>606200</v>
          </cell>
        </row>
        <row r="639">
          <cell r="G639" t="str">
            <v>Občanské sdružení</v>
          </cell>
          <cell r="O639" t="str">
            <v>sociální prevence</v>
          </cell>
          <cell r="AU639">
            <v>906100</v>
          </cell>
        </row>
        <row r="640">
          <cell r="G640" t="str">
            <v>Občanské sdružení</v>
          </cell>
          <cell r="O640" t="str">
            <v>sociální prevence</v>
          </cell>
          <cell r="AU640">
            <v>627000</v>
          </cell>
        </row>
        <row r="641">
          <cell r="G641" t="str">
            <v>Občanské sdružení</v>
          </cell>
          <cell r="O641" t="str">
            <v>poradenství</v>
          </cell>
          <cell r="AU641">
            <v>240600</v>
          </cell>
        </row>
        <row r="642">
          <cell r="G642" t="str">
            <v>Příspěvková organizace zřízená územním samosprávným celkem</v>
          </cell>
          <cell r="O642" t="str">
            <v>sociální péče</v>
          </cell>
          <cell r="AU642">
            <v>5902200</v>
          </cell>
        </row>
        <row r="643">
          <cell r="G643" t="str">
            <v>Příspěvková organizace zřízená územním samosprávným celkem</v>
          </cell>
          <cell r="O643" t="str">
            <v>sociální péče</v>
          </cell>
          <cell r="AU643">
            <v>13298600</v>
          </cell>
        </row>
        <row r="644">
          <cell r="G644" t="str">
            <v>Příspěvková organizace zřízená územním samosprávným celkem</v>
          </cell>
          <cell r="O644" t="str">
            <v>sociální péče</v>
          </cell>
          <cell r="AU644">
            <v>1798800</v>
          </cell>
        </row>
        <row r="645">
          <cell r="G645" t="str">
            <v>Občanské sdružení</v>
          </cell>
          <cell r="O645" t="str">
            <v>sociální prevence</v>
          </cell>
          <cell r="AU645">
            <v>656500</v>
          </cell>
        </row>
        <row r="646">
          <cell r="G646" t="str">
            <v>Příspěvková organizace zřízená územním samosprávným celkem</v>
          </cell>
          <cell r="O646" t="str">
            <v>sociální péče</v>
          </cell>
          <cell r="AU646">
            <v>4857200</v>
          </cell>
        </row>
        <row r="647">
          <cell r="G647" t="str">
            <v>Příspěvková organizace zřízená územním samosprávným celkem</v>
          </cell>
          <cell r="O647" t="str">
            <v>sociální péče</v>
          </cell>
          <cell r="AU647">
            <v>1399700</v>
          </cell>
        </row>
        <row r="648">
          <cell r="G648" t="str">
            <v>Příspěvková organizace zřízená územním samosprávným celkem</v>
          </cell>
          <cell r="O648" t="str">
            <v>sociální prevence</v>
          </cell>
          <cell r="AU648">
            <v>3719000</v>
          </cell>
        </row>
        <row r="649">
          <cell r="G649" t="str">
            <v>Příspěvková organizace zřízená územním samosprávným celkem</v>
          </cell>
          <cell r="O649" t="str">
            <v>sociální péče</v>
          </cell>
          <cell r="AU649">
            <v>1166200</v>
          </cell>
        </row>
        <row r="650">
          <cell r="G650" t="str">
            <v>Příspěvková organizace zřízená územním samosprávným celkem</v>
          </cell>
          <cell r="O650" t="str">
            <v>sociální péče</v>
          </cell>
          <cell r="AU650">
            <v>1141500</v>
          </cell>
        </row>
        <row r="651">
          <cell r="G651" t="str">
            <v>Spolek</v>
          </cell>
          <cell r="O651" t="str">
            <v>sociální péče</v>
          </cell>
          <cell r="AU651">
            <v>1338100</v>
          </cell>
        </row>
        <row r="652">
          <cell r="G652" t="str">
            <v>Příspěvková organizace zřízená územním samosprávným celkem</v>
          </cell>
          <cell r="O652" t="str">
            <v>sociální prevence</v>
          </cell>
          <cell r="AU652">
            <v>529600</v>
          </cell>
        </row>
        <row r="653">
          <cell r="G653" t="str">
            <v>Příspěvková organizace zřízená územním samosprávným celkem</v>
          </cell>
          <cell r="O653" t="str">
            <v>sociální prevence</v>
          </cell>
          <cell r="AU653">
            <v>2344200</v>
          </cell>
        </row>
        <row r="654">
          <cell r="G654" t="str">
            <v>Příspěvková organizace zřízená územním samosprávným celkem</v>
          </cell>
          <cell r="O654" t="str">
            <v>sociální prevence</v>
          </cell>
          <cell r="AU654">
            <v>3395300</v>
          </cell>
        </row>
        <row r="655">
          <cell r="G655" t="str">
            <v>Příspěvková organizace zřízená územním samosprávným celkem</v>
          </cell>
          <cell r="O655" t="str">
            <v>poradenství</v>
          </cell>
          <cell r="AU655">
            <v>1435800</v>
          </cell>
        </row>
        <row r="656">
          <cell r="G656" t="str">
            <v>Příspěvková organizace zřízená územním samosprávným celkem</v>
          </cell>
          <cell r="O656" t="str">
            <v>sociální prevence</v>
          </cell>
          <cell r="AU656">
            <v>475000</v>
          </cell>
        </row>
        <row r="657">
          <cell r="G657" t="str">
            <v>Příspěvková organizace zřízená územním samosprávným celkem</v>
          </cell>
          <cell r="O657" t="str">
            <v>sociální prevence</v>
          </cell>
          <cell r="AU657">
            <v>1764400</v>
          </cell>
        </row>
        <row r="658">
          <cell r="G658" t="str">
            <v>Příspěvková organizace zřízená územním samosprávným celkem</v>
          </cell>
          <cell r="O658" t="str">
            <v>sociální péče</v>
          </cell>
          <cell r="AU658">
            <v>3612100</v>
          </cell>
        </row>
        <row r="659">
          <cell r="G659" t="str">
            <v>Příspěvková organizace zřízená územním samosprávným celkem</v>
          </cell>
          <cell r="O659" t="str">
            <v>sociální péče</v>
          </cell>
          <cell r="AU659">
            <v>0</v>
          </cell>
        </row>
        <row r="660">
          <cell r="G660" t="str">
            <v>Příspěvková organizace zřízená územním samosprávným celkem</v>
          </cell>
          <cell r="O660" t="str">
            <v>sociální péče</v>
          </cell>
          <cell r="AU660">
            <v>290900</v>
          </cell>
        </row>
        <row r="661">
          <cell r="G661" t="str">
            <v>Příspěvková organizace zřízená územním samosprávným celkem</v>
          </cell>
          <cell r="O661" t="str">
            <v>sociální péče</v>
          </cell>
          <cell r="AU661">
            <v>2386200</v>
          </cell>
        </row>
        <row r="662">
          <cell r="G662" t="str">
            <v>Příspěvková organizace zřízená územním samosprávným celkem</v>
          </cell>
          <cell r="O662" t="str">
            <v>sociální péče</v>
          </cell>
          <cell r="AU662">
            <v>8367600</v>
          </cell>
        </row>
        <row r="663">
          <cell r="G663" t="str">
            <v>Příspěvková organizace zřízená územním samosprávným celkem</v>
          </cell>
          <cell r="O663" t="str">
            <v>sociální péče</v>
          </cell>
          <cell r="AU663">
            <v>216300</v>
          </cell>
        </row>
      </sheetData>
      <sheetData sheetId="1">
        <row r="3">
          <cell r="N3">
            <v>0.98197906347397923</v>
          </cell>
        </row>
      </sheetData>
      <sheetData sheetId="2"/>
      <sheetData sheetId="3">
        <row r="5">
          <cell r="D5">
            <v>56000</v>
          </cell>
          <cell r="E5">
            <v>64500</v>
          </cell>
          <cell r="F5">
            <v>63400</v>
          </cell>
        </row>
        <row r="6">
          <cell r="D6">
            <v>10700</v>
          </cell>
          <cell r="E6">
            <v>13700</v>
          </cell>
          <cell r="F6">
            <v>13000</v>
          </cell>
        </row>
        <row r="7">
          <cell r="D7">
            <v>1101900</v>
          </cell>
          <cell r="E7">
            <v>1399700</v>
          </cell>
          <cell r="F7">
            <v>1329700</v>
          </cell>
        </row>
        <row r="8">
          <cell r="D8">
            <v>612200</v>
          </cell>
          <cell r="E8">
            <v>777600</v>
          </cell>
          <cell r="F8">
            <v>738700</v>
          </cell>
        </row>
        <row r="9">
          <cell r="D9">
            <v>1387000</v>
          </cell>
          <cell r="E9">
            <v>1597800</v>
          </cell>
          <cell r="F9">
            <v>1570600</v>
          </cell>
        </row>
        <row r="10">
          <cell r="D10">
            <v>1261500</v>
          </cell>
          <cell r="E10">
            <v>1602400</v>
          </cell>
          <cell r="F10">
            <v>1499100</v>
          </cell>
        </row>
        <row r="11">
          <cell r="D11">
            <v>749100</v>
          </cell>
          <cell r="E11">
            <v>951500</v>
          </cell>
          <cell r="F11">
            <v>903900</v>
          </cell>
        </row>
        <row r="12">
          <cell r="D12">
            <v>706000</v>
          </cell>
          <cell r="E12">
            <v>813300</v>
          </cell>
          <cell r="F12">
            <v>799400</v>
          </cell>
        </row>
        <row r="13">
          <cell r="D13">
            <v>126000</v>
          </cell>
          <cell r="E13">
            <v>160100</v>
          </cell>
          <cell r="F13">
            <v>152000</v>
          </cell>
        </row>
        <row r="14">
          <cell r="D14">
            <v>1738800</v>
          </cell>
          <cell r="E14">
            <v>1738800</v>
          </cell>
          <cell r="F14">
            <v>1709200</v>
          </cell>
        </row>
        <row r="15">
          <cell r="D15">
            <v>1053000</v>
          </cell>
          <cell r="E15">
            <v>1053000</v>
          </cell>
          <cell r="F15">
            <v>1035100</v>
          </cell>
        </row>
        <row r="16">
          <cell r="D16">
            <v>900000</v>
          </cell>
          <cell r="E16">
            <v>900000</v>
          </cell>
          <cell r="F16">
            <v>884700</v>
          </cell>
        </row>
        <row r="17">
          <cell r="D17">
            <v>50000</v>
          </cell>
          <cell r="E17">
            <v>57600</v>
          </cell>
          <cell r="F17">
            <v>56600</v>
          </cell>
        </row>
        <row r="18">
          <cell r="D18">
            <v>1706000</v>
          </cell>
          <cell r="E18">
            <v>1910000</v>
          </cell>
          <cell r="F18">
            <v>1877500</v>
          </cell>
        </row>
        <row r="19">
          <cell r="D19">
            <v>100000</v>
          </cell>
          <cell r="E19">
            <v>115200</v>
          </cell>
          <cell r="F19">
            <v>113200</v>
          </cell>
        </row>
        <row r="20">
          <cell r="D20">
            <v>640000</v>
          </cell>
          <cell r="E20">
            <v>677000</v>
          </cell>
          <cell r="F20">
            <v>665400</v>
          </cell>
        </row>
        <row r="21">
          <cell r="D21">
            <v>4294500</v>
          </cell>
          <cell r="E21">
            <v>4947300</v>
          </cell>
          <cell r="F21">
            <v>4863200</v>
          </cell>
        </row>
        <row r="22">
          <cell r="D22">
            <v>117000</v>
          </cell>
          <cell r="E22">
            <v>134700</v>
          </cell>
          <cell r="F22">
            <v>132400</v>
          </cell>
        </row>
        <row r="23">
          <cell r="D23">
            <v>40000</v>
          </cell>
          <cell r="E23">
            <v>46000</v>
          </cell>
          <cell r="F23">
            <v>45200</v>
          </cell>
        </row>
        <row r="24">
          <cell r="D24">
            <v>1215500</v>
          </cell>
          <cell r="E24">
            <v>1380900</v>
          </cell>
          <cell r="F24">
            <v>1214100</v>
          </cell>
        </row>
        <row r="25">
          <cell r="D25">
            <v>0</v>
          </cell>
          <cell r="E25">
            <v>0</v>
          </cell>
          <cell r="F25">
            <v>22500</v>
          </cell>
        </row>
        <row r="26">
          <cell r="D26">
            <v>515000</v>
          </cell>
          <cell r="E26">
            <v>550000</v>
          </cell>
          <cell r="F26">
            <v>540600</v>
          </cell>
        </row>
        <row r="27">
          <cell r="D27">
            <v>1651500</v>
          </cell>
          <cell r="E27">
            <v>1651500</v>
          </cell>
          <cell r="F27">
            <v>1568900</v>
          </cell>
        </row>
        <row r="28">
          <cell r="D28">
            <v>154200</v>
          </cell>
          <cell r="E28">
            <v>154500</v>
          </cell>
          <cell r="F28">
            <v>146700</v>
          </cell>
        </row>
        <row r="29">
          <cell r="D29">
            <v>72100</v>
          </cell>
          <cell r="E29">
            <v>91500</v>
          </cell>
          <cell r="F29">
            <v>86900</v>
          </cell>
        </row>
        <row r="30">
          <cell r="D30">
            <v>59200</v>
          </cell>
          <cell r="E30">
            <v>59200</v>
          </cell>
          <cell r="F30">
            <v>58100</v>
          </cell>
        </row>
        <row r="31">
          <cell r="D31">
            <v>2466300</v>
          </cell>
          <cell r="E31">
            <v>2684500</v>
          </cell>
          <cell r="F31">
            <v>2550200</v>
          </cell>
        </row>
        <row r="32">
          <cell r="D32">
            <v>468000</v>
          </cell>
          <cell r="E32">
            <v>468000</v>
          </cell>
          <cell r="F32">
            <v>420100</v>
          </cell>
        </row>
        <row r="33">
          <cell r="D33">
            <v>61600</v>
          </cell>
          <cell r="E33">
            <v>78300</v>
          </cell>
          <cell r="F33">
            <v>74300</v>
          </cell>
        </row>
        <row r="34">
          <cell r="D34">
            <v>44500</v>
          </cell>
          <cell r="E34">
            <v>56600</v>
          </cell>
          <cell r="F34">
            <v>53700</v>
          </cell>
        </row>
        <row r="35">
          <cell r="D35">
            <v>651200</v>
          </cell>
          <cell r="E35">
            <v>798400</v>
          </cell>
          <cell r="F35">
            <v>758400</v>
          </cell>
        </row>
        <row r="36">
          <cell r="D36">
            <v>129200</v>
          </cell>
          <cell r="E36">
            <v>150700</v>
          </cell>
          <cell r="F36">
            <v>143100</v>
          </cell>
        </row>
        <row r="37">
          <cell r="D37">
            <v>355000</v>
          </cell>
          <cell r="E37">
            <v>355000</v>
          </cell>
          <cell r="F37">
            <v>348900</v>
          </cell>
        </row>
        <row r="38">
          <cell r="D38">
            <v>928100</v>
          </cell>
          <cell r="E38">
            <v>928100</v>
          </cell>
          <cell r="F38">
            <v>881600</v>
          </cell>
        </row>
        <row r="39">
          <cell r="D39">
            <v>8319700</v>
          </cell>
          <cell r="E39">
            <v>8319700</v>
          </cell>
          <cell r="F39">
            <v>7903700</v>
          </cell>
        </row>
        <row r="40">
          <cell r="D40">
            <v>9145300</v>
          </cell>
          <cell r="E40">
            <v>9145300</v>
          </cell>
          <cell r="F40">
            <v>8989800</v>
          </cell>
        </row>
        <row r="41">
          <cell r="D41">
            <v>235000</v>
          </cell>
          <cell r="E41">
            <v>270700</v>
          </cell>
          <cell r="F41">
            <v>266000</v>
          </cell>
        </row>
        <row r="42">
          <cell r="D42">
            <v>543000</v>
          </cell>
          <cell r="E42">
            <v>625500</v>
          </cell>
          <cell r="F42">
            <v>487000</v>
          </cell>
        </row>
        <row r="43">
          <cell r="D43">
            <v>1470000</v>
          </cell>
          <cell r="E43">
            <v>1693400</v>
          </cell>
          <cell r="F43">
            <v>1664600</v>
          </cell>
        </row>
        <row r="44">
          <cell r="D44">
            <v>654000</v>
          </cell>
          <cell r="E44">
            <v>753400</v>
          </cell>
          <cell r="F44">
            <v>740500</v>
          </cell>
        </row>
        <row r="45">
          <cell r="D45">
            <v>2773000</v>
          </cell>
          <cell r="E45">
            <v>3194500</v>
          </cell>
          <cell r="F45">
            <v>3140200</v>
          </cell>
        </row>
        <row r="46">
          <cell r="D46">
            <v>5640000</v>
          </cell>
          <cell r="E46">
            <v>6497400</v>
          </cell>
          <cell r="F46">
            <v>6386900</v>
          </cell>
        </row>
        <row r="47">
          <cell r="D47">
            <v>6081000</v>
          </cell>
          <cell r="E47">
            <v>6510100</v>
          </cell>
          <cell r="F47">
            <v>6399400</v>
          </cell>
        </row>
        <row r="48">
          <cell r="D48">
            <v>850000</v>
          </cell>
          <cell r="E48">
            <v>850000</v>
          </cell>
          <cell r="F48">
            <v>807500</v>
          </cell>
        </row>
        <row r="49">
          <cell r="D49">
            <v>2439000</v>
          </cell>
          <cell r="E49">
            <v>2600400</v>
          </cell>
          <cell r="F49">
            <v>2556200</v>
          </cell>
        </row>
        <row r="50">
          <cell r="D50">
            <v>3167800</v>
          </cell>
          <cell r="E50">
            <v>3319900</v>
          </cell>
          <cell r="F50">
            <v>3263400</v>
          </cell>
        </row>
        <row r="51">
          <cell r="D51">
            <v>6800</v>
          </cell>
          <cell r="E51">
            <v>8600</v>
          </cell>
          <cell r="F51">
            <v>8100</v>
          </cell>
        </row>
        <row r="52">
          <cell r="D52">
            <v>160500</v>
          </cell>
          <cell r="E52">
            <v>203900</v>
          </cell>
          <cell r="F52">
            <v>193700</v>
          </cell>
        </row>
        <row r="53">
          <cell r="D53">
            <v>954300</v>
          </cell>
          <cell r="E53">
            <v>954300</v>
          </cell>
          <cell r="F53">
            <v>906500</v>
          </cell>
        </row>
        <row r="54">
          <cell r="D54">
            <v>160500</v>
          </cell>
          <cell r="E54">
            <v>203900</v>
          </cell>
          <cell r="F54">
            <v>193700</v>
          </cell>
        </row>
        <row r="55">
          <cell r="D55">
            <v>31000</v>
          </cell>
          <cell r="E55">
            <v>35700</v>
          </cell>
          <cell r="F55">
            <v>35000</v>
          </cell>
        </row>
        <row r="56">
          <cell r="D56">
            <v>95000</v>
          </cell>
          <cell r="E56">
            <v>109400</v>
          </cell>
          <cell r="F56">
            <v>3400</v>
          </cell>
        </row>
        <row r="57">
          <cell r="D57">
            <v>527800</v>
          </cell>
          <cell r="E57">
            <v>670400</v>
          </cell>
          <cell r="F57">
            <v>636800</v>
          </cell>
        </row>
        <row r="58">
          <cell r="D58">
            <v>2576000</v>
          </cell>
          <cell r="E58">
            <v>2967600</v>
          </cell>
          <cell r="F58">
            <v>2917100</v>
          </cell>
        </row>
        <row r="59">
          <cell r="D59">
            <v>137800</v>
          </cell>
          <cell r="E59">
            <v>175100</v>
          </cell>
          <cell r="F59">
            <v>166300</v>
          </cell>
        </row>
        <row r="60">
          <cell r="D60">
            <v>10982900</v>
          </cell>
          <cell r="E60">
            <v>13950400</v>
          </cell>
          <cell r="F60">
            <v>13252800</v>
          </cell>
        </row>
        <row r="61">
          <cell r="D61">
            <v>2424500</v>
          </cell>
          <cell r="E61">
            <v>2793000</v>
          </cell>
          <cell r="F61">
            <v>2745500</v>
          </cell>
        </row>
        <row r="62">
          <cell r="D62">
            <v>5686300</v>
          </cell>
          <cell r="E62">
            <v>5686300</v>
          </cell>
          <cell r="F62">
            <v>5589600</v>
          </cell>
        </row>
        <row r="63">
          <cell r="D63">
            <v>1132900</v>
          </cell>
          <cell r="E63">
            <v>1305100</v>
          </cell>
          <cell r="F63">
            <v>1282900</v>
          </cell>
        </row>
        <row r="64">
          <cell r="D64">
            <v>1234000</v>
          </cell>
          <cell r="E64">
            <v>1421600</v>
          </cell>
          <cell r="F64">
            <v>1397400</v>
          </cell>
        </row>
        <row r="65">
          <cell r="D65">
            <v>1287900</v>
          </cell>
          <cell r="E65">
            <v>1483600</v>
          </cell>
          <cell r="F65">
            <v>1458300</v>
          </cell>
        </row>
        <row r="66">
          <cell r="D66">
            <v>3005100</v>
          </cell>
          <cell r="E66">
            <v>3461900</v>
          </cell>
          <cell r="F66">
            <v>3403000</v>
          </cell>
        </row>
        <row r="67">
          <cell r="D67">
            <v>1117000</v>
          </cell>
          <cell r="E67">
            <v>1286800</v>
          </cell>
          <cell r="F67">
            <v>1264900</v>
          </cell>
        </row>
        <row r="68">
          <cell r="D68">
            <v>282000</v>
          </cell>
          <cell r="E68">
            <v>358200</v>
          </cell>
          <cell r="F68">
            <v>340200</v>
          </cell>
        </row>
        <row r="69">
          <cell r="D69">
            <v>330000</v>
          </cell>
          <cell r="E69">
            <v>380100</v>
          </cell>
          <cell r="F69">
            <v>373600</v>
          </cell>
        </row>
        <row r="70">
          <cell r="D70">
            <v>328000</v>
          </cell>
          <cell r="E70">
            <v>377800</v>
          </cell>
          <cell r="F70">
            <v>371300</v>
          </cell>
        </row>
        <row r="71">
          <cell r="D71">
            <v>126900</v>
          </cell>
          <cell r="E71">
            <v>161200</v>
          </cell>
          <cell r="F71">
            <v>153100</v>
          </cell>
        </row>
        <row r="72">
          <cell r="D72">
            <v>2138700</v>
          </cell>
          <cell r="E72">
            <v>2143600</v>
          </cell>
          <cell r="F72">
            <v>2036400</v>
          </cell>
        </row>
        <row r="73">
          <cell r="D73">
            <v>97000</v>
          </cell>
          <cell r="E73">
            <v>123200</v>
          </cell>
          <cell r="F73">
            <v>117000</v>
          </cell>
        </row>
        <row r="74">
          <cell r="D74">
            <v>328000</v>
          </cell>
          <cell r="E74">
            <v>377800</v>
          </cell>
          <cell r="F74">
            <v>371300</v>
          </cell>
        </row>
        <row r="75">
          <cell r="D75">
            <v>2485100</v>
          </cell>
          <cell r="E75">
            <v>2485100</v>
          </cell>
          <cell r="F75">
            <v>2442800</v>
          </cell>
        </row>
        <row r="76">
          <cell r="D76">
            <v>1923000</v>
          </cell>
          <cell r="E76">
            <v>2215300</v>
          </cell>
          <cell r="F76">
            <v>2177600</v>
          </cell>
        </row>
        <row r="77">
          <cell r="D77">
            <v>2560700</v>
          </cell>
          <cell r="E77">
            <v>2712000</v>
          </cell>
          <cell r="F77">
            <v>2576400</v>
          </cell>
        </row>
        <row r="78">
          <cell r="D78">
            <v>1810300</v>
          </cell>
          <cell r="E78">
            <v>2085500</v>
          </cell>
          <cell r="F78">
            <v>2050000</v>
          </cell>
        </row>
        <row r="79">
          <cell r="D79">
            <v>804100</v>
          </cell>
          <cell r="E79">
            <v>804100</v>
          </cell>
          <cell r="F79">
            <v>763800</v>
          </cell>
        </row>
        <row r="80">
          <cell r="D80">
            <v>1742000</v>
          </cell>
          <cell r="E80">
            <v>2006800</v>
          </cell>
          <cell r="F80">
            <v>1972600</v>
          </cell>
        </row>
        <row r="81">
          <cell r="D81">
            <v>14017900</v>
          </cell>
          <cell r="E81">
            <v>16149000</v>
          </cell>
          <cell r="F81">
            <v>15874500</v>
          </cell>
        </row>
        <row r="82">
          <cell r="D82">
            <v>2734000</v>
          </cell>
          <cell r="E82">
            <v>3149600</v>
          </cell>
          <cell r="F82">
            <v>3096000</v>
          </cell>
        </row>
        <row r="83">
          <cell r="D83">
            <v>1778000</v>
          </cell>
          <cell r="E83">
            <v>2048300</v>
          </cell>
          <cell r="F83">
            <v>2013400</v>
          </cell>
        </row>
        <row r="84">
          <cell r="D84">
            <v>1271200</v>
          </cell>
          <cell r="E84">
            <v>1614600</v>
          </cell>
          <cell r="F84">
            <v>1204200</v>
          </cell>
        </row>
        <row r="85">
          <cell r="D85">
            <v>555900</v>
          </cell>
          <cell r="E85">
            <v>620200</v>
          </cell>
          <cell r="F85">
            <v>590000</v>
          </cell>
        </row>
        <row r="86">
          <cell r="D86">
            <v>409000</v>
          </cell>
          <cell r="E86">
            <v>464400</v>
          </cell>
          <cell r="F86">
            <v>441100</v>
          </cell>
        </row>
        <row r="87">
          <cell r="D87">
            <v>158300</v>
          </cell>
          <cell r="E87">
            <v>201100</v>
          </cell>
          <cell r="F87">
            <v>191000</v>
          </cell>
        </row>
        <row r="88">
          <cell r="D88">
            <v>1146000</v>
          </cell>
          <cell r="E88">
            <v>1146000</v>
          </cell>
          <cell r="F88">
            <v>866900</v>
          </cell>
        </row>
        <row r="89">
          <cell r="D89">
            <v>397200</v>
          </cell>
          <cell r="E89">
            <v>504500</v>
          </cell>
          <cell r="F89">
            <v>479200</v>
          </cell>
        </row>
        <row r="90">
          <cell r="D90">
            <v>327000</v>
          </cell>
          <cell r="E90">
            <v>327000</v>
          </cell>
          <cell r="F90">
            <v>761800</v>
          </cell>
        </row>
        <row r="91">
          <cell r="D91">
            <v>901000</v>
          </cell>
          <cell r="E91">
            <v>901000</v>
          </cell>
          <cell r="F91">
            <v>506100</v>
          </cell>
        </row>
        <row r="92">
          <cell r="D92">
            <v>705600</v>
          </cell>
          <cell r="E92">
            <v>774000</v>
          </cell>
          <cell r="F92">
            <v>735300</v>
          </cell>
        </row>
        <row r="93">
          <cell r="D93">
            <v>2825900</v>
          </cell>
          <cell r="E93">
            <v>2825900</v>
          </cell>
          <cell r="F93">
            <v>2691000</v>
          </cell>
        </row>
        <row r="94">
          <cell r="D94">
            <v>566900</v>
          </cell>
          <cell r="E94">
            <v>566900</v>
          </cell>
          <cell r="F94">
            <v>557200</v>
          </cell>
        </row>
        <row r="95">
          <cell r="D95">
            <v>253900</v>
          </cell>
          <cell r="E95">
            <v>322500</v>
          </cell>
          <cell r="F95">
            <v>306300</v>
          </cell>
        </row>
        <row r="96">
          <cell r="D96">
            <v>172300</v>
          </cell>
          <cell r="E96">
            <v>218800</v>
          </cell>
          <cell r="F96">
            <v>207800</v>
          </cell>
        </row>
        <row r="97">
          <cell r="D97">
            <v>97000</v>
          </cell>
          <cell r="E97">
            <v>123200</v>
          </cell>
          <cell r="F97">
            <v>117000</v>
          </cell>
        </row>
        <row r="98">
          <cell r="D98">
            <v>1298300</v>
          </cell>
          <cell r="E98">
            <v>1298300</v>
          </cell>
          <cell r="F98">
            <v>1233300</v>
          </cell>
        </row>
        <row r="99">
          <cell r="D99">
            <v>173200</v>
          </cell>
          <cell r="E99">
            <v>220000</v>
          </cell>
          <cell r="F99">
            <v>209000</v>
          </cell>
        </row>
        <row r="100">
          <cell r="D100">
            <v>97000</v>
          </cell>
          <cell r="E100">
            <v>123200</v>
          </cell>
          <cell r="F100">
            <v>117000</v>
          </cell>
        </row>
        <row r="101">
          <cell r="D101">
            <v>966900</v>
          </cell>
          <cell r="E101">
            <v>966900</v>
          </cell>
          <cell r="F101">
            <v>518600</v>
          </cell>
        </row>
        <row r="102">
          <cell r="D102">
            <v>2500000</v>
          </cell>
          <cell r="E102">
            <v>2880000</v>
          </cell>
          <cell r="F102">
            <v>2459300</v>
          </cell>
        </row>
        <row r="103">
          <cell r="D103">
            <v>566700</v>
          </cell>
          <cell r="E103">
            <v>566700</v>
          </cell>
          <cell r="F103">
            <v>538300</v>
          </cell>
        </row>
        <row r="104">
          <cell r="D104">
            <v>0</v>
          </cell>
          <cell r="E104">
            <v>0</v>
          </cell>
          <cell r="F104">
            <v>293500</v>
          </cell>
        </row>
        <row r="105">
          <cell r="D105">
            <v>1117300</v>
          </cell>
          <cell r="E105">
            <v>1419200</v>
          </cell>
          <cell r="F105">
            <v>1348200</v>
          </cell>
        </row>
        <row r="106">
          <cell r="D106">
            <v>1305100</v>
          </cell>
          <cell r="E106">
            <v>1462400</v>
          </cell>
          <cell r="F106">
            <v>1389200</v>
          </cell>
        </row>
        <row r="107">
          <cell r="D107">
            <v>191000</v>
          </cell>
          <cell r="E107">
            <v>220000</v>
          </cell>
          <cell r="F107">
            <v>216200</v>
          </cell>
        </row>
        <row r="108">
          <cell r="D108">
            <v>173200</v>
          </cell>
          <cell r="E108">
            <v>220000</v>
          </cell>
          <cell r="F108">
            <v>209000</v>
          </cell>
        </row>
        <row r="109">
          <cell r="D109">
            <v>236000</v>
          </cell>
          <cell r="E109">
            <v>271800</v>
          </cell>
          <cell r="F109">
            <v>267100</v>
          </cell>
        </row>
        <row r="110">
          <cell r="D110">
            <v>603000</v>
          </cell>
          <cell r="E110">
            <v>744100</v>
          </cell>
          <cell r="F110">
            <v>706800</v>
          </cell>
        </row>
        <row r="111">
          <cell r="D111">
            <v>201200</v>
          </cell>
          <cell r="E111">
            <v>255500</v>
          </cell>
          <cell r="F111">
            <v>242700</v>
          </cell>
        </row>
        <row r="112">
          <cell r="D112">
            <v>44000</v>
          </cell>
          <cell r="E112">
            <v>50600</v>
          </cell>
          <cell r="F112">
            <v>49700</v>
          </cell>
        </row>
        <row r="113">
          <cell r="D113">
            <v>57100</v>
          </cell>
          <cell r="E113">
            <v>60400</v>
          </cell>
          <cell r="F113">
            <v>57300</v>
          </cell>
        </row>
        <row r="114">
          <cell r="D114">
            <v>0</v>
          </cell>
          <cell r="E114">
            <v>0</v>
          </cell>
          <cell r="F114">
            <v>1200</v>
          </cell>
        </row>
        <row r="115">
          <cell r="D115">
            <v>80000</v>
          </cell>
          <cell r="E115">
            <v>92100</v>
          </cell>
          <cell r="F115">
            <v>90500</v>
          </cell>
        </row>
        <row r="116">
          <cell r="D116">
            <v>3130000</v>
          </cell>
          <cell r="E116">
            <v>3212500</v>
          </cell>
          <cell r="F116">
            <v>3157900</v>
          </cell>
        </row>
        <row r="117">
          <cell r="D117">
            <v>808000</v>
          </cell>
          <cell r="E117">
            <v>930800</v>
          </cell>
          <cell r="F117">
            <v>914900</v>
          </cell>
        </row>
        <row r="118">
          <cell r="D118">
            <v>2425000</v>
          </cell>
          <cell r="E118">
            <v>2425000</v>
          </cell>
          <cell r="F118">
            <v>2303700</v>
          </cell>
        </row>
        <row r="119">
          <cell r="D119">
            <v>2792400</v>
          </cell>
          <cell r="E119">
            <v>2798800</v>
          </cell>
          <cell r="F119">
            <v>2658800</v>
          </cell>
        </row>
        <row r="120">
          <cell r="D120">
            <v>809000</v>
          </cell>
          <cell r="E120">
            <v>1027600</v>
          </cell>
          <cell r="F120">
            <v>976200</v>
          </cell>
        </row>
        <row r="121">
          <cell r="D121">
            <v>3187500</v>
          </cell>
          <cell r="E121">
            <v>3187500</v>
          </cell>
          <cell r="F121">
            <v>4000000</v>
          </cell>
        </row>
        <row r="122">
          <cell r="D122">
            <v>808000</v>
          </cell>
          <cell r="E122">
            <v>930800</v>
          </cell>
          <cell r="F122">
            <v>914900</v>
          </cell>
        </row>
        <row r="123">
          <cell r="D123">
            <v>1836000</v>
          </cell>
          <cell r="E123">
            <v>2115100</v>
          </cell>
          <cell r="F123">
            <v>2079100</v>
          </cell>
        </row>
        <row r="124">
          <cell r="D124">
            <v>205800</v>
          </cell>
          <cell r="E124">
            <v>261500</v>
          </cell>
          <cell r="F124">
            <v>248400</v>
          </cell>
        </row>
        <row r="125">
          <cell r="D125">
            <v>0</v>
          </cell>
          <cell r="E125">
            <v>0</v>
          </cell>
          <cell r="F125">
            <v>21000</v>
          </cell>
        </row>
        <row r="126">
          <cell r="D126">
            <v>876100</v>
          </cell>
          <cell r="E126">
            <v>966000</v>
          </cell>
          <cell r="F126">
            <v>917700</v>
          </cell>
        </row>
        <row r="127">
          <cell r="D127">
            <v>136500</v>
          </cell>
          <cell r="E127">
            <v>157300</v>
          </cell>
          <cell r="F127">
            <v>149400</v>
          </cell>
        </row>
        <row r="128">
          <cell r="D128">
            <v>351000</v>
          </cell>
          <cell r="E128">
            <v>351000</v>
          </cell>
          <cell r="F128">
            <v>333400</v>
          </cell>
        </row>
        <row r="129">
          <cell r="D129">
            <v>97500</v>
          </cell>
          <cell r="E129">
            <v>97500</v>
          </cell>
          <cell r="F129">
            <v>75100</v>
          </cell>
        </row>
        <row r="130">
          <cell r="D130">
            <v>545000</v>
          </cell>
          <cell r="E130">
            <v>627800</v>
          </cell>
          <cell r="F130">
            <v>617100</v>
          </cell>
        </row>
        <row r="131">
          <cell r="D131">
            <v>1066000</v>
          </cell>
          <cell r="E131">
            <v>1228000</v>
          </cell>
          <cell r="F131">
            <v>1207100</v>
          </cell>
        </row>
        <row r="132">
          <cell r="D132">
            <v>158000</v>
          </cell>
          <cell r="E132">
            <v>182000</v>
          </cell>
          <cell r="F132">
            <v>178900</v>
          </cell>
        </row>
        <row r="133">
          <cell r="D133">
            <v>1100000</v>
          </cell>
          <cell r="E133">
            <v>1267200</v>
          </cell>
          <cell r="F133">
            <v>1245600</v>
          </cell>
        </row>
        <row r="134">
          <cell r="D134">
            <v>846000</v>
          </cell>
          <cell r="E134">
            <v>866400</v>
          </cell>
          <cell r="F134">
            <v>765100</v>
          </cell>
        </row>
        <row r="135">
          <cell r="D135">
            <v>642000</v>
          </cell>
          <cell r="E135">
            <v>685500</v>
          </cell>
          <cell r="F135">
            <v>673800</v>
          </cell>
        </row>
        <row r="136">
          <cell r="D136">
            <v>539600</v>
          </cell>
          <cell r="E136">
            <v>685400</v>
          </cell>
          <cell r="F136">
            <v>651100</v>
          </cell>
        </row>
        <row r="137">
          <cell r="D137">
            <v>848900</v>
          </cell>
          <cell r="E137">
            <v>1078200</v>
          </cell>
          <cell r="F137">
            <v>1024200</v>
          </cell>
        </row>
        <row r="138">
          <cell r="D138">
            <v>350000</v>
          </cell>
          <cell r="E138">
            <v>403200</v>
          </cell>
          <cell r="F138">
            <v>396300</v>
          </cell>
        </row>
        <row r="139">
          <cell r="D139">
            <v>869000</v>
          </cell>
          <cell r="E139">
            <v>1001100</v>
          </cell>
          <cell r="F139">
            <v>951300</v>
          </cell>
        </row>
        <row r="140">
          <cell r="D140">
            <v>1377200</v>
          </cell>
          <cell r="E140">
            <v>1377200</v>
          </cell>
          <cell r="F140">
            <v>1308300</v>
          </cell>
        </row>
        <row r="141">
          <cell r="D141">
            <v>1030800</v>
          </cell>
          <cell r="E141">
            <v>1030800</v>
          </cell>
          <cell r="F141">
            <v>948200</v>
          </cell>
        </row>
        <row r="142">
          <cell r="D142">
            <v>122400</v>
          </cell>
          <cell r="E142">
            <v>155500</v>
          </cell>
          <cell r="F142">
            <v>147700</v>
          </cell>
        </row>
        <row r="143">
          <cell r="D143">
            <v>6037900</v>
          </cell>
          <cell r="E143">
            <v>6404400</v>
          </cell>
          <cell r="F143">
            <v>8567100</v>
          </cell>
        </row>
        <row r="144">
          <cell r="D144">
            <v>7957300</v>
          </cell>
          <cell r="E144">
            <v>7957300</v>
          </cell>
          <cell r="F144">
            <v>7559400</v>
          </cell>
        </row>
        <row r="145">
          <cell r="D145">
            <v>3958100</v>
          </cell>
          <cell r="E145">
            <v>3958100</v>
          </cell>
          <cell r="F145">
            <v>3760100</v>
          </cell>
        </row>
        <row r="146">
          <cell r="D146">
            <v>4094700</v>
          </cell>
          <cell r="E146">
            <v>4717200</v>
          </cell>
          <cell r="F146">
            <v>4637000</v>
          </cell>
        </row>
        <row r="147">
          <cell r="D147">
            <v>2832700</v>
          </cell>
          <cell r="E147">
            <v>3263300</v>
          </cell>
          <cell r="F147">
            <v>3207800</v>
          </cell>
        </row>
        <row r="148">
          <cell r="D148">
            <v>4184500</v>
          </cell>
          <cell r="E148">
            <v>4245500</v>
          </cell>
          <cell r="F148">
            <v>4212200</v>
          </cell>
        </row>
        <row r="149">
          <cell r="D149">
            <v>4900000</v>
          </cell>
          <cell r="E149">
            <v>5644900</v>
          </cell>
          <cell r="F149">
            <v>5548900</v>
          </cell>
        </row>
        <row r="150">
          <cell r="D150">
            <v>2829500</v>
          </cell>
          <cell r="E150">
            <v>3259700</v>
          </cell>
          <cell r="F150">
            <v>1803000</v>
          </cell>
        </row>
        <row r="151">
          <cell r="D151">
            <v>5643900</v>
          </cell>
          <cell r="E151">
            <v>6293300</v>
          </cell>
          <cell r="F151">
            <v>6186300</v>
          </cell>
        </row>
        <row r="152">
          <cell r="D152">
            <v>7282200</v>
          </cell>
          <cell r="E152">
            <v>8154000</v>
          </cell>
          <cell r="F152">
            <v>8015400</v>
          </cell>
        </row>
        <row r="153">
          <cell r="D153">
            <v>71000</v>
          </cell>
          <cell r="E153">
            <v>81700</v>
          </cell>
          <cell r="F153">
            <v>80300</v>
          </cell>
        </row>
        <row r="154">
          <cell r="D154">
            <v>2962800</v>
          </cell>
          <cell r="E154">
            <v>3413200</v>
          </cell>
          <cell r="F154">
            <v>3355100</v>
          </cell>
        </row>
        <row r="155">
          <cell r="D155">
            <v>4747500</v>
          </cell>
          <cell r="E155">
            <v>4747500</v>
          </cell>
          <cell r="F155">
            <v>4666800</v>
          </cell>
        </row>
        <row r="156">
          <cell r="D156">
            <v>3935100</v>
          </cell>
          <cell r="E156">
            <v>4156100</v>
          </cell>
          <cell r="F156">
            <v>3627300</v>
          </cell>
        </row>
        <row r="157">
          <cell r="D157">
            <v>3105500</v>
          </cell>
          <cell r="E157">
            <v>3348700</v>
          </cell>
          <cell r="F157">
            <v>3291700</v>
          </cell>
        </row>
        <row r="158">
          <cell r="D158">
            <v>272000</v>
          </cell>
          <cell r="E158">
            <v>345600</v>
          </cell>
          <cell r="F158">
            <v>220500</v>
          </cell>
        </row>
        <row r="159">
          <cell r="D159">
            <v>5088400</v>
          </cell>
          <cell r="E159">
            <v>5861900</v>
          </cell>
          <cell r="F159">
            <v>5762200</v>
          </cell>
        </row>
        <row r="160">
          <cell r="D160">
            <v>20000</v>
          </cell>
          <cell r="E160">
            <v>23000</v>
          </cell>
          <cell r="F160">
            <v>0</v>
          </cell>
        </row>
        <row r="161">
          <cell r="D161">
            <v>1320000</v>
          </cell>
          <cell r="E161">
            <v>1520600</v>
          </cell>
          <cell r="F161">
            <v>1240800</v>
          </cell>
        </row>
        <row r="162">
          <cell r="D162">
            <v>1081600</v>
          </cell>
          <cell r="E162">
            <v>1246000</v>
          </cell>
          <cell r="F162">
            <v>1139300</v>
          </cell>
        </row>
        <row r="163">
          <cell r="D163">
            <v>400200</v>
          </cell>
          <cell r="E163">
            <v>400200</v>
          </cell>
          <cell r="F163">
            <v>393300</v>
          </cell>
        </row>
        <row r="164">
          <cell r="D164">
            <v>813000</v>
          </cell>
          <cell r="E164">
            <v>813000</v>
          </cell>
          <cell r="F164">
            <v>772300</v>
          </cell>
        </row>
        <row r="165">
          <cell r="D165">
            <v>933900</v>
          </cell>
          <cell r="E165">
            <v>933900</v>
          </cell>
          <cell r="F165">
            <v>918000</v>
          </cell>
        </row>
        <row r="166">
          <cell r="D166">
            <v>986500</v>
          </cell>
          <cell r="E166">
            <v>1022000</v>
          </cell>
          <cell r="F166">
            <v>1004600</v>
          </cell>
        </row>
        <row r="167">
          <cell r="D167">
            <v>12001100</v>
          </cell>
          <cell r="E167">
            <v>12628200</v>
          </cell>
          <cell r="F167">
            <v>12413600</v>
          </cell>
        </row>
        <row r="168">
          <cell r="D168">
            <v>1650000</v>
          </cell>
          <cell r="E168">
            <v>1900800</v>
          </cell>
          <cell r="F168">
            <v>1868400</v>
          </cell>
        </row>
        <row r="169">
          <cell r="D169">
            <v>7638200</v>
          </cell>
          <cell r="E169">
            <v>8120000</v>
          </cell>
          <cell r="F169">
            <v>7982000</v>
          </cell>
        </row>
        <row r="170">
          <cell r="D170">
            <v>395500</v>
          </cell>
          <cell r="E170">
            <v>395500</v>
          </cell>
          <cell r="F170">
            <v>388700</v>
          </cell>
        </row>
        <row r="171">
          <cell r="D171">
            <v>3435000</v>
          </cell>
          <cell r="E171">
            <v>3708800</v>
          </cell>
          <cell r="F171">
            <v>3645700</v>
          </cell>
        </row>
        <row r="172">
          <cell r="D172">
            <v>1224100</v>
          </cell>
          <cell r="E172">
            <v>1256700</v>
          </cell>
          <cell r="F172">
            <v>1235300</v>
          </cell>
        </row>
        <row r="173">
          <cell r="D173">
            <v>24000</v>
          </cell>
          <cell r="E173">
            <v>24000</v>
          </cell>
          <cell r="F173">
            <v>22800</v>
          </cell>
        </row>
        <row r="174">
          <cell r="D174">
            <v>145000</v>
          </cell>
          <cell r="E174">
            <v>154100</v>
          </cell>
          <cell r="F174">
            <v>45000</v>
          </cell>
        </row>
        <row r="175">
          <cell r="D175">
            <v>213000</v>
          </cell>
          <cell r="E175">
            <v>245300</v>
          </cell>
          <cell r="F175">
            <v>241100</v>
          </cell>
        </row>
        <row r="176">
          <cell r="D176">
            <v>7038600</v>
          </cell>
          <cell r="E176">
            <v>7038600</v>
          </cell>
          <cell r="F176">
            <v>6918900</v>
          </cell>
        </row>
        <row r="177">
          <cell r="D177">
            <v>1030500</v>
          </cell>
          <cell r="E177">
            <v>1110000</v>
          </cell>
          <cell r="F177">
            <v>1091100</v>
          </cell>
        </row>
        <row r="178">
          <cell r="D178">
            <v>992000</v>
          </cell>
          <cell r="E178">
            <v>1142800</v>
          </cell>
          <cell r="F178">
            <v>1123300</v>
          </cell>
        </row>
        <row r="179">
          <cell r="D179">
            <v>902400</v>
          </cell>
          <cell r="E179">
            <v>1039500</v>
          </cell>
          <cell r="F179">
            <v>1021800</v>
          </cell>
        </row>
        <row r="180">
          <cell r="D180">
            <v>3359700</v>
          </cell>
          <cell r="E180">
            <v>3870400</v>
          </cell>
          <cell r="F180">
            <v>3804600</v>
          </cell>
        </row>
        <row r="181">
          <cell r="D181">
            <v>835000</v>
          </cell>
          <cell r="E181">
            <v>835800</v>
          </cell>
          <cell r="F181">
            <v>805900</v>
          </cell>
        </row>
        <row r="182">
          <cell r="D182">
            <v>8119100</v>
          </cell>
          <cell r="E182">
            <v>9353400</v>
          </cell>
          <cell r="F182">
            <v>9194400</v>
          </cell>
        </row>
        <row r="183">
          <cell r="D183">
            <v>1612500</v>
          </cell>
          <cell r="E183">
            <v>1656000</v>
          </cell>
          <cell r="F183">
            <v>3286300</v>
          </cell>
        </row>
        <row r="184">
          <cell r="D184">
            <v>1153900</v>
          </cell>
          <cell r="E184">
            <v>1329300</v>
          </cell>
          <cell r="F184">
            <v>1306700</v>
          </cell>
        </row>
        <row r="185">
          <cell r="D185">
            <v>9200</v>
          </cell>
          <cell r="E185">
            <v>9200</v>
          </cell>
          <cell r="F185">
            <v>170200</v>
          </cell>
        </row>
        <row r="186">
          <cell r="D186">
            <v>10000</v>
          </cell>
          <cell r="E186">
            <v>11500</v>
          </cell>
          <cell r="F186">
            <v>110300</v>
          </cell>
        </row>
        <row r="187">
          <cell r="D187">
            <v>3189500</v>
          </cell>
          <cell r="E187">
            <v>3254000</v>
          </cell>
          <cell r="F187">
            <v>3521100</v>
          </cell>
        </row>
        <row r="188">
          <cell r="D188">
            <v>4425900</v>
          </cell>
          <cell r="E188">
            <v>4425900</v>
          </cell>
          <cell r="F188">
            <v>4350600</v>
          </cell>
        </row>
        <row r="189">
          <cell r="D189">
            <v>506000</v>
          </cell>
          <cell r="E189">
            <v>506000</v>
          </cell>
          <cell r="F189">
            <v>497400</v>
          </cell>
        </row>
        <row r="190">
          <cell r="D190">
            <v>2437600</v>
          </cell>
          <cell r="E190">
            <v>2480500</v>
          </cell>
          <cell r="F190">
            <v>2438300</v>
          </cell>
        </row>
        <row r="191">
          <cell r="D191">
            <v>5214000</v>
          </cell>
          <cell r="E191">
            <v>5214000</v>
          </cell>
          <cell r="F191">
            <v>5125300</v>
          </cell>
        </row>
        <row r="192">
          <cell r="D192">
            <v>1303000</v>
          </cell>
          <cell r="E192">
            <v>1401000</v>
          </cell>
          <cell r="F192">
            <v>1377100</v>
          </cell>
        </row>
        <row r="193">
          <cell r="D193">
            <v>5797900</v>
          </cell>
          <cell r="E193">
            <v>6184300</v>
          </cell>
          <cell r="F193">
            <v>5875000</v>
          </cell>
        </row>
        <row r="194">
          <cell r="D194">
            <v>115000</v>
          </cell>
          <cell r="E194">
            <v>115000</v>
          </cell>
          <cell r="F194">
            <v>113000</v>
          </cell>
        </row>
        <row r="195">
          <cell r="D195">
            <v>1117600</v>
          </cell>
          <cell r="E195">
            <v>1150000</v>
          </cell>
          <cell r="F195">
            <v>1241700</v>
          </cell>
        </row>
        <row r="196">
          <cell r="D196">
            <v>8308000</v>
          </cell>
          <cell r="E196">
            <v>9060000</v>
          </cell>
          <cell r="F196">
            <v>8794700</v>
          </cell>
        </row>
        <row r="197">
          <cell r="D197">
            <v>1500</v>
          </cell>
          <cell r="E197">
            <v>1700</v>
          </cell>
          <cell r="F197">
            <v>20800</v>
          </cell>
        </row>
        <row r="198">
          <cell r="D198">
            <v>27000</v>
          </cell>
          <cell r="E198">
            <v>31100</v>
          </cell>
          <cell r="F198">
            <v>0</v>
          </cell>
        </row>
        <row r="199">
          <cell r="D199">
            <v>3927700</v>
          </cell>
          <cell r="E199">
            <v>4524800</v>
          </cell>
          <cell r="F199">
            <v>4382000</v>
          </cell>
        </row>
        <row r="200">
          <cell r="D200">
            <v>426000</v>
          </cell>
          <cell r="E200">
            <v>458300</v>
          </cell>
          <cell r="F200">
            <v>380600</v>
          </cell>
        </row>
        <row r="201">
          <cell r="D201">
            <v>3421800</v>
          </cell>
          <cell r="E201">
            <v>3942000</v>
          </cell>
          <cell r="F201">
            <v>3311600</v>
          </cell>
        </row>
        <row r="202">
          <cell r="D202">
            <v>31100</v>
          </cell>
          <cell r="E202">
            <v>35900</v>
          </cell>
          <cell r="F202">
            <v>1172000</v>
          </cell>
        </row>
        <row r="203">
          <cell r="D203">
            <v>0</v>
          </cell>
          <cell r="E203">
            <v>0</v>
          </cell>
          <cell r="F203">
            <v>595900</v>
          </cell>
        </row>
        <row r="204">
          <cell r="D204">
            <v>1033600</v>
          </cell>
          <cell r="E204">
            <v>1035900</v>
          </cell>
          <cell r="F204">
            <v>984100</v>
          </cell>
        </row>
        <row r="205">
          <cell r="D205">
            <v>899000</v>
          </cell>
          <cell r="E205">
            <v>1035600</v>
          </cell>
          <cell r="F205">
            <v>1018000</v>
          </cell>
        </row>
        <row r="206">
          <cell r="D206">
            <v>1096300</v>
          </cell>
          <cell r="E206">
            <v>1262900</v>
          </cell>
          <cell r="F206">
            <v>1419400</v>
          </cell>
        </row>
        <row r="207">
          <cell r="D207">
            <v>6012100</v>
          </cell>
          <cell r="E207">
            <v>6926100</v>
          </cell>
          <cell r="F207">
            <v>6630400</v>
          </cell>
        </row>
        <row r="208">
          <cell r="D208">
            <v>0</v>
          </cell>
          <cell r="E208">
            <v>0</v>
          </cell>
          <cell r="F208">
            <v>2359000</v>
          </cell>
        </row>
        <row r="209">
          <cell r="D209">
            <v>11587500</v>
          </cell>
          <cell r="E209">
            <v>13349100</v>
          </cell>
          <cell r="F209">
            <v>10729000</v>
          </cell>
        </row>
        <row r="210">
          <cell r="D210">
            <v>3785800</v>
          </cell>
          <cell r="E210">
            <v>3785800</v>
          </cell>
          <cell r="F210">
            <v>3631100</v>
          </cell>
        </row>
        <row r="211">
          <cell r="D211">
            <v>4231300</v>
          </cell>
          <cell r="E211">
            <v>4874500</v>
          </cell>
          <cell r="F211">
            <v>4791600</v>
          </cell>
        </row>
        <row r="212">
          <cell r="D212">
            <v>100000</v>
          </cell>
          <cell r="E212">
            <v>115200</v>
          </cell>
          <cell r="F212">
            <v>113200</v>
          </cell>
        </row>
        <row r="213">
          <cell r="D213">
            <v>1176000</v>
          </cell>
          <cell r="E213">
            <v>1200000</v>
          </cell>
          <cell r="F213">
            <v>1750000</v>
          </cell>
        </row>
        <row r="214">
          <cell r="D214">
            <v>50000</v>
          </cell>
          <cell r="E214">
            <v>57600</v>
          </cell>
          <cell r="F214">
            <v>56600</v>
          </cell>
        </row>
        <row r="215">
          <cell r="D215">
            <v>1690800</v>
          </cell>
          <cell r="E215">
            <v>1800000</v>
          </cell>
          <cell r="F215">
            <v>1099900</v>
          </cell>
        </row>
        <row r="216">
          <cell r="D216">
            <v>7701300</v>
          </cell>
          <cell r="E216">
            <v>8872100</v>
          </cell>
          <cell r="F216">
            <v>8721300</v>
          </cell>
        </row>
        <row r="217">
          <cell r="D217">
            <v>602000</v>
          </cell>
          <cell r="E217">
            <v>693500</v>
          </cell>
          <cell r="F217">
            <v>681700</v>
          </cell>
        </row>
        <row r="218">
          <cell r="D218">
            <v>117000</v>
          </cell>
          <cell r="E218">
            <v>134700</v>
          </cell>
          <cell r="F218">
            <v>132400</v>
          </cell>
        </row>
        <row r="219">
          <cell r="D219">
            <v>108800</v>
          </cell>
          <cell r="E219">
            <v>138200</v>
          </cell>
          <cell r="F219">
            <v>131200</v>
          </cell>
        </row>
        <row r="220">
          <cell r="D220">
            <v>236000</v>
          </cell>
          <cell r="E220">
            <v>271800</v>
          </cell>
          <cell r="F220">
            <v>267100</v>
          </cell>
        </row>
        <row r="221">
          <cell r="D221">
            <v>5421500</v>
          </cell>
          <cell r="E221">
            <v>6215000</v>
          </cell>
          <cell r="F221">
            <v>6109300</v>
          </cell>
        </row>
        <row r="222">
          <cell r="D222">
            <v>1219100</v>
          </cell>
          <cell r="E222">
            <v>1219100</v>
          </cell>
          <cell r="F222">
            <v>1198300</v>
          </cell>
        </row>
        <row r="223">
          <cell r="D223">
            <v>3332000</v>
          </cell>
          <cell r="E223">
            <v>3332000</v>
          </cell>
          <cell r="F223">
            <v>3275300</v>
          </cell>
        </row>
        <row r="224">
          <cell r="D224">
            <v>3619300</v>
          </cell>
          <cell r="E224">
            <v>4169500</v>
          </cell>
          <cell r="F224">
            <v>4098600</v>
          </cell>
        </row>
        <row r="225">
          <cell r="D225">
            <v>2556200</v>
          </cell>
          <cell r="E225">
            <v>2944800</v>
          </cell>
          <cell r="F225">
            <v>2894700</v>
          </cell>
        </row>
        <row r="226">
          <cell r="D226">
            <v>313000</v>
          </cell>
          <cell r="E226">
            <v>360500</v>
          </cell>
          <cell r="F226">
            <v>354300</v>
          </cell>
        </row>
        <row r="227">
          <cell r="D227">
            <v>1528600</v>
          </cell>
          <cell r="E227">
            <v>1760900</v>
          </cell>
          <cell r="F227">
            <v>1730900</v>
          </cell>
        </row>
        <row r="228">
          <cell r="D228">
            <v>384400</v>
          </cell>
          <cell r="E228">
            <v>384400</v>
          </cell>
          <cell r="F228">
            <v>250900</v>
          </cell>
        </row>
        <row r="229">
          <cell r="D229">
            <v>589500</v>
          </cell>
          <cell r="E229">
            <v>2758000</v>
          </cell>
          <cell r="F229">
            <v>5695400</v>
          </cell>
        </row>
        <row r="230">
          <cell r="D230">
            <v>901000</v>
          </cell>
          <cell r="E230">
            <v>2800800</v>
          </cell>
          <cell r="F230">
            <v>5351900</v>
          </cell>
        </row>
        <row r="231">
          <cell r="D231">
            <v>2883000</v>
          </cell>
          <cell r="E231">
            <v>3321200</v>
          </cell>
          <cell r="F231">
            <v>3264700</v>
          </cell>
        </row>
        <row r="232">
          <cell r="D232">
            <v>142000</v>
          </cell>
          <cell r="E232">
            <v>163500</v>
          </cell>
          <cell r="F232">
            <v>160700</v>
          </cell>
        </row>
        <row r="233">
          <cell r="D233">
            <v>3671000</v>
          </cell>
          <cell r="E233">
            <v>4229000</v>
          </cell>
          <cell r="F233">
            <v>4157100</v>
          </cell>
        </row>
        <row r="234">
          <cell r="D234">
            <v>1721400</v>
          </cell>
          <cell r="E234">
            <v>1983100</v>
          </cell>
          <cell r="F234">
            <v>3001700</v>
          </cell>
        </row>
        <row r="235">
          <cell r="D235">
            <v>2868700</v>
          </cell>
          <cell r="E235">
            <v>3304900</v>
          </cell>
          <cell r="F235">
            <v>2083400</v>
          </cell>
        </row>
        <row r="236">
          <cell r="D236">
            <v>2952100</v>
          </cell>
          <cell r="E236">
            <v>3400900</v>
          </cell>
          <cell r="F236">
            <v>3343100</v>
          </cell>
        </row>
        <row r="237">
          <cell r="D237">
            <v>6739600</v>
          </cell>
          <cell r="E237">
            <v>7008800</v>
          </cell>
          <cell r="F237">
            <v>6889600</v>
          </cell>
        </row>
        <row r="238">
          <cell r="D238">
            <v>73000</v>
          </cell>
          <cell r="E238">
            <v>84000</v>
          </cell>
          <cell r="F238">
            <v>82500</v>
          </cell>
        </row>
        <row r="239">
          <cell r="D239">
            <v>4492800</v>
          </cell>
          <cell r="E239">
            <v>5175800</v>
          </cell>
          <cell r="F239">
            <v>5087800</v>
          </cell>
        </row>
        <row r="240">
          <cell r="D240">
            <v>4543300</v>
          </cell>
          <cell r="E240">
            <v>5234000</v>
          </cell>
          <cell r="F240">
            <v>5145000</v>
          </cell>
        </row>
        <row r="241">
          <cell r="D241">
            <v>2988000</v>
          </cell>
          <cell r="E241">
            <v>2988000</v>
          </cell>
          <cell r="F241">
            <v>2937200</v>
          </cell>
        </row>
        <row r="242">
          <cell r="D242">
            <v>590000</v>
          </cell>
          <cell r="E242">
            <v>600000</v>
          </cell>
          <cell r="F242">
            <v>589800</v>
          </cell>
        </row>
        <row r="243">
          <cell r="D243">
            <v>5278600</v>
          </cell>
          <cell r="E243">
            <v>6081000</v>
          </cell>
          <cell r="F243">
            <v>5977600</v>
          </cell>
        </row>
        <row r="244">
          <cell r="D244">
            <v>359000</v>
          </cell>
          <cell r="E244">
            <v>413500</v>
          </cell>
          <cell r="F244">
            <v>406400</v>
          </cell>
        </row>
        <row r="245">
          <cell r="D245">
            <v>255600</v>
          </cell>
          <cell r="E245">
            <v>255600</v>
          </cell>
          <cell r="F245">
            <v>251200</v>
          </cell>
        </row>
        <row r="246">
          <cell r="D246">
            <v>4835000</v>
          </cell>
          <cell r="E246">
            <v>5570000</v>
          </cell>
          <cell r="F246">
            <v>5475300</v>
          </cell>
        </row>
        <row r="247">
          <cell r="D247">
            <v>2489000</v>
          </cell>
          <cell r="E247">
            <v>2489000</v>
          </cell>
          <cell r="F247">
            <v>2446700</v>
          </cell>
        </row>
        <row r="248">
          <cell r="D248">
            <v>5536000</v>
          </cell>
          <cell r="E248">
            <v>5536000</v>
          </cell>
          <cell r="F248">
            <v>5441900</v>
          </cell>
        </row>
        <row r="249">
          <cell r="D249">
            <v>770000</v>
          </cell>
          <cell r="E249">
            <v>887000</v>
          </cell>
          <cell r="F249">
            <v>871900</v>
          </cell>
        </row>
        <row r="250">
          <cell r="D250">
            <v>3382800</v>
          </cell>
          <cell r="E250">
            <v>3897100</v>
          </cell>
          <cell r="F250">
            <v>3830800</v>
          </cell>
        </row>
        <row r="251">
          <cell r="D251">
            <v>1535700</v>
          </cell>
          <cell r="E251">
            <v>1769100</v>
          </cell>
          <cell r="F251">
            <v>1739000</v>
          </cell>
        </row>
        <row r="252">
          <cell r="D252">
            <v>1411600</v>
          </cell>
          <cell r="E252">
            <v>1626200</v>
          </cell>
          <cell r="F252">
            <v>1598500</v>
          </cell>
        </row>
        <row r="253">
          <cell r="D253">
            <v>750000</v>
          </cell>
          <cell r="E253">
            <v>850000</v>
          </cell>
          <cell r="F253">
            <v>835500</v>
          </cell>
        </row>
        <row r="254">
          <cell r="D254">
            <v>82000</v>
          </cell>
          <cell r="E254">
            <v>94400</v>
          </cell>
          <cell r="F254">
            <v>92700</v>
          </cell>
        </row>
        <row r="255">
          <cell r="D255">
            <v>91600</v>
          </cell>
          <cell r="E255">
            <v>116300</v>
          </cell>
          <cell r="F255">
            <v>110400</v>
          </cell>
        </row>
        <row r="256">
          <cell r="D256">
            <v>1195500</v>
          </cell>
          <cell r="E256">
            <v>1377200</v>
          </cell>
          <cell r="F256">
            <v>1308300</v>
          </cell>
        </row>
        <row r="257">
          <cell r="D257">
            <v>1079500</v>
          </cell>
          <cell r="E257">
            <v>1243600</v>
          </cell>
          <cell r="F257">
            <v>1222400</v>
          </cell>
        </row>
        <row r="258">
          <cell r="D258">
            <v>4200000</v>
          </cell>
          <cell r="E258">
            <v>4660000</v>
          </cell>
          <cell r="F258">
            <v>4580800</v>
          </cell>
        </row>
        <row r="259">
          <cell r="D259">
            <v>670600</v>
          </cell>
          <cell r="E259">
            <v>670600</v>
          </cell>
          <cell r="F259">
            <v>637000</v>
          </cell>
        </row>
        <row r="260">
          <cell r="D260">
            <v>310100</v>
          </cell>
          <cell r="E260">
            <v>393900</v>
          </cell>
          <cell r="F260">
            <v>374200</v>
          </cell>
        </row>
        <row r="261">
          <cell r="D261">
            <v>886100</v>
          </cell>
          <cell r="E261">
            <v>1125500</v>
          </cell>
          <cell r="F261">
            <v>897900</v>
          </cell>
        </row>
        <row r="262">
          <cell r="D262">
            <v>2248200</v>
          </cell>
          <cell r="E262">
            <v>2253400</v>
          </cell>
          <cell r="F262">
            <v>2140700</v>
          </cell>
        </row>
        <row r="263">
          <cell r="D263">
            <v>1303000</v>
          </cell>
          <cell r="E263">
            <v>1501000</v>
          </cell>
          <cell r="F263">
            <v>1475400</v>
          </cell>
        </row>
        <row r="264">
          <cell r="D264">
            <v>250000</v>
          </cell>
          <cell r="E264">
            <v>288000</v>
          </cell>
          <cell r="F264">
            <v>283100</v>
          </cell>
        </row>
        <row r="265">
          <cell r="D265">
            <v>1298800</v>
          </cell>
          <cell r="E265">
            <v>1496200</v>
          </cell>
          <cell r="F265">
            <v>1470700</v>
          </cell>
        </row>
        <row r="266">
          <cell r="D266">
            <v>1248900</v>
          </cell>
          <cell r="E266">
            <v>1586300</v>
          </cell>
          <cell r="F266">
            <v>1506900</v>
          </cell>
        </row>
        <row r="267">
          <cell r="D267">
            <v>778000</v>
          </cell>
          <cell r="E267">
            <v>840000</v>
          </cell>
          <cell r="F267">
            <v>825700</v>
          </cell>
        </row>
        <row r="268">
          <cell r="D268">
            <v>1472000</v>
          </cell>
          <cell r="E268">
            <v>1489300</v>
          </cell>
          <cell r="F268">
            <v>1210500</v>
          </cell>
        </row>
        <row r="269">
          <cell r="D269">
            <v>4125900</v>
          </cell>
          <cell r="E269">
            <v>4125900</v>
          </cell>
          <cell r="F269">
            <v>3919600</v>
          </cell>
        </row>
        <row r="270">
          <cell r="D270">
            <v>257500</v>
          </cell>
          <cell r="E270">
            <v>327100</v>
          </cell>
          <cell r="F270">
            <v>310700</v>
          </cell>
        </row>
        <row r="271">
          <cell r="D271">
            <v>171400</v>
          </cell>
          <cell r="E271">
            <v>217700</v>
          </cell>
          <cell r="F271">
            <v>206800</v>
          </cell>
        </row>
        <row r="272">
          <cell r="D272">
            <v>2620000</v>
          </cell>
          <cell r="E272">
            <v>2620000</v>
          </cell>
          <cell r="F272">
            <v>2316000</v>
          </cell>
        </row>
        <row r="273">
          <cell r="D273">
            <v>607600</v>
          </cell>
          <cell r="E273">
            <v>665300</v>
          </cell>
          <cell r="F273">
            <v>551800</v>
          </cell>
        </row>
        <row r="274">
          <cell r="D274">
            <v>70700</v>
          </cell>
          <cell r="E274">
            <v>89800</v>
          </cell>
          <cell r="F274">
            <v>85300</v>
          </cell>
        </row>
        <row r="275">
          <cell r="D275">
            <v>450700</v>
          </cell>
          <cell r="E275">
            <v>572500</v>
          </cell>
          <cell r="F275">
            <v>543800</v>
          </cell>
        </row>
        <row r="276">
          <cell r="D276">
            <v>1179000</v>
          </cell>
          <cell r="E276">
            <v>1335400</v>
          </cell>
          <cell r="F276">
            <v>1268600</v>
          </cell>
        </row>
        <row r="277">
          <cell r="D277">
            <v>0</v>
          </cell>
          <cell r="E277">
            <v>0</v>
          </cell>
          <cell r="F277">
            <v>678600</v>
          </cell>
        </row>
        <row r="278">
          <cell r="D278">
            <v>380000</v>
          </cell>
          <cell r="E278">
            <v>437700</v>
          </cell>
          <cell r="F278">
            <v>394600</v>
          </cell>
        </row>
        <row r="279">
          <cell r="D279">
            <v>326000</v>
          </cell>
          <cell r="E279">
            <v>330300</v>
          </cell>
          <cell r="F279">
            <v>324600</v>
          </cell>
        </row>
        <row r="280">
          <cell r="D280">
            <v>285000</v>
          </cell>
          <cell r="E280">
            <v>289900</v>
          </cell>
          <cell r="F280">
            <v>284900</v>
          </cell>
        </row>
        <row r="281">
          <cell r="D281">
            <v>43500</v>
          </cell>
          <cell r="E281">
            <v>55200</v>
          </cell>
          <cell r="F281">
            <v>52400</v>
          </cell>
        </row>
        <row r="282">
          <cell r="D282">
            <v>2908000</v>
          </cell>
          <cell r="E282">
            <v>3350000</v>
          </cell>
          <cell r="F282">
            <v>3293000</v>
          </cell>
        </row>
        <row r="283">
          <cell r="D283">
            <v>250000</v>
          </cell>
          <cell r="E283">
            <v>288000</v>
          </cell>
          <cell r="F283">
            <v>283100</v>
          </cell>
        </row>
        <row r="284">
          <cell r="D284">
            <v>100000</v>
          </cell>
          <cell r="E284">
            <v>115200</v>
          </cell>
          <cell r="F284">
            <v>113200</v>
          </cell>
        </row>
        <row r="285">
          <cell r="D285">
            <v>233900</v>
          </cell>
          <cell r="E285">
            <v>297200</v>
          </cell>
          <cell r="F285">
            <v>282300</v>
          </cell>
        </row>
        <row r="286">
          <cell r="D286">
            <v>330600</v>
          </cell>
          <cell r="E286">
            <v>330600</v>
          </cell>
          <cell r="F286">
            <v>324900</v>
          </cell>
        </row>
        <row r="287">
          <cell r="D287">
            <v>415800</v>
          </cell>
          <cell r="E287">
            <v>415800</v>
          </cell>
          <cell r="F287">
            <v>408700</v>
          </cell>
        </row>
        <row r="288">
          <cell r="D288">
            <v>1051000</v>
          </cell>
          <cell r="E288">
            <v>1210700</v>
          </cell>
          <cell r="F288">
            <v>1190100</v>
          </cell>
        </row>
        <row r="289">
          <cell r="D289">
            <v>3500000</v>
          </cell>
          <cell r="E289">
            <v>3611500</v>
          </cell>
          <cell r="F289">
            <v>3151500</v>
          </cell>
        </row>
        <row r="290">
          <cell r="D290">
            <v>5013100</v>
          </cell>
          <cell r="E290">
            <v>5013100</v>
          </cell>
          <cell r="F290">
            <v>6046100</v>
          </cell>
        </row>
        <row r="291">
          <cell r="D291">
            <v>722800</v>
          </cell>
          <cell r="E291">
            <v>918100</v>
          </cell>
          <cell r="F291">
            <v>872100</v>
          </cell>
        </row>
        <row r="292">
          <cell r="D292">
            <v>808100</v>
          </cell>
          <cell r="E292">
            <v>1026400</v>
          </cell>
          <cell r="F292">
            <v>975000</v>
          </cell>
        </row>
        <row r="293">
          <cell r="D293">
            <v>2440000</v>
          </cell>
          <cell r="E293">
            <v>2134300</v>
          </cell>
          <cell r="F293">
            <v>2027500</v>
          </cell>
        </row>
        <row r="294">
          <cell r="D294">
            <v>900000</v>
          </cell>
          <cell r="E294">
            <v>1036800</v>
          </cell>
          <cell r="F294">
            <v>1019100</v>
          </cell>
        </row>
        <row r="295">
          <cell r="D295">
            <v>163200</v>
          </cell>
          <cell r="E295">
            <v>207300</v>
          </cell>
          <cell r="F295">
            <v>196900</v>
          </cell>
        </row>
        <row r="296">
          <cell r="D296">
            <v>215800</v>
          </cell>
          <cell r="E296">
            <v>274100</v>
          </cell>
          <cell r="F296">
            <v>260300</v>
          </cell>
        </row>
        <row r="297">
          <cell r="D297">
            <v>2094200</v>
          </cell>
          <cell r="E297">
            <v>2305100</v>
          </cell>
          <cell r="F297">
            <v>2265900</v>
          </cell>
        </row>
        <row r="298">
          <cell r="D298">
            <v>1546500</v>
          </cell>
          <cell r="E298">
            <v>1550000</v>
          </cell>
          <cell r="F298">
            <v>1472500</v>
          </cell>
        </row>
        <row r="299">
          <cell r="D299">
            <v>1608900</v>
          </cell>
          <cell r="E299">
            <v>2043600</v>
          </cell>
          <cell r="F299">
            <v>1941400</v>
          </cell>
        </row>
        <row r="300">
          <cell r="D300">
            <v>614900</v>
          </cell>
          <cell r="E300">
            <v>781000</v>
          </cell>
          <cell r="F300">
            <v>741900</v>
          </cell>
        </row>
        <row r="301">
          <cell r="D301">
            <v>865200</v>
          </cell>
          <cell r="E301">
            <v>1099000</v>
          </cell>
          <cell r="F301">
            <v>1210300</v>
          </cell>
        </row>
        <row r="302">
          <cell r="D302">
            <v>4933000</v>
          </cell>
          <cell r="E302">
            <v>6265800</v>
          </cell>
          <cell r="F302">
            <v>5952500</v>
          </cell>
        </row>
        <row r="303">
          <cell r="D303">
            <v>1664200</v>
          </cell>
          <cell r="E303">
            <v>2030900</v>
          </cell>
          <cell r="F303">
            <v>1929300</v>
          </cell>
        </row>
        <row r="304">
          <cell r="D304">
            <v>1628000</v>
          </cell>
          <cell r="E304">
            <v>2067800</v>
          </cell>
          <cell r="F304">
            <v>1964400</v>
          </cell>
        </row>
        <row r="305">
          <cell r="D305">
            <v>1289700</v>
          </cell>
          <cell r="E305">
            <v>1638100</v>
          </cell>
          <cell r="F305">
            <v>1556100</v>
          </cell>
        </row>
        <row r="306">
          <cell r="D306">
            <v>1290600</v>
          </cell>
          <cell r="E306">
            <v>1639300</v>
          </cell>
          <cell r="F306">
            <v>1557300</v>
          </cell>
        </row>
        <row r="307">
          <cell r="D307">
            <v>484500</v>
          </cell>
          <cell r="E307">
            <v>484500</v>
          </cell>
          <cell r="F307">
            <v>476200</v>
          </cell>
        </row>
        <row r="308">
          <cell r="D308">
            <v>1658800</v>
          </cell>
          <cell r="E308">
            <v>2107000</v>
          </cell>
          <cell r="F308">
            <v>2001600</v>
          </cell>
        </row>
        <row r="309">
          <cell r="D309">
            <v>1399100</v>
          </cell>
          <cell r="E309">
            <v>1399100</v>
          </cell>
          <cell r="F309">
            <v>1375300</v>
          </cell>
        </row>
        <row r="310">
          <cell r="D310">
            <v>1813000</v>
          </cell>
          <cell r="E310">
            <v>2302900</v>
          </cell>
          <cell r="F310">
            <v>2187700</v>
          </cell>
        </row>
        <row r="311">
          <cell r="D311">
            <v>1965500</v>
          </cell>
          <cell r="E311">
            <v>1970000</v>
          </cell>
          <cell r="F311">
            <v>1871500</v>
          </cell>
        </row>
        <row r="312">
          <cell r="D312">
            <v>2832300</v>
          </cell>
          <cell r="E312">
            <v>2832300</v>
          </cell>
          <cell r="F312">
            <v>2690600</v>
          </cell>
        </row>
        <row r="313">
          <cell r="D313">
            <v>137800</v>
          </cell>
          <cell r="E313">
            <v>175100</v>
          </cell>
          <cell r="F313">
            <v>166300</v>
          </cell>
        </row>
        <row r="314">
          <cell r="D314">
            <v>971700</v>
          </cell>
          <cell r="E314">
            <v>971700</v>
          </cell>
          <cell r="F314">
            <v>955100</v>
          </cell>
        </row>
        <row r="315">
          <cell r="D315">
            <v>2940000</v>
          </cell>
          <cell r="E315">
            <v>3386900</v>
          </cell>
          <cell r="F315">
            <v>3329300</v>
          </cell>
        </row>
        <row r="316">
          <cell r="D316">
            <v>68000</v>
          </cell>
          <cell r="E316">
            <v>86400</v>
          </cell>
          <cell r="F316">
            <v>82000</v>
          </cell>
        </row>
        <row r="317">
          <cell r="D317">
            <v>83500</v>
          </cell>
          <cell r="E317">
            <v>83500</v>
          </cell>
          <cell r="F317">
            <v>37700</v>
          </cell>
        </row>
        <row r="318">
          <cell r="D318">
            <v>474000</v>
          </cell>
          <cell r="E318">
            <v>502600</v>
          </cell>
          <cell r="F318">
            <v>494000</v>
          </cell>
        </row>
        <row r="319">
          <cell r="D319">
            <v>949500</v>
          </cell>
          <cell r="E319">
            <v>1196600</v>
          </cell>
          <cell r="F319">
            <v>1136700</v>
          </cell>
        </row>
        <row r="320">
          <cell r="D320">
            <v>970000</v>
          </cell>
          <cell r="E320">
            <v>1117400</v>
          </cell>
          <cell r="F320">
            <v>1098400</v>
          </cell>
        </row>
        <row r="321">
          <cell r="D321">
            <v>337800</v>
          </cell>
          <cell r="E321">
            <v>389100</v>
          </cell>
          <cell r="F321">
            <v>382400</v>
          </cell>
        </row>
        <row r="322">
          <cell r="D322">
            <v>1017000</v>
          </cell>
          <cell r="E322">
            <v>1171600</v>
          </cell>
          <cell r="F322">
            <v>1151600</v>
          </cell>
        </row>
        <row r="323">
          <cell r="D323">
            <v>212500</v>
          </cell>
          <cell r="E323">
            <v>212500</v>
          </cell>
          <cell r="F323">
            <v>201800</v>
          </cell>
        </row>
        <row r="324">
          <cell r="D324">
            <v>1470000</v>
          </cell>
          <cell r="E324">
            <v>1693400</v>
          </cell>
          <cell r="F324">
            <v>1664600</v>
          </cell>
        </row>
        <row r="325">
          <cell r="D325">
            <v>117000</v>
          </cell>
          <cell r="E325">
            <v>134700</v>
          </cell>
          <cell r="F325">
            <v>132400</v>
          </cell>
        </row>
        <row r="326">
          <cell r="D326">
            <v>55000</v>
          </cell>
          <cell r="E326">
            <v>63300</v>
          </cell>
          <cell r="F326">
            <v>62200</v>
          </cell>
        </row>
        <row r="327">
          <cell r="D327">
            <v>150000</v>
          </cell>
          <cell r="E327">
            <v>172800</v>
          </cell>
          <cell r="F327">
            <v>169800</v>
          </cell>
        </row>
        <row r="328">
          <cell r="D328">
            <v>77000</v>
          </cell>
          <cell r="E328">
            <v>97900</v>
          </cell>
          <cell r="F328">
            <v>93000</v>
          </cell>
        </row>
        <row r="329">
          <cell r="D329">
            <v>257500</v>
          </cell>
          <cell r="E329">
            <v>297000</v>
          </cell>
          <cell r="F329">
            <v>282100</v>
          </cell>
        </row>
        <row r="330">
          <cell r="D330">
            <v>514000</v>
          </cell>
          <cell r="E330">
            <v>514000</v>
          </cell>
          <cell r="F330">
            <v>488300</v>
          </cell>
        </row>
        <row r="331">
          <cell r="D331">
            <v>54400</v>
          </cell>
          <cell r="E331">
            <v>69100</v>
          </cell>
          <cell r="F331">
            <v>65600</v>
          </cell>
        </row>
        <row r="332">
          <cell r="D332">
            <v>226700</v>
          </cell>
          <cell r="E332">
            <v>288000</v>
          </cell>
          <cell r="F332">
            <v>273600</v>
          </cell>
        </row>
        <row r="333">
          <cell r="D333">
            <v>398100</v>
          </cell>
          <cell r="E333">
            <v>505400</v>
          </cell>
          <cell r="F333">
            <v>480100</v>
          </cell>
        </row>
        <row r="334">
          <cell r="D334">
            <v>484500</v>
          </cell>
          <cell r="E334">
            <v>484500</v>
          </cell>
          <cell r="F334">
            <v>476200</v>
          </cell>
        </row>
        <row r="335">
          <cell r="D335">
            <v>220000</v>
          </cell>
          <cell r="E335">
            <v>253400</v>
          </cell>
          <cell r="F335">
            <v>249000</v>
          </cell>
        </row>
        <row r="336">
          <cell r="D336">
            <v>1000000</v>
          </cell>
          <cell r="E336">
            <v>1152000</v>
          </cell>
          <cell r="F336">
            <v>1132400</v>
          </cell>
        </row>
        <row r="337">
          <cell r="D337">
            <v>36500</v>
          </cell>
          <cell r="E337">
            <v>36500</v>
          </cell>
          <cell r="F337">
            <v>34600</v>
          </cell>
        </row>
        <row r="338">
          <cell r="D338">
            <v>659300</v>
          </cell>
          <cell r="E338">
            <v>755100</v>
          </cell>
          <cell r="F338">
            <v>717300</v>
          </cell>
        </row>
        <row r="339">
          <cell r="D339">
            <v>160000</v>
          </cell>
          <cell r="E339">
            <v>184300</v>
          </cell>
          <cell r="F339">
            <v>181100</v>
          </cell>
        </row>
        <row r="340">
          <cell r="D340">
            <v>875000</v>
          </cell>
          <cell r="E340">
            <v>1008000</v>
          </cell>
          <cell r="F340">
            <v>990800</v>
          </cell>
        </row>
        <row r="341">
          <cell r="D341">
            <v>233000</v>
          </cell>
          <cell r="E341">
            <v>296000</v>
          </cell>
          <cell r="F341">
            <v>281200</v>
          </cell>
        </row>
        <row r="342">
          <cell r="D342">
            <v>1185000</v>
          </cell>
          <cell r="E342">
            <v>1365100</v>
          </cell>
          <cell r="F342">
            <v>1341900</v>
          </cell>
        </row>
        <row r="343">
          <cell r="D343">
            <v>91600</v>
          </cell>
          <cell r="E343">
            <v>116300</v>
          </cell>
          <cell r="F343">
            <v>110400</v>
          </cell>
        </row>
        <row r="344">
          <cell r="D344">
            <v>665700</v>
          </cell>
          <cell r="E344">
            <v>845500</v>
          </cell>
          <cell r="F344">
            <v>803200</v>
          </cell>
        </row>
        <row r="345">
          <cell r="D345">
            <v>5270900</v>
          </cell>
          <cell r="E345">
            <v>5270900</v>
          </cell>
          <cell r="F345">
            <v>5181300</v>
          </cell>
        </row>
        <row r="346">
          <cell r="D346">
            <v>1034000</v>
          </cell>
          <cell r="E346">
            <v>1112000</v>
          </cell>
          <cell r="F346">
            <v>1093100</v>
          </cell>
        </row>
        <row r="347">
          <cell r="D347">
            <v>100000</v>
          </cell>
          <cell r="E347">
            <v>115200</v>
          </cell>
          <cell r="F347">
            <v>109400</v>
          </cell>
        </row>
        <row r="348">
          <cell r="D348">
            <v>3011000</v>
          </cell>
          <cell r="E348">
            <v>3011000</v>
          </cell>
          <cell r="F348">
            <v>2860400</v>
          </cell>
        </row>
        <row r="349">
          <cell r="D349">
            <v>4600</v>
          </cell>
          <cell r="E349">
            <v>5900</v>
          </cell>
          <cell r="F349">
            <v>5600</v>
          </cell>
        </row>
        <row r="350">
          <cell r="D350">
            <v>81200</v>
          </cell>
          <cell r="E350">
            <v>103200</v>
          </cell>
          <cell r="F350">
            <v>98000</v>
          </cell>
        </row>
        <row r="351">
          <cell r="D351">
            <v>1099200</v>
          </cell>
          <cell r="E351">
            <v>1214500</v>
          </cell>
          <cell r="F351">
            <v>1153700</v>
          </cell>
        </row>
        <row r="352">
          <cell r="D352">
            <v>184000</v>
          </cell>
          <cell r="E352">
            <v>211900</v>
          </cell>
          <cell r="F352">
            <v>208200</v>
          </cell>
        </row>
        <row r="353">
          <cell r="D353">
            <v>343000</v>
          </cell>
          <cell r="E353">
            <v>356000</v>
          </cell>
          <cell r="F353">
            <v>349900</v>
          </cell>
        </row>
        <row r="354">
          <cell r="D354">
            <v>22600</v>
          </cell>
          <cell r="E354">
            <v>28800</v>
          </cell>
          <cell r="F354">
            <v>27300</v>
          </cell>
        </row>
        <row r="355">
          <cell r="D355">
            <v>836200</v>
          </cell>
          <cell r="E355">
            <v>1062100</v>
          </cell>
          <cell r="F355">
            <v>1008900</v>
          </cell>
        </row>
        <row r="356">
          <cell r="D356">
            <v>1231600</v>
          </cell>
          <cell r="E356">
            <v>1564400</v>
          </cell>
          <cell r="F356">
            <v>1486100</v>
          </cell>
        </row>
        <row r="357">
          <cell r="D357">
            <v>419000</v>
          </cell>
          <cell r="E357">
            <v>450400</v>
          </cell>
          <cell r="F357">
            <v>427800</v>
          </cell>
        </row>
        <row r="358">
          <cell r="D358">
            <v>2393600</v>
          </cell>
          <cell r="E358">
            <v>2393600</v>
          </cell>
          <cell r="F358">
            <v>2273900</v>
          </cell>
        </row>
        <row r="359">
          <cell r="D359">
            <v>631000</v>
          </cell>
          <cell r="E359">
            <v>726900</v>
          </cell>
          <cell r="F359">
            <v>850300</v>
          </cell>
        </row>
        <row r="360">
          <cell r="D360">
            <v>226700</v>
          </cell>
          <cell r="E360">
            <v>288000</v>
          </cell>
          <cell r="F360">
            <v>273600</v>
          </cell>
        </row>
        <row r="361">
          <cell r="D361">
            <v>99700</v>
          </cell>
          <cell r="E361">
            <v>126700</v>
          </cell>
          <cell r="F361">
            <v>120300</v>
          </cell>
        </row>
        <row r="362">
          <cell r="D362">
            <v>241200</v>
          </cell>
          <cell r="E362">
            <v>306400</v>
          </cell>
          <cell r="F362">
            <v>291000</v>
          </cell>
        </row>
        <row r="363">
          <cell r="D363">
            <v>1260600</v>
          </cell>
          <cell r="E363">
            <v>1388500</v>
          </cell>
          <cell r="F363">
            <v>1319000</v>
          </cell>
        </row>
        <row r="364">
          <cell r="D364">
            <v>83400</v>
          </cell>
          <cell r="E364">
            <v>105900</v>
          </cell>
          <cell r="F364">
            <v>100600</v>
          </cell>
        </row>
        <row r="365">
          <cell r="D365">
            <v>225800</v>
          </cell>
          <cell r="E365">
            <v>286800</v>
          </cell>
          <cell r="F365">
            <v>272400</v>
          </cell>
        </row>
        <row r="366">
          <cell r="D366">
            <v>4166000</v>
          </cell>
          <cell r="E366">
            <v>4799300</v>
          </cell>
          <cell r="F366">
            <v>4717700</v>
          </cell>
        </row>
        <row r="367">
          <cell r="D367">
            <v>94300</v>
          </cell>
          <cell r="E367">
            <v>119800</v>
          </cell>
          <cell r="F367">
            <v>113800</v>
          </cell>
        </row>
        <row r="368">
          <cell r="D368">
            <v>1511000</v>
          </cell>
          <cell r="E368">
            <v>1518900</v>
          </cell>
          <cell r="F368">
            <v>1981800</v>
          </cell>
        </row>
        <row r="369">
          <cell r="D369">
            <v>1382000</v>
          </cell>
          <cell r="E369">
            <v>1382000</v>
          </cell>
          <cell r="F369">
            <v>1307200</v>
          </cell>
        </row>
        <row r="370">
          <cell r="D370">
            <v>1436400</v>
          </cell>
          <cell r="E370">
            <v>1436400</v>
          </cell>
          <cell r="F370">
            <v>1335500</v>
          </cell>
        </row>
        <row r="371">
          <cell r="D371">
            <v>1374000</v>
          </cell>
          <cell r="E371">
            <v>1450000</v>
          </cell>
          <cell r="F371">
            <v>1356900</v>
          </cell>
        </row>
        <row r="372">
          <cell r="D372">
            <v>1415700</v>
          </cell>
          <cell r="E372">
            <v>1480800</v>
          </cell>
          <cell r="F372">
            <v>2250300</v>
          </cell>
        </row>
        <row r="373">
          <cell r="D373">
            <v>978600</v>
          </cell>
          <cell r="E373">
            <v>1243000</v>
          </cell>
          <cell r="F373">
            <v>1180800</v>
          </cell>
        </row>
        <row r="374">
          <cell r="D374">
            <v>1140000</v>
          </cell>
          <cell r="E374">
            <v>1448000</v>
          </cell>
          <cell r="F374">
            <v>1375600</v>
          </cell>
        </row>
        <row r="375">
          <cell r="D375">
            <v>523000</v>
          </cell>
          <cell r="E375">
            <v>602500</v>
          </cell>
          <cell r="F375">
            <v>592200</v>
          </cell>
        </row>
        <row r="376">
          <cell r="D376">
            <v>197500</v>
          </cell>
          <cell r="E376">
            <v>197500</v>
          </cell>
          <cell r="F376">
            <v>176000</v>
          </cell>
        </row>
        <row r="377">
          <cell r="D377">
            <v>1520000</v>
          </cell>
          <cell r="E377">
            <v>1751000</v>
          </cell>
          <cell r="F377">
            <v>1721200</v>
          </cell>
        </row>
        <row r="378">
          <cell r="D378">
            <v>1691500</v>
          </cell>
          <cell r="E378">
            <v>2148500</v>
          </cell>
          <cell r="F378">
            <v>2041000</v>
          </cell>
        </row>
        <row r="379">
          <cell r="D379">
            <v>735300</v>
          </cell>
          <cell r="E379">
            <v>778500</v>
          </cell>
          <cell r="F379">
            <v>765200</v>
          </cell>
        </row>
        <row r="380">
          <cell r="D380">
            <v>235800</v>
          </cell>
          <cell r="E380">
            <v>299500</v>
          </cell>
          <cell r="F380">
            <v>284500</v>
          </cell>
        </row>
        <row r="381">
          <cell r="D381">
            <v>102400</v>
          </cell>
          <cell r="E381">
            <v>130100</v>
          </cell>
          <cell r="F381">
            <v>123500</v>
          </cell>
        </row>
        <row r="382">
          <cell r="D382">
            <v>12000</v>
          </cell>
          <cell r="E382">
            <v>13800</v>
          </cell>
          <cell r="F382">
            <v>13500</v>
          </cell>
        </row>
        <row r="383">
          <cell r="D383">
            <v>200400</v>
          </cell>
          <cell r="E383">
            <v>254500</v>
          </cell>
          <cell r="F383">
            <v>241700</v>
          </cell>
        </row>
        <row r="384">
          <cell r="D384">
            <v>1238900</v>
          </cell>
          <cell r="E384">
            <v>1573600</v>
          </cell>
          <cell r="F384">
            <v>1479500</v>
          </cell>
        </row>
        <row r="385">
          <cell r="D385">
            <v>14000</v>
          </cell>
          <cell r="E385">
            <v>16100</v>
          </cell>
          <cell r="F385">
            <v>15800</v>
          </cell>
        </row>
        <row r="386">
          <cell r="D386">
            <v>2394900</v>
          </cell>
          <cell r="E386">
            <v>2758900</v>
          </cell>
          <cell r="F386">
            <v>2366200</v>
          </cell>
        </row>
        <row r="387">
          <cell r="D387">
            <v>829000</v>
          </cell>
          <cell r="E387">
            <v>955000</v>
          </cell>
          <cell r="F387">
            <v>938700</v>
          </cell>
        </row>
        <row r="388">
          <cell r="D388">
            <v>840300</v>
          </cell>
          <cell r="E388">
            <v>968000</v>
          </cell>
          <cell r="F388">
            <v>951500</v>
          </cell>
        </row>
        <row r="389">
          <cell r="D389">
            <v>449000</v>
          </cell>
          <cell r="E389">
            <v>517200</v>
          </cell>
          <cell r="F389">
            <v>508400</v>
          </cell>
        </row>
        <row r="390">
          <cell r="D390">
            <v>244000</v>
          </cell>
          <cell r="E390">
            <v>244000</v>
          </cell>
          <cell r="F390">
            <v>187600</v>
          </cell>
        </row>
        <row r="391">
          <cell r="D391">
            <v>186000</v>
          </cell>
          <cell r="E391">
            <v>214200</v>
          </cell>
          <cell r="F391">
            <v>210500</v>
          </cell>
        </row>
        <row r="392">
          <cell r="D392">
            <v>190000</v>
          </cell>
          <cell r="E392">
            <v>190000</v>
          </cell>
          <cell r="F392">
            <v>186700</v>
          </cell>
        </row>
        <row r="393">
          <cell r="D393">
            <v>446000</v>
          </cell>
          <cell r="E393">
            <v>500000</v>
          </cell>
          <cell r="F393">
            <v>491500</v>
          </cell>
        </row>
        <row r="394">
          <cell r="D394">
            <v>980000</v>
          </cell>
          <cell r="E394">
            <v>980000</v>
          </cell>
          <cell r="F394">
            <v>786200</v>
          </cell>
        </row>
        <row r="395">
          <cell r="D395">
            <v>70000</v>
          </cell>
          <cell r="E395">
            <v>80600</v>
          </cell>
          <cell r="F395">
            <v>79200</v>
          </cell>
        </row>
        <row r="396">
          <cell r="D396">
            <v>710000</v>
          </cell>
          <cell r="E396">
            <v>817900</v>
          </cell>
          <cell r="F396">
            <v>804000</v>
          </cell>
        </row>
        <row r="397">
          <cell r="D397">
            <v>710000</v>
          </cell>
          <cell r="E397">
            <v>817900</v>
          </cell>
          <cell r="F397">
            <v>661500</v>
          </cell>
        </row>
        <row r="398">
          <cell r="D398">
            <v>4408000</v>
          </cell>
          <cell r="E398">
            <v>4408000</v>
          </cell>
          <cell r="F398">
            <v>2496400</v>
          </cell>
        </row>
        <row r="399">
          <cell r="D399">
            <v>643000</v>
          </cell>
          <cell r="E399">
            <v>746500</v>
          </cell>
          <cell r="F399">
            <v>701500</v>
          </cell>
        </row>
        <row r="400">
          <cell r="D400">
            <v>17200</v>
          </cell>
          <cell r="E400">
            <v>21800</v>
          </cell>
          <cell r="F400">
            <v>20700</v>
          </cell>
        </row>
        <row r="401">
          <cell r="D401">
            <v>0</v>
          </cell>
          <cell r="E401">
            <v>0</v>
          </cell>
          <cell r="F401">
            <v>716700</v>
          </cell>
        </row>
        <row r="402">
          <cell r="D402">
            <v>372000</v>
          </cell>
          <cell r="E402">
            <v>428500</v>
          </cell>
          <cell r="F402">
            <v>407000</v>
          </cell>
        </row>
        <row r="403">
          <cell r="D403">
            <v>402600</v>
          </cell>
          <cell r="E403">
            <v>506100</v>
          </cell>
          <cell r="F403">
            <v>480700</v>
          </cell>
        </row>
        <row r="404">
          <cell r="D404">
            <v>190000</v>
          </cell>
          <cell r="E404">
            <v>218800</v>
          </cell>
          <cell r="F404">
            <v>210100</v>
          </cell>
        </row>
        <row r="405">
          <cell r="D405">
            <v>135000</v>
          </cell>
          <cell r="E405">
            <v>138000</v>
          </cell>
          <cell r="F405">
            <v>135600</v>
          </cell>
        </row>
        <row r="406">
          <cell r="D406">
            <v>166800</v>
          </cell>
          <cell r="E406">
            <v>211900</v>
          </cell>
          <cell r="F406">
            <v>201300</v>
          </cell>
        </row>
        <row r="407">
          <cell r="D407">
            <v>194000</v>
          </cell>
          <cell r="E407">
            <v>246500</v>
          </cell>
          <cell r="F407">
            <v>234100</v>
          </cell>
        </row>
        <row r="408">
          <cell r="D408">
            <v>163200</v>
          </cell>
          <cell r="E408">
            <v>207300</v>
          </cell>
          <cell r="F408">
            <v>196900</v>
          </cell>
        </row>
        <row r="409">
          <cell r="D409">
            <v>959300</v>
          </cell>
          <cell r="E409">
            <v>1105100</v>
          </cell>
          <cell r="F409">
            <v>1086300</v>
          </cell>
        </row>
        <row r="410">
          <cell r="D410">
            <v>474000</v>
          </cell>
          <cell r="E410">
            <v>546000</v>
          </cell>
          <cell r="F410">
            <v>536700</v>
          </cell>
        </row>
        <row r="411">
          <cell r="D411">
            <v>938000</v>
          </cell>
          <cell r="E411">
            <v>1080600</v>
          </cell>
          <cell r="F411">
            <v>1062200</v>
          </cell>
        </row>
        <row r="412">
          <cell r="D412">
            <v>710000</v>
          </cell>
          <cell r="E412">
            <v>817900</v>
          </cell>
          <cell r="F412">
            <v>804000</v>
          </cell>
        </row>
        <row r="413">
          <cell r="D413">
            <v>236000</v>
          </cell>
          <cell r="E413">
            <v>271800</v>
          </cell>
          <cell r="F413">
            <v>267100</v>
          </cell>
        </row>
        <row r="414">
          <cell r="D414">
            <v>462000</v>
          </cell>
          <cell r="E414">
            <v>532200</v>
          </cell>
          <cell r="F414">
            <v>523100</v>
          </cell>
        </row>
        <row r="415">
          <cell r="D415">
            <v>1138300</v>
          </cell>
          <cell r="E415">
            <v>1311300</v>
          </cell>
          <cell r="F415">
            <v>1289000</v>
          </cell>
        </row>
        <row r="416">
          <cell r="D416">
            <v>289000</v>
          </cell>
          <cell r="E416">
            <v>332900</v>
          </cell>
          <cell r="F416">
            <v>327200</v>
          </cell>
        </row>
        <row r="417">
          <cell r="D417">
            <v>250000</v>
          </cell>
          <cell r="E417">
            <v>288000</v>
          </cell>
          <cell r="F417">
            <v>283100</v>
          </cell>
        </row>
        <row r="418">
          <cell r="D418">
            <v>190000</v>
          </cell>
          <cell r="E418">
            <v>218800</v>
          </cell>
          <cell r="F418">
            <v>215000</v>
          </cell>
        </row>
        <row r="419">
          <cell r="D419">
            <v>247000</v>
          </cell>
          <cell r="E419">
            <v>284500</v>
          </cell>
          <cell r="F419">
            <v>202600</v>
          </cell>
        </row>
        <row r="420">
          <cell r="D420">
            <v>948000</v>
          </cell>
          <cell r="E420">
            <v>1092100</v>
          </cell>
          <cell r="F420">
            <v>1042200</v>
          </cell>
        </row>
        <row r="421">
          <cell r="D421">
            <v>337000</v>
          </cell>
          <cell r="E421">
            <v>388200</v>
          </cell>
          <cell r="F421">
            <v>381600</v>
          </cell>
        </row>
        <row r="422">
          <cell r="D422">
            <v>474000</v>
          </cell>
          <cell r="E422">
            <v>546000</v>
          </cell>
          <cell r="F422">
            <v>536700</v>
          </cell>
        </row>
        <row r="423">
          <cell r="D423">
            <v>431000</v>
          </cell>
          <cell r="E423">
            <v>496500</v>
          </cell>
          <cell r="F423">
            <v>488000</v>
          </cell>
        </row>
        <row r="424">
          <cell r="D424">
            <v>120000</v>
          </cell>
          <cell r="E424">
            <v>138200</v>
          </cell>
          <cell r="F424">
            <v>135800</v>
          </cell>
        </row>
        <row r="425">
          <cell r="D425">
            <v>331000</v>
          </cell>
          <cell r="E425">
            <v>381300</v>
          </cell>
          <cell r="F425">
            <v>374800</v>
          </cell>
        </row>
        <row r="426">
          <cell r="D426">
            <v>117000</v>
          </cell>
          <cell r="E426">
            <v>117000</v>
          </cell>
          <cell r="F426">
            <v>115000</v>
          </cell>
        </row>
        <row r="427">
          <cell r="D427">
            <v>646000</v>
          </cell>
          <cell r="E427">
            <v>744200</v>
          </cell>
          <cell r="F427">
            <v>731500</v>
          </cell>
        </row>
        <row r="428">
          <cell r="D428">
            <v>2534100</v>
          </cell>
          <cell r="E428">
            <v>2919300</v>
          </cell>
          <cell r="F428">
            <v>3345700</v>
          </cell>
        </row>
        <row r="429">
          <cell r="D429">
            <v>0</v>
          </cell>
          <cell r="E429">
            <v>0</v>
          </cell>
          <cell r="F429">
            <v>263500</v>
          </cell>
        </row>
        <row r="430">
          <cell r="D430">
            <v>1318000</v>
          </cell>
          <cell r="E430">
            <v>1518300</v>
          </cell>
          <cell r="F430">
            <v>1492400</v>
          </cell>
        </row>
        <row r="431">
          <cell r="D431">
            <v>75000</v>
          </cell>
          <cell r="E431">
            <v>86400</v>
          </cell>
          <cell r="F431">
            <v>163600</v>
          </cell>
        </row>
        <row r="432">
          <cell r="D432">
            <v>465800</v>
          </cell>
          <cell r="E432">
            <v>465800</v>
          </cell>
          <cell r="F432">
            <v>457800</v>
          </cell>
        </row>
        <row r="433">
          <cell r="D433">
            <v>749000</v>
          </cell>
          <cell r="E433">
            <v>843100</v>
          </cell>
          <cell r="F433">
            <v>800900</v>
          </cell>
        </row>
        <row r="434">
          <cell r="D434">
            <v>1347600</v>
          </cell>
          <cell r="E434">
            <v>1350700</v>
          </cell>
          <cell r="F434">
            <v>1283100</v>
          </cell>
        </row>
        <row r="435">
          <cell r="D435">
            <v>531400</v>
          </cell>
          <cell r="E435">
            <v>675000</v>
          </cell>
          <cell r="F435">
            <v>410000</v>
          </cell>
        </row>
        <row r="436">
          <cell r="D436">
            <v>5748000</v>
          </cell>
          <cell r="E436">
            <v>5748000</v>
          </cell>
          <cell r="F436">
            <v>5650300</v>
          </cell>
        </row>
        <row r="437">
          <cell r="D437">
            <v>1400200</v>
          </cell>
          <cell r="E437">
            <v>1400200</v>
          </cell>
          <cell r="F437">
            <v>1330100</v>
          </cell>
        </row>
        <row r="438">
          <cell r="D438">
            <v>5744500</v>
          </cell>
          <cell r="E438">
            <v>5744500</v>
          </cell>
          <cell r="F438">
            <v>5457200</v>
          </cell>
        </row>
        <row r="439">
          <cell r="D439">
            <v>604900</v>
          </cell>
          <cell r="E439">
            <v>768400</v>
          </cell>
          <cell r="F439">
            <v>729900</v>
          </cell>
        </row>
        <row r="440">
          <cell r="D440">
            <v>472500</v>
          </cell>
          <cell r="E440">
            <v>600200</v>
          </cell>
          <cell r="F440">
            <v>570100</v>
          </cell>
        </row>
        <row r="441">
          <cell r="D441">
            <v>621000</v>
          </cell>
          <cell r="E441">
            <v>715400</v>
          </cell>
          <cell r="F441">
            <v>703200</v>
          </cell>
        </row>
        <row r="442">
          <cell r="D442">
            <v>38900</v>
          </cell>
          <cell r="E442">
            <v>49500</v>
          </cell>
          <cell r="F442">
            <v>47000</v>
          </cell>
        </row>
        <row r="443">
          <cell r="D443">
            <v>1557200</v>
          </cell>
          <cell r="E443">
            <v>1978000</v>
          </cell>
          <cell r="F443">
            <v>1879100</v>
          </cell>
        </row>
        <row r="444">
          <cell r="D444">
            <v>580400</v>
          </cell>
          <cell r="E444">
            <v>737200</v>
          </cell>
          <cell r="F444">
            <v>700300</v>
          </cell>
        </row>
        <row r="445">
          <cell r="D445">
            <v>459800</v>
          </cell>
          <cell r="E445">
            <v>584000</v>
          </cell>
          <cell r="F445">
            <v>554800</v>
          </cell>
        </row>
        <row r="446">
          <cell r="D446">
            <v>43500</v>
          </cell>
          <cell r="E446">
            <v>55200</v>
          </cell>
          <cell r="F446">
            <v>52400</v>
          </cell>
        </row>
        <row r="447">
          <cell r="D447">
            <v>503200</v>
          </cell>
          <cell r="E447">
            <v>503200</v>
          </cell>
          <cell r="F447">
            <v>494600</v>
          </cell>
        </row>
        <row r="448">
          <cell r="D448">
            <v>1524600</v>
          </cell>
          <cell r="E448">
            <v>1613600</v>
          </cell>
          <cell r="F448">
            <v>1532900</v>
          </cell>
        </row>
        <row r="449">
          <cell r="D449">
            <v>71000</v>
          </cell>
          <cell r="E449">
            <v>75400</v>
          </cell>
          <cell r="F449">
            <v>71600</v>
          </cell>
        </row>
        <row r="450">
          <cell r="D450">
            <v>706500</v>
          </cell>
          <cell r="E450">
            <v>814000</v>
          </cell>
          <cell r="F450">
            <v>800100</v>
          </cell>
        </row>
        <row r="451">
          <cell r="D451">
            <v>261200</v>
          </cell>
          <cell r="E451">
            <v>331700</v>
          </cell>
          <cell r="F451">
            <v>315100</v>
          </cell>
        </row>
        <row r="452">
          <cell r="D452">
            <v>53000</v>
          </cell>
          <cell r="E452">
            <v>67300</v>
          </cell>
          <cell r="F452">
            <v>63900</v>
          </cell>
        </row>
        <row r="453">
          <cell r="D453">
            <v>1688200</v>
          </cell>
          <cell r="E453">
            <v>1688200</v>
          </cell>
          <cell r="F453">
            <v>1603700</v>
          </cell>
        </row>
        <row r="454">
          <cell r="D454">
            <v>165000</v>
          </cell>
          <cell r="E454">
            <v>170000</v>
          </cell>
          <cell r="F454">
            <v>138000</v>
          </cell>
        </row>
        <row r="455">
          <cell r="D455">
            <v>323000</v>
          </cell>
          <cell r="E455">
            <v>372100</v>
          </cell>
          <cell r="F455">
            <v>365700</v>
          </cell>
        </row>
        <row r="456">
          <cell r="D456">
            <v>1189900</v>
          </cell>
          <cell r="E456">
            <v>1511400</v>
          </cell>
          <cell r="F456">
            <v>1435800</v>
          </cell>
        </row>
        <row r="457">
          <cell r="D457">
            <v>355000</v>
          </cell>
          <cell r="E457">
            <v>408900</v>
          </cell>
          <cell r="F457">
            <v>401900</v>
          </cell>
        </row>
        <row r="458">
          <cell r="D458">
            <v>173200</v>
          </cell>
          <cell r="E458">
            <v>220000</v>
          </cell>
          <cell r="F458">
            <v>209000</v>
          </cell>
        </row>
        <row r="459">
          <cell r="D459">
            <v>332900</v>
          </cell>
          <cell r="E459">
            <v>332900</v>
          </cell>
          <cell r="F459">
            <v>316200</v>
          </cell>
        </row>
        <row r="460">
          <cell r="D460">
            <v>1099200</v>
          </cell>
          <cell r="E460">
            <v>1294400</v>
          </cell>
          <cell r="F460">
            <v>1229600</v>
          </cell>
        </row>
        <row r="461">
          <cell r="D461">
            <v>522400</v>
          </cell>
          <cell r="E461">
            <v>663500</v>
          </cell>
          <cell r="F461">
            <v>630300</v>
          </cell>
        </row>
        <row r="462">
          <cell r="D462">
            <v>546900</v>
          </cell>
          <cell r="E462">
            <v>676700</v>
          </cell>
          <cell r="F462">
            <v>642800</v>
          </cell>
        </row>
        <row r="463">
          <cell r="D463">
            <v>370900</v>
          </cell>
          <cell r="E463">
            <v>471100</v>
          </cell>
          <cell r="F463">
            <v>447500</v>
          </cell>
        </row>
        <row r="464">
          <cell r="D464">
            <v>230300</v>
          </cell>
          <cell r="E464">
            <v>292600</v>
          </cell>
          <cell r="F464">
            <v>277900</v>
          </cell>
        </row>
        <row r="465">
          <cell r="D465">
            <v>516900</v>
          </cell>
          <cell r="E465">
            <v>656600</v>
          </cell>
          <cell r="F465">
            <v>623700</v>
          </cell>
        </row>
        <row r="466">
          <cell r="D466">
            <v>60700</v>
          </cell>
          <cell r="E466">
            <v>77100</v>
          </cell>
          <cell r="F466">
            <v>73200</v>
          </cell>
        </row>
        <row r="467">
          <cell r="D467">
            <v>855200</v>
          </cell>
          <cell r="E467">
            <v>1086300</v>
          </cell>
          <cell r="F467">
            <v>1031900</v>
          </cell>
        </row>
        <row r="468">
          <cell r="D468">
            <v>946000</v>
          </cell>
          <cell r="E468">
            <v>946000</v>
          </cell>
          <cell r="F468">
            <v>898700</v>
          </cell>
        </row>
        <row r="469">
          <cell r="D469">
            <v>466100</v>
          </cell>
          <cell r="E469">
            <v>592100</v>
          </cell>
          <cell r="F469">
            <v>562400</v>
          </cell>
        </row>
        <row r="470">
          <cell r="D470">
            <v>1230700</v>
          </cell>
          <cell r="E470">
            <v>1563300</v>
          </cell>
          <cell r="F470">
            <v>1485100</v>
          </cell>
        </row>
        <row r="471">
          <cell r="D471">
            <v>230300</v>
          </cell>
          <cell r="E471">
            <v>292600</v>
          </cell>
          <cell r="F471">
            <v>277900</v>
          </cell>
        </row>
        <row r="472">
          <cell r="D472">
            <v>226700</v>
          </cell>
          <cell r="E472">
            <v>288000</v>
          </cell>
          <cell r="F472">
            <v>273600</v>
          </cell>
        </row>
        <row r="473">
          <cell r="D473">
            <v>149000</v>
          </cell>
          <cell r="E473">
            <v>171600</v>
          </cell>
          <cell r="F473">
            <v>168600</v>
          </cell>
        </row>
        <row r="474">
          <cell r="D474">
            <v>966000</v>
          </cell>
          <cell r="E474">
            <v>966000</v>
          </cell>
          <cell r="F474">
            <v>917700</v>
          </cell>
        </row>
        <row r="475">
          <cell r="D475">
            <v>72500</v>
          </cell>
          <cell r="E475">
            <v>92100</v>
          </cell>
          <cell r="F475">
            <v>87400</v>
          </cell>
        </row>
        <row r="476">
          <cell r="D476">
            <v>73700</v>
          </cell>
          <cell r="E476">
            <v>73700</v>
          </cell>
          <cell r="F476">
            <v>72400</v>
          </cell>
        </row>
        <row r="477">
          <cell r="D477">
            <v>1230000</v>
          </cell>
          <cell r="E477">
            <v>1416900</v>
          </cell>
          <cell r="F477">
            <v>1392800</v>
          </cell>
        </row>
        <row r="478">
          <cell r="D478">
            <v>117000</v>
          </cell>
          <cell r="E478">
            <v>134700</v>
          </cell>
          <cell r="F478">
            <v>132400</v>
          </cell>
        </row>
        <row r="479">
          <cell r="D479">
            <v>215700</v>
          </cell>
          <cell r="E479">
            <v>215700</v>
          </cell>
          <cell r="F479">
            <v>212000</v>
          </cell>
        </row>
        <row r="480">
          <cell r="D480">
            <v>21700</v>
          </cell>
          <cell r="E480">
            <v>27600</v>
          </cell>
          <cell r="F480">
            <v>26200</v>
          </cell>
        </row>
        <row r="481">
          <cell r="D481">
            <v>814000</v>
          </cell>
          <cell r="E481">
            <v>814000</v>
          </cell>
          <cell r="F481">
            <v>773300</v>
          </cell>
        </row>
        <row r="482">
          <cell r="D482">
            <v>787200</v>
          </cell>
          <cell r="E482">
            <v>999900</v>
          </cell>
          <cell r="F482">
            <v>949900</v>
          </cell>
        </row>
        <row r="483">
          <cell r="D483">
            <v>426500</v>
          </cell>
          <cell r="E483">
            <v>491300</v>
          </cell>
          <cell r="F483">
            <v>482900</v>
          </cell>
        </row>
        <row r="484">
          <cell r="D484">
            <v>442000</v>
          </cell>
          <cell r="E484">
            <v>509100</v>
          </cell>
          <cell r="F484">
            <v>500400</v>
          </cell>
        </row>
        <row r="485">
          <cell r="D485">
            <v>1098700</v>
          </cell>
          <cell r="E485">
            <v>1265700</v>
          </cell>
          <cell r="F485">
            <v>1244100</v>
          </cell>
        </row>
        <row r="486">
          <cell r="D486">
            <v>2534000</v>
          </cell>
          <cell r="E486">
            <v>2919200</v>
          </cell>
          <cell r="F486">
            <v>4044100</v>
          </cell>
        </row>
        <row r="487">
          <cell r="D487">
            <v>430000</v>
          </cell>
          <cell r="E487">
            <v>462100</v>
          </cell>
          <cell r="F487">
            <v>454200</v>
          </cell>
        </row>
        <row r="488">
          <cell r="D488">
            <v>10000</v>
          </cell>
          <cell r="E488">
            <v>11500</v>
          </cell>
          <cell r="F488">
            <v>11300</v>
          </cell>
        </row>
        <row r="489">
          <cell r="D489">
            <v>299300</v>
          </cell>
          <cell r="E489">
            <v>344800</v>
          </cell>
          <cell r="F489">
            <v>338900</v>
          </cell>
        </row>
        <row r="490">
          <cell r="D490">
            <v>950000</v>
          </cell>
          <cell r="E490">
            <v>1013000</v>
          </cell>
          <cell r="F490">
            <v>995700</v>
          </cell>
        </row>
        <row r="491">
          <cell r="D491">
            <v>551000</v>
          </cell>
          <cell r="E491">
            <v>634700</v>
          </cell>
          <cell r="F491">
            <v>623900</v>
          </cell>
        </row>
        <row r="492">
          <cell r="D492">
            <v>379000</v>
          </cell>
          <cell r="E492">
            <v>436600</v>
          </cell>
          <cell r="F492">
            <v>429100</v>
          </cell>
        </row>
        <row r="493">
          <cell r="D493">
            <v>147000</v>
          </cell>
          <cell r="E493">
            <v>169300</v>
          </cell>
          <cell r="F493">
            <v>166400</v>
          </cell>
        </row>
        <row r="494">
          <cell r="D494">
            <v>85000</v>
          </cell>
          <cell r="E494">
            <v>85000</v>
          </cell>
          <cell r="F494">
            <v>83500</v>
          </cell>
        </row>
        <row r="495">
          <cell r="D495">
            <v>2306300</v>
          </cell>
          <cell r="E495">
            <v>2656900</v>
          </cell>
          <cell r="F495">
            <v>2478300</v>
          </cell>
        </row>
        <row r="496">
          <cell r="D496">
            <v>519600</v>
          </cell>
          <cell r="E496">
            <v>520700</v>
          </cell>
          <cell r="F496">
            <v>494600</v>
          </cell>
        </row>
        <row r="497">
          <cell r="D497">
            <v>35000</v>
          </cell>
          <cell r="E497">
            <v>40300</v>
          </cell>
          <cell r="F497">
            <v>38200</v>
          </cell>
        </row>
        <row r="498">
          <cell r="D498">
            <v>250300</v>
          </cell>
          <cell r="E498">
            <v>317900</v>
          </cell>
          <cell r="F498">
            <v>302000</v>
          </cell>
        </row>
        <row r="499">
          <cell r="D499">
            <v>550000</v>
          </cell>
          <cell r="E499">
            <v>633600</v>
          </cell>
          <cell r="F499">
            <v>622800</v>
          </cell>
        </row>
        <row r="500">
          <cell r="D500">
            <v>1760000</v>
          </cell>
          <cell r="E500">
            <v>1760000</v>
          </cell>
          <cell r="F500">
            <v>1580000</v>
          </cell>
        </row>
        <row r="501">
          <cell r="D501">
            <v>932200</v>
          </cell>
          <cell r="E501">
            <v>932200</v>
          </cell>
          <cell r="F501">
            <v>885500</v>
          </cell>
        </row>
        <row r="502">
          <cell r="D502">
            <v>862800</v>
          </cell>
          <cell r="E502">
            <v>862800</v>
          </cell>
          <cell r="F502">
            <v>819600</v>
          </cell>
        </row>
        <row r="503">
          <cell r="D503">
            <v>1466500</v>
          </cell>
          <cell r="E503">
            <v>1601200</v>
          </cell>
          <cell r="F503">
            <v>1521100</v>
          </cell>
        </row>
        <row r="504">
          <cell r="D504">
            <v>1871900</v>
          </cell>
          <cell r="E504">
            <v>2377700</v>
          </cell>
          <cell r="F504">
            <v>1327900</v>
          </cell>
        </row>
        <row r="505">
          <cell r="D505">
            <v>2029800</v>
          </cell>
          <cell r="E505">
            <v>2578200</v>
          </cell>
          <cell r="F505">
            <v>1178400</v>
          </cell>
        </row>
        <row r="506">
          <cell r="D506">
            <v>453400</v>
          </cell>
          <cell r="E506">
            <v>576000</v>
          </cell>
          <cell r="F506">
            <v>369000</v>
          </cell>
        </row>
        <row r="507">
          <cell r="D507">
            <v>855200</v>
          </cell>
          <cell r="E507">
            <v>1086300</v>
          </cell>
          <cell r="F507">
            <v>1031900</v>
          </cell>
        </row>
        <row r="508">
          <cell r="D508">
            <v>2964100</v>
          </cell>
          <cell r="E508">
            <v>2964100</v>
          </cell>
          <cell r="F508">
            <v>2913700</v>
          </cell>
        </row>
        <row r="509">
          <cell r="D509">
            <v>634800</v>
          </cell>
          <cell r="E509">
            <v>700000</v>
          </cell>
          <cell r="F509">
            <v>665000</v>
          </cell>
        </row>
        <row r="510">
          <cell r="D510">
            <v>663900</v>
          </cell>
          <cell r="E510">
            <v>787900</v>
          </cell>
          <cell r="F510">
            <v>748500</v>
          </cell>
        </row>
        <row r="511">
          <cell r="D511">
            <v>1079200</v>
          </cell>
          <cell r="E511">
            <v>1370900</v>
          </cell>
          <cell r="F511">
            <v>1302300</v>
          </cell>
        </row>
        <row r="512">
          <cell r="D512">
            <v>172000</v>
          </cell>
          <cell r="E512">
            <v>172400</v>
          </cell>
          <cell r="F512">
            <v>163700</v>
          </cell>
        </row>
        <row r="513">
          <cell r="D513">
            <v>38000</v>
          </cell>
          <cell r="E513">
            <v>48300</v>
          </cell>
          <cell r="F513">
            <v>45800</v>
          </cell>
        </row>
        <row r="514">
          <cell r="D514">
            <v>1439300</v>
          </cell>
          <cell r="E514">
            <v>1828200</v>
          </cell>
          <cell r="F514">
            <v>1736700</v>
          </cell>
        </row>
        <row r="515">
          <cell r="D515">
            <v>387200</v>
          </cell>
          <cell r="E515">
            <v>491900</v>
          </cell>
          <cell r="F515">
            <v>467300</v>
          </cell>
        </row>
        <row r="516">
          <cell r="D516">
            <v>470700</v>
          </cell>
          <cell r="E516">
            <v>597900</v>
          </cell>
          <cell r="F516">
            <v>568000</v>
          </cell>
        </row>
        <row r="517">
          <cell r="D517">
            <v>84800</v>
          </cell>
          <cell r="E517">
            <v>107700</v>
          </cell>
          <cell r="F517">
            <v>102300</v>
          </cell>
        </row>
        <row r="518">
          <cell r="D518">
            <v>207600</v>
          </cell>
          <cell r="E518">
            <v>263800</v>
          </cell>
          <cell r="F518">
            <v>250600</v>
          </cell>
        </row>
        <row r="519">
          <cell r="D519">
            <v>1115500</v>
          </cell>
          <cell r="E519">
            <v>1416900</v>
          </cell>
          <cell r="F519">
            <v>1346000</v>
          </cell>
        </row>
        <row r="520">
          <cell r="D520">
            <v>625800</v>
          </cell>
          <cell r="E520">
            <v>794800</v>
          </cell>
          <cell r="F520">
            <v>755000</v>
          </cell>
        </row>
        <row r="521">
          <cell r="D521">
            <v>514200</v>
          </cell>
          <cell r="E521">
            <v>653100</v>
          </cell>
          <cell r="F521">
            <v>620400</v>
          </cell>
        </row>
        <row r="522">
          <cell r="D522">
            <v>22600</v>
          </cell>
          <cell r="E522">
            <v>28800</v>
          </cell>
          <cell r="F522">
            <v>27300</v>
          </cell>
        </row>
        <row r="523">
          <cell r="D523">
            <v>773400</v>
          </cell>
          <cell r="E523">
            <v>982400</v>
          </cell>
          <cell r="F523">
            <v>933200</v>
          </cell>
        </row>
        <row r="524">
          <cell r="D524">
            <v>162900</v>
          </cell>
          <cell r="E524">
            <v>162900</v>
          </cell>
          <cell r="F524">
            <v>154700</v>
          </cell>
        </row>
        <row r="525">
          <cell r="D525">
            <v>2298500</v>
          </cell>
          <cell r="E525">
            <v>2298500</v>
          </cell>
          <cell r="F525">
            <v>2071400</v>
          </cell>
        </row>
        <row r="526">
          <cell r="D526">
            <v>10000</v>
          </cell>
          <cell r="E526">
            <v>11500</v>
          </cell>
          <cell r="F526">
            <v>11300</v>
          </cell>
        </row>
        <row r="527">
          <cell r="D527">
            <v>1743400</v>
          </cell>
          <cell r="E527">
            <v>1976000</v>
          </cell>
          <cell r="F527">
            <v>1877200</v>
          </cell>
        </row>
        <row r="528">
          <cell r="D528">
            <v>97000</v>
          </cell>
          <cell r="E528">
            <v>123200</v>
          </cell>
          <cell r="F528">
            <v>117000</v>
          </cell>
        </row>
        <row r="529">
          <cell r="D529">
            <v>0</v>
          </cell>
          <cell r="E529">
            <v>0</v>
          </cell>
          <cell r="F529">
            <v>72400</v>
          </cell>
        </row>
        <row r="530">
          <cell r="D530">
            <v>0</v>
          </cell>
          <cell r="E530">
            <v>0</v>
          </cell>
          <cell r="F530">
            <v>0</v>
          </cell>
        </row>
        <row r="531">
          <cell r="D531">
            <v>415300</v>
          </cell>
          <cell r="E531">
            <v>527600</v>
          </cell>
          <cell r="F531">
            <v>501200</v>
          </cell>
        </row>
        <row r="532">
          <cell r="D532">
            <v>388100</v>
          </cell>
          <cell r="E532">
            <v>493000</v>
          </cell>
          <cell r="F532">
            <v>468300</v>
          </cell>
        </row>
        <row r="533">
          <cell r="D533">
            <v>1852700</v>
          </cell>
          <cell r="E533">
            <v>1856900</v>
          </cell>
          <cell r="F533">
            <v>1764000</v>
          </cell>
        </row>
        <row r="534">
          <cell r="D534">
            <v>2282800</v>
          </cell>
          <cell r="E534">
            <v>2899600</v>
          </cell>
          <cell r="F534">
            <v>2754600</v>
          </cell>
        </row>
        <row r="535">
          <cell r="D535">
            <v>3036500</v>
          </cell>
          <cell r="E535">
            <v>3690400</v>
          </cell>
          <cell r="F535">
            <v>3505800</v>
          </cell>
        </row>
        <row r="536">
          <cell r="D536">
            <v>1091900</v>
          </cell>
          <cell r="E536">
            <v>1387000</v>
          </cell>
          <cell r="F536">
            <v>1317600</v>
          </cell>
        </row>
        <row r="537">
          <cell r="D537">
            <v>228500</v>
          </cell>
          <cell r="E537">
            <v>290300</v>
          </cell>
          <cell r="F537">
            <v>275700</v>
          </cell>
        </row>
        <row r="538">
          <cell r="D538">
            <v>555000</v>
          </cell>
          <cell r="E538">
            <v>705000</v>
          </cell>
          <cell r="F538">
            <v>669700</v>
          </cell>
        </row>
        <row r="539">
          <cell r="D539">
            <v>4500</v>
          </cell>
          <cell r="E539">
            <v>5700</v>
          </cell>
          <cell r="F539">
            <v>5400</v>
          </cell>
        </row>
        <row r="540">
          <cell r="D540">
            <v>512000</v>
          </cell>
          <cell r="E540">
            <v>547000</v>
          </cell>
          <cell r="F540">
            <v>520000</v>
          </cell>
        </row>
        <row r="541">
          <cell r="D541">
            <v>90600</v>
          </cell>
          <cell r="E541">
            <v>115200</v>
          </cell>
          <cell r="F541">
            <v>109400</v>
          </cell>
        </row>
        <row r="542">
          <cell r="D542">
            <v>575000</v>
          </cell>
          <cell r="E542">
            <v>611000</v>
          </cell>
          <cell r="F542">
            <v>600600</v>
          </cell>
        </row>
        <row r="543">
          <cell r="D543">
            <v>128400</v>
          </cell>
          <cell r="E543">
            <v>128400</v>
          </cell>
          <cell r="F543">
            <v>126200</v>
          </cell>
        </row>
        <row r="544">
          <cell r="D544">
            <v>2971500</v>
          </cell>
          <cell r="E544">
            <v>2996500</v>
          </cell>
          <cell r="F544">
            <v>2945500</v>
          </cell>
        </row>
        <row r="545">
          <cell r="D545">
            <v>1936000</v>
          </cell>
          <cell r="E545">
            <v>1936000</v>
          </cell>
          <cell r="F545">
            <v>1903100</v>
          </cell>
        </row>
        <row r="546">
          <cell r="D546">
            <v>1259700</v>
          </cell>
          <cell r="E546">
            <v>1600100</v>
          </cell>
          <cell r="F546">
            <v>1520000</v>
          </cell>
        </row>
        <row r="547">
          <cell r="D547">
            <v>1268800</v>
          </cell>
          <cell r="E547">
            <v>1611600</v>
          </cell>
          <cell r="F547">
            <v>1531000</v>
          </cell>
        </row>
        <row r="548">
          <cell r="D548">
            <v>605000</v>
          </cell>
          <cell r="E548">
            <v>620500</v>
          </cell>
          <cell r="F548">
            <v>609900</v>
          </cell>
        </row>
        <row r="549">
          <cell r="D549">
            <v>548000</v>
          </cell>
          <cell r="E549">
            <v>563700</v>
          </cell>
          <cell r="F549">
            <v>554100</v>
          </cell>
        </row>
        <row r="550">
          <cell r="D550">
            <v>540000</v>
          </cell>
          <cell r="E550">
            <v>622000</v>
          </cell>
          <cell r="F550">
            <v>611400</v>
          </cell>
        </row>
        <row r="551">
          <cell r="D551">
            <v>9700</v>
          </cell>
          <cell r="E551">
            <v>9700</v>
          </cell>
          <cell r="F551">
            <v>9500</v>
          </cell>
        </row>
        <row r="552">
          <cell r="D552">
            <v>9900</v>
          </cell>
          <cell r="E552">
            <v>12600</v>
          </cell>
          <cell r="F552">
            <v>11900</v>
          </cell>
        </row>
        <row r="553">
          <cell r="D553">
            <v>80700</v>
          </cell>
          <cell r="E553">
            <v>102500</v>
          </cell>
          <cell r="F553">
            <v>97300</v>
          </cell>
        </row>
        <row r="554">
          <cell r="D554">
            <v>255700</v>
          </cell>
          <cell r="E554">
            <v>324800</v>
          </cell>
          <cell r="F554">
            <v>308500</v>
          </cell>
        </row>
        <row r="555">
          <cell r="D555">
            <v>54400</v>
          </cell>
          <cell r="E555">
            <v>69100</v>
          </cell>
          <cell r="F555">
            <v>65600</v>
          </cell>
        </row>
        <row r="556">
          <cell r="D556">
            <v>474000</v>
          </cell>
          <cell r="E556">
            <v>474000</v>
          </cell>
          <cell r="F556">
            <v>450300</v>
          </cell>
        </row>
        <row r="557">
          <cell r="D557">
            <v>318600</v>
          </cell>
          <cell r="E557">
            <v>318600</v>
          </cell>
          <cell r="F557">
            <v>313100</v>
          </cell>
        </row>
        <row r="558">
          <cell r="D558">
            <v>616600</v>
          </cell>
          <cell r="E558">
            <v>783300</v>
          </cell>
          <cell r="F558">
            <v>744100</v>
          </cell>
        </row>
        <row r="559">
          <cell r="D559">
            <v>1263400</v>
          </cell>
          <cell r="E559">
            <v>1500000</v>
          </cell>
          <cell r="F559">
            <v>1425000</v>
          </cell>
        </row>
        <row r="560">
          <cell r="D560">
            <v>1218000</v>
          </cell>
          <cell r="E560">
            <v>1400000</v>
          </cell>
          <cell r="F560">
            <v>1330000</v>
          </cell>
        </row>
        <row r="561">
          <cell r="D561">
            <v>435300</v>
          </cell>
          <cell r="E561">
            <v>552900</v>
          </cell>
          <cell r="F561">
            <v>525200</v>
          </cell>
        </row>
        <row r="562">
          <cell r="D562">
            <v>759100</v>
          </cell>
          <cell r="E562">
            <v>964200</v>
          </cell>
          <cell r="F562">
            <v>891700</v>
          </cell>
        </row>
        <row r="563">
          <cell r="D563">
            <v>2217000</v>
          </cell>
          <cell r="E563">
            <v>2554000</v>
          </cell>
          <cell r="F563">
            <v>2510500</v>
          </cell>
        </row>
        <row r="564">
          <cell r="D564">
            <v>1654000</v>
          </cell>
          <cell r="E564">
            <v>1654000</v>
          </cell>
          <cell r="F564">
            <v>1625800</v>
          </cell>
        </row>
        <row r="565">
          <cell r="D565">
            <v>539000</v>
          </cell>
          <cell r="E565">
            <v>620900</v>
          </cell>
          <cell r="F565">
            <v>610300</v>
          </cell>
        </row>
        <row r="566">
          <cell r="D566">
            <v>10000</v>
          </cell>
          <cell r="E566">
            <v>11500</v>
          </cell>
          <cell r="F566">
            <v>886800</v>
          </cell>
        </row>
        <row r="567">
          <cell r="D567">
            <v>10000</v>
          </cell>
          <cell r="E567">
            <v>11500</v>
          </cell>
          <cell r="F567">
            <v>1787800</v>
          </cell>
        </row>
        <row r="568">
          <cell r="D568">
            <v>95000</v>
          </cell>
          <cell r="E568">
            <v>109400</v>
          </cell>
          <cell r="F568">
            <v>107500</v>
          </cell>
        </row>
        <row r="569">
          <cell r="D569">
            <v>531800</v>
          </cell>
          <cell r="E569">
            <v>531800</v>
          </cell>
          <cell r="F569">
            <v>505200</v>
          </cell>
        </row>
        <row r="570">
          <cell r="D570">
            <v>772000</v>
          </cell>
          <cell r="E570">
            <v>889300</v>
          </cell>
          <cell r="F570">
            <v>874100</v>
          </cell>
        </row>
        <row r="571">
          <cell r="D571">
            <v>739000</v>
          </cell>
          <cell r="E571">
            <v>851300</v>
          </cell>
          <cell r="F571">
            <v>836800</v>
          </cell>
        </row>
        <row r="572">
          <cell r="D572">
            <v>5000</v>
          </cell>
          <cell r="E572">
            <v>5700</v>
          </cell>
          <cell r="F572">
            <v>5600</v>
          </cell>
        </row>
        <row r="573">
          <cell r="D573">
            <v>93300</v>
          </cell>
          <cell r="E573">
            <v>118600</v>
          </cell>
          <cell r="F573">
            <v>183700</v>
          </cell>
        </row>
        <row r="574">
          <cell r="D574">
            <v>261800</v>
          </cell>
          <cell r="E574">
            <v>261800</v>
          </cell>
          <cell r="F574">
            <v>553000</v>
          </cell>
        </row>
        <row r="575">
          <cell r="D575">
            <v>3067800</v>
          </cell>
          <cell r="E575">
            <v>3067800</v>
          </cell>
          <cell r="F575">
            <v>2353700</v>
          </cell>
        </row>
        <row r="576">
          <cell r="D576">
            <v>1063800</v>
          </cell>
          <cell r="E576">
            <v>1063800</v>
          </cell>
          <cell r="F576">
            <v>2639800</v>
          </cell>
        </row>
        <row r="577">
          <cell r="D577">
            <v>66000</v>
          </cell>
          <cell r="E577">
            <v>76000</v>
          </cell>
          <cell r="F577">
            <v>74700</v>
          </cell>
        </row>
        <row r="578">
          <cell r="D578">
            <v>867000</v>
          </cell>
          <cell r="E578">
            <v>955600</v>
          </cell>
          <cell r="F578">
            <v>897600</v>
          </cell>
        </row>
        <row r="579">
          <cell r="D579">
            <v>14100</v>
          </cell>
          <cell r="E579">
            <v>17900</v>
          </cell>
          <cell r="F579">
            <v>15000</v>
          </cell>
        </row>
        <row r="580">
          <cell r="D580">
            <v>409400</v>
          </cell>
          <cell r="E580">
            <v>419400</v>
          </cell>
          <cell r="F580">
            <v>379600</v>
          </cell>
        </row>
        <row r="581">
          <cell r="D581">
            <v>848000</v>
          </cell>
          <cell r="E581">
            <v>1077100</v>
          </cell>
          <cell r="F581">
            <v>1023200</v>
          </cell>
        </row>
        <row r="582">
          <cell r="D582">
            <v>600000</v>
          </cell>
          <cell r="E582">
            <v>691200</v>
          </cell>
          <cell r="F582">
            <v>679400</v>
          </cell>
        </row>
        <row r="583">
          <cell r="D583">
            <v>1303000</v>
          </cell>
          <cell r="E583">
            <v>1501000</v>
          </cell>
          <cell r="F583">
            <v>1475400</v>
          </cell>
        </row>
        <row r="584">
          <cell r="D584">
            <v>1179000</v>
          </cell>
          <cell r="E584">
            <v>1497600</v>
          </cell>
          <cell r="F584">
            <v>1422700</v>
          </cell>
        </row>
        <row r="585">
          <cell r="D585">
            <v>711000</v>
          </cell>
          <cell r="E585">
            <v>711000</v>
          </cell>
          <cell r="F585">
            <v>698900</v>
          </cell>
        </row>
        <row r="586">
          <cell r="D586">
            <v>590000</v>
          </cell>
          <cell r="E586">
            <v>590000</v>
          </cell>
          <cell r="F586">
            <v>465700</v>
          </cell>
        </row>
        <row r="587">
          <cell r="D587">
            <v>4600000</v>
          </cell>
          <cell r="E587">
            <v>4875000</v>
          </cell>
          <cell r="F587">
            <v>4600000</v>
          </cell>
        </row>
        <row r="588">
          <cell r="D588">
            <v>675500</v>
          </cell>
          <cell r="E588">
            <v>675500</v>
          </cell>
          <cell r="F588">
            <v>641700</v>
          </cell>
        </row>
        <row r="589">
          <cell r="D589">
            <v>779000</v>
          </cell>
          <cell r="E589">
            <v>989500</v>
          </cell>
          <cell r="F589">
            <v>940000</v>
          </cell>
        </row>
        <row r="590">
          <cell r="D590">
            <v>176800</v>
          </cell>
          <cell r="E590">
            <v>224600</v>
          </cell>
          <cell r="F590">
            <v>213300</v>
          </cell>
        </row>
        <row r="591">
          <cell r="D591">
            <v>86100</v>
          </cell>
          <cell r="E591">
            <v>109400</v>
          </cell>
          <cell r="F591">
            <v>103900</v>
          </cell>
        </row>
        <row r="592">
          <cell r="D592">
            <v>21700</v>
          </cell>
          <cell r="E592">
            <v>27600</v>
          </cell>
          <cell r="F592">
            <v>26200</v>
          </cell>
        </row>
        <row r="593">
          <cell r="D593">
            <v>44400</v>
          </cell>
          <cell r="E593">
            <v>56400</v>
          </cell>
          <cell r="F593">
            <v>53500</v>
          </cell>
        </row>
        <row r="594">
          <cell r="D594">
            <v>90600</v>
          </cell>
          <cell r="E594">
            <v>112300</v>
          </cell>
          <cell r="F594">
            <v>106600</v>
          </cell>
        </row>
        <row r="595">
          <cell r="D595">
            <v>154100</v>
          </cell>
          <cell r="E595">
            <v>195800</v>
          </cell>
          <cell r="F595">
            <v>186000</v>
          </cell>
        </row>
        <row r="596">
          <cell r="D596">
            <v>40800</v>
          </cell>
          <cell r="E596">
            <v>51800</v>
          </cell>
          <cell r="F596">
            <v>49200</v>
          </cell>
        </row>
        <row r="597">
          <cell r="D597">
            <v>4500</v>
          </cell>
          <cell r="E597">
            <v>5700</v>
          </cell>
          <cell r="F597">
            <v>5400</v>
          </cell>
        </row>
        <row r="598">
          <cell r="D598">
            <v>214900</v>
          </cell>
          <cell r="E598">
            <v>273000</v>
          </cell>
          <cell r="F598">
            <v>259300</v>
          </cell>
        </row>
        <row r="599">
          <cell r="D599">
            <v>76100</v>
          </cell>
          <cell r="E599">
            <v>96700</v>
          </cell>
          <cell r="F599">
            <v>72200</v>
          </cell>
        </row>
        <row r="600">
          <cell r="D600">
            <v>115100</v>
          </cell>
          <cell r="E600">
            <v>146300</v>
          </cell>
          <cell r="F600">
            <v>130000</v>
          </cell>
        </row>
        <row r="601">
          <cell r="D601">
            <v>272900</v>
          </cell>
          <cell r="E601">
            <v>280300</v>
          </cell>
          <cell r="F601">
            <v>226000</v>
          </cell>
        </row>
        <row r="602">
          <cell r="D602">
            <v>164100</v>
          </cell>
          <cell r="E602">
            <v>208500</v>
          </cell>
          <cell r="F602">
            <v>198000</v>
          </cell>
        </row>
        <row r="603">
          <cell r="D603">
            <v>1100000</v>
          </cell>
          <cell r="E603">
            <v>1100000</v>
          </cell>
          <cell r="F603">
            <v>1055000</v>
          </cell>
        </row>
        <row r="604">
          <cell r="D604">
            <v>133300</v>
          </cell>
          <cell r="E604">
            <v>169300</v>
          </cell>
          <cell r="F604">
            <v>160800</v>
          </cell>
        </row>
        <row r="605">
          <cell r="D605">
            <v>1650000</v>
          </cell>
          <cell r="E605">
            <v>1750000</v>
          </cell>
          <cell r="F605">
            <v>1662500</v>
          </cell>
        </row>
        <row r="606">
          <cell r="D606">
            <v>20000</v>
          </cell>
          <cell r="E606">
            <v>23000</v>
          </cell>
          <cell r="F606">
            <v>0</v>
          </cell>
        </row>
        <row r="607">
          <cell r="D607">
            <v>896900</v>
          </cell>
          <cell r="E607">
            <v>1139300</v>
          </cell>
          <cell r="F607">
            <v>1082300</v>
          </cell>
        </row>
        <row r="608">
          <cell r="D608">
            <v>817000</v>
          </cell>
          <cell r="E608">
            <v>830000</v>
          </cell>
          <cell r="F608">
            <v>815800</v>
          </cell>
        </row>
        <row r="609">
          <cell r="D609">
            <v>328100</v>
          </cell>
          <cell r="E609">
            <v>328100</v>
          </cell>
          <cell r="F609">
            <v>322500</v>
          </cell>
        </row>
        <row r="610">
          <cell r="D610">
            <v>1533400</v>
          </cell>
          <cell r="E610">
            <v>1533400</v>
          </cell>
          <cell r="F610">
            <v>1456700</v>
          </cell>
        </row>
        <row r="611">
          <cell r="D611">
            <v>1300000</v>
          </cell>
          <cell r="E611">
            <v>1300000</v>
          </cell>
          <cell r="F611">
            <v>1235000</v>
          </cell>
        </row>
        <row r="612">
          <cell r="D612">
            <v>471600</v>
          </cell>
          <cell r="E612">
            <v>599000</v>
          </cell>
          <cell r="F612">
            <v>569000</v>
          </cell>
        </row>
        <row r="613">
          <cell r="D613">
            <v>536000</v>
          </cell>
          <cell r="E613">
            <v>617400</v>
          </cell>
          <cell r="F613">
            <v>606900</v>
          </cell>
        </row>
        <row r="614">
          <cell r="D614">
            <v>750900</v>
          </cell>
          <cell r="E614">
            <v>953800</v>
          </cell>
          <cell r="F614">
            <v>906100</v>
          </cell>
        </row>
        <row r="615">
          <cell r="D615">
            <v>519600</v>
          </cell>
          <cell r="E615">
            <v>660100</v>
          </cell>
          <cell r="F615">
            <v>627000</v>
          </cell>
        </row>
        <row r="616">
          <cell r="D616">
            <v>253300</v>
          </cell>
          <cell r="E616">
            <v>253300</v>
          </cell>
          <cell r="F616">
            <v>240600</v>
          </cell>
        </row>
        <row r="617">
          <cell r="D617">
            <v>6212900</v>
          </cell>
          <cell r="E617">
            <v>6212900</v>
          </cell>
          <cell r="F617">
            <v>5902200</v>
          </cell>
        </row>
        <row r="618">
          <cell r="D618">
            <v>13998600</v>
          </cell>
          <cell r="E618">
            <v>13998600</v>
          </cell>
          <cell r="F618">
            <v>13298600</v>
          </cell>
        </row>
        <row r="619">
          <cell r="D619">
            <v>1910600</v>
          </cell>
          <cell r="E619">
            <v>1910600</v>
          </cell>
          <cell r="F619">
            <v>1798800</v>
          </cell>
        </row>
        <row r="620">
          <cell r="D620">
            <v>0</v>
          </cell>
          <cell r="E620">
            <v>0</v>
          </cell>
          <cell r="F620">
            <v>656500</v>
          </cell>
        </row>
        <row r="621">
          <cell r="D621">
            <v>4885600</v>
          </cell>
          <cell r="E621">
            <v>4893600</v>
          </cell>
          <cell r="F621">
            <v>4862300</v>
          </cell>
        </row>
        <row r="622">
          <cell r="D622">
            <v>1478200</v>
          </cell>
          <cell r="E622">
            <v>1478200</v>
          </cell>
          <cell r="F622">
            <v>1401100</v>
          </cell>
        </row>
        <row r="623">
          <cell r="D623">
            <v>3082000</v>
          </cell>
          <cell r="E623">
            <v>3914800</v>
          </cell>
          <cell r="F623">
            <v>3719000</v>
          </cell>
        </row>
        <row r="624">
          <cell r="D624">
            <v>1230800</v>
          </cell>
          <cell r="E624">
            <v>1230800</v>
          </cell>
          <cell r="F624">
            <v>1166200</v>
          </cell>
        </row>
        <row r="625">
          <cell r="D625">
            <v>1162500</v>
          </cell>
          <cell r="E625">
            <v>1162500</v>
          </cell>
          <cell r="F625">
            <v>1142700</v>
          </cell>
        </row>
        <row r="626">
          <cell r="D626">
            <v>1182900</v>
          </cell>
          <cell r="E626">
            <v>1362700</v>
          </cell>
          <cell r="F626">
            <v>1339500</v>
          </cell>
        </row>
        <row r="627">
          <cell r="D627">
            <v>438900</v>
          </cell>
          <cell r="E627">
            <v>557500</v>
          </cell>
          <cell r="F627">
            <v>529600</v>
          </cell>
        </row>
        <row r="628">
          <cell r="D628">
            <v>2254900</v>
          </cell>
          <cell r="E628">
            <v>2467600</v>
          </cell>
          <cell r="F628">
            <v>2344200</v>
          </cell>
        </row>
        <row r="629">
          <cell r="D629">
            <v>3276500</v>
          </cell>
          <cell r="E629">
            <v>3574000</v>
          </cell>
          <cell r="F629">
            <v>3395300</v>
          </cell>
        </row>
        <row r="630">
          <cell r="D630">
            <v>1189900</v>
          </cell>
          <cell r="E630">
            <v>1511400</v>
          </cell>
          <cell r="F630">
            <v>1435800</v>
          </cell>
        </row>
        <row r="631">
          <cell r="D631">
            <v>419000</v>
          </cell>
          <cell r="E631">
            <v>500000</v>
          </cell>
          <cell r="F631">
            <v>475000</v>
          </cell>
        </row>
        <row r="632">
          <cell r="D632">
            <v>1853100</v>
          </cell>
          <cell r="E632">
            <v>1857300</v>
          </cell>
          <cell r="F632">
            <v>1764400</v>
          </cell>
        </row>
        <row r="633">
          <cell r="D633">
            <v>3678400</v>
          </cell>
          <cell r="E633">
            <v>3678400</v>
          </cell>
          <cell r="F633">
            <v>3615800</v>
          </cell>
        </row>
        <row r="634">
          <cell r="D634">
            <v>343700</v>
          </cell>
          <cell r="E634">
            <v>343700</v>
          </cell>
          <cell r="F634">
            <v>290900</v>
          </cell>
        </row>
        <row r="635">
          <cell r="D635">
            <v>2430000</v>
          </cell>
          <cell r="E635">
            <v>2430000</v>
          </cell>
          <cell r="F635">
            <v>2388700</v>
          </cell>
        </row>
        <row r="636">
          <cell r="D636">
            <v>7396700</v>
          </cell>
          <cell r="E636">
            <v>8521200</v>
          </cell>
          <cell r="F636">
            <v>8376300</v>
          </cell>
        </row>
        <row r="637">
          <cell r="D637">
            <v>279700</v>
          </cell>
          <cell r="E637">
            <v>279700</v>
          </cell>
          <cell r="F637">
            <v>216300</v>
          </cell>
        </row>
      </sheetData>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drojová data - exportk OK"/>
      <sheetName val="reál"/>
      <sheetName val="průměry"/>
      <sheetName val="porovnání"/>
      <sheetName val="porovnání dle skupin"/>
      <sheetName val="vzorce"/>
      <sheetName val="uhl.janovice,pod kavčí,zátiší"/>
      <sheetName val="vyrovnávací platba"/>
      <sheetName val="poznámky"/>
      <sheetName val="metadata final"/>
      <sheetName val="matroš"/>
    </sheetNames>
    <sheetDataSet>
      <sheetData sheetId="0">
        <row r="7">
          <cell r="G7" t="str">
            <v>Občanské sdružení</v>
          </cell>
        </row>
      </sheetData>
      <sheetData sheetId="1">
        <row r="3">
          <cell r="N3">
            <v>0.98197906347397923</v>
          </cell>
        </row>
      </sheetData>
      <sheetData sheetId="2"/>
      <sheetData sheetId="3">
        <row r="5">
          <cell r="D5">
            <v>56000</v>
          </cell>
          <cell r="E5">
            <v>64500</v>
          </cell>
          <cell r="F5">
            <v>63400</v>
          </cell>
        </row>
        <row r="6">
          <cell r="D6">
            <v>10700</v>
          </cell>
          <cell r="E6">
            <v>13700</v>
          </cell>
          <cell r="F6">
            <v>13000</v>
          </cell>
        </row>
        <row r="7">
          <cell r="D7">
            <v>1101900</v>
          </cell>
          <cell r="E7">
            <v>1399700</v>
          </cell>
          <cell r="F7">
            <v>1329700</v>
          </cell>
        </row>
        <row r="8">
          <cell r="D8">
            <v>612200</v>
          </cell>
          <cell r="E8">
            <v>777600</v>
          </cell>
          <cell r="F8">
            <v>738700</v>
          </cell>
        </row>
        <row r="9">
          <cell r="D9">
            <v>1387000</v>
          </cell>
          <cell r="E9">
            <v>1597800</v>
          </cell>
          <cell r="F9">
            <v>1570600</v>
          </cell>
        </row>
        <row r="10">
          <cell r="D10">
            <v>1261500</v>
          </cell>
          <cell r="E10">
            <v>1602400</v>
          </cell>
          <cell r="F10">
            <v>1499100</v>
          </cell>
        </row>
        <row r="11">
          <cell r="D11">
            <v>749100</v>
          </cell>
          <cell r="E11">
            <v>951500</v>
          </cell>
          <cell r="F11">
            <v>903900</v>
          </cell>
        </row>
        <row r="12">
          <cell r="D12">
            <v>706000</v>
          </cell>
          <cell r="E12">
            <v>813300</v>
          </cell>
          <cell r="F12">
            <v>799400</v>
          </cell>
        </row>
        <row r="13">
          <cell r="D13">
            <v>126000</v>
          </cell>
          <cell r="E13">
            <v>160100</v>
          </cell>
          <cell r="F13">
            <v>152000</v>
          </cell>
        </row>
        <row r="14">
          <cell r="D14">
            <v>1738800</v>
          </cell>
          <cell r="E14">
            <v>1738800</v>
          </cell>
          <cell r="F14">
            <v>1709200</v>
          </cell>
        </row>
        <row r="15">
          <cell r="D15">
            <v>1053000</v>
          </cell>
          <cell r="E15">
            <v>1053000</v>
          </cell>
          <cell r="F15">
            <v>1035100</v>
          </cell>
        </row>
        <row r="16">
          <cell r="D16">
            <v>900000</v>
          </cell>
          <cell r="E16">
            <v>900000</v>
          </cell>
          <cell r="F16">
            <v>884700</v>
          </cell>
        </row>
        <row r="17">
          <cell r="D17">
            <v>50000</v>
          </cell>
          <cell r="E17">
            <v>57600</v>
          </cell>
          <cell r="F17">
            <v>56600</v>
          </cell>
        </row>
        <row r="18">
          <cell r="D18">
            <v>1706000</v>
          </cell>
          <cell r="E18">
            <v>1910000</v>
          </cell>
          <cell r="F18">
            <v>1877500</v>
          </cell>
        </row>
        <row r="19">
          <cell r="D19">
            <v>100000</v>
          </cell>
          <cell r="E19">
            <v>115200</v>
          </cell>
          <cell r="F19">
            <v>113200</v>
          </cell>
        </row>
        <row r="20">
          <cell r="D20">
            <v>640000</v>
          </cell>
          <cell r="E20">
            <v>677000</v>
          </cell>
          <cell r="F20">
            <v>665400</v>
          </cell>
        </row>
        <row r="21">
          <cell r="D21">
            <v>4294500</v>
          </cell>
          <cell r="E21">
            <v>4947300</v>
          </cell>
          <cell r="F21">
            <v>4863200</v>
          </cell>
        </row>
        <row r="22">
          <cell r="D22">
            <v>117000</v>
          </cell>
          <cell r="E22">
            <v>134700</v>
          </cell>
          <cell r="F22">
            <v>132400</v>
          </cell>
        </row>
        <row r="23">
          <cell r="D23">
            <v>40000</v>
          </cell>
          <cell r="E23">
            <v>46000</v>
          </cell>
          <cell r="F23">
            <v>45200</v>
          </cell>
        </row>
        <row r="24">
          <cell r="D24">
            <v>1215500</v>
          </cell>
          <cell r="E24">
            <v>1380900</v>
          </cell>
          <cell r="F24">
            <v>1214100</v>
          </cell>
        </row>
        <row r="25">
          <cell r="D25">
            <v>0</v>
          </cell>
          <cell r="E25">
            <v>0</v>
          </cell>
          <cell r="F25">
            <v>22500</v>
          </cell>
        </row>
        <row r="26">
          <cell r="D26">
            <v>515000</v>
          </cell>
          <cell r="E26">
            <v>550000</v>
          </cell>
          <cell r="F26">
            <v>540600</v>
          </cell>
        </row>
        <row r="27">
          <cell r="D27">
            <v>1651500</v>
          </cell>
          <cell r="E27">
            <v>1651500</v>
          </cell>
          <cell r="F27">
            <v>1568900</v>
          </cell>
        </row>
        <row r="28">
          <cell r="D28">
            <v>154200</v>
          </cell>
          <cell r="E28">
            <v>154500</v>
          </cell>
          <cell r="F28">
            <v>146700</v>
          </cell>
        </row>
        <row r="29">
          <cell r="D29">
            <v>72100</v>
          </cell>
          <cell r="E29">
            <v>91500</v>
          </cell>
          <cell r="F29">
            <v>86900</v>
          </cell>
        </row>
        <row r="30">
          <cell r="D30">
            <v>59200</v>
          </cell>
          <cell r="E30">
            <v>59200</v>
          </cell>
          <cell r="F30">
            <v>58100</v>
          </cell>
        </row>
        <row r="31">
          <cell r="D31">
            <v>2466300</v>
          </cell>
          <cell r="E31">
            <v>2684500</v>
          </cell>
          <cell r="F31">
            <v>2550200</v>
          </cell>
        </row>
        <row r="32">
          <cell r="D32">
            <v>468000</v>
          </cell>
          <cell r="E32">
            <v>468000</v>
          </cell>
          <cell r="F32">
            <v>420100</v>
          </cell>
        </row>
        <row r="33">
          <cell r="D33">
            <v>61600</v>
          </cell>
          <cell r="E33">
            <v>78300</v>
          </cell>
          <cell r="F33">
            <v>74300</v>
          </cell>
        </row>
        <row r="34">
          <cell r="D34">
            <v>44500</v>
          </cell>
          <cell r="E34">
            <v>56600</v>
          </cell>
          <cell r="F34">
            <v>53700</v>
          </cell>
        </row>
        <row r="35">
          <cell r="D35">
            <v>651200</v>
          </cell>
          <cell r="E35">
            <v>798400</v>
          </cell>
          <cell r="F35">
            <v>758400</v>
          </cell>
        </row>
        <row r="36">
          <cell r="D36">
            <v>129200</v>
          </cell>
          <cell r="E36">
            <v>150700</v>
          </cell>
          <cell r="F36">
            <v>143100</v>
          </cell>
        </row>
        <row r="37">
          <cell r="D37">
            <v>355000</v>
          </cell>
          <cell r="E37">
            <v>355000</v>
          </cell>
          <cell r="F37">
            <v>348900</v>
          </cell>
        </row>
        <row r="38">
          <cell r="D38">
            <v>928100</v>
          </cell>
          <cell r="E38">
            <v>928100</v>
          </cell>
          <cell r="F38">
            <v>881600</v>
          </cell>
        </row>
        <row r="39">
          <cell r="D39">
            <v>8319700</v>
          </cell>
          <cell r="E39">
            <v>8319700</v>
          </cell>
          <cell r="F39">
            <v>7903700</v>
          </cell>
        </row>
        <row r="40">
          <cell r="D40">
            <v>9145300</v>
          </cell>
          <cell r="E40">
            <v>9145300</v>
          </cell>
          <cell r="F40">
            <v>8989800</v>
          </cell>
        </row>
        <row r="41">
          <cell r="D41">
            <v>235000</v>
          </cell>
          <cell r="E41">
            <v>270700</v>
          </cell>
          <cell r="F41">
            <v>266000</v>
          </cell>
        </row>
        <row r="42">
          <cell r="D42">
            <v>543000</v>
          </cell>
          <cell r="E42">
            <v>625500</v>
          </cell>
          <cell r="F42">
            <v>487000</v>
          </cell>
        </row>
        <row r="43">
          <cell r="D43">
            <v>1470000</v>
          </cell>
          <cell r="E43">
            <v>1693400</v>
          </cell>
          <cell r="F43">
            <v>1664600</v>
          </cell>
        </row>
        <row r="44">
          <cell r="D44">
            <v>654000</v>
          </cell>
          <cell r="E44">
            <v>753400</v>
          </cell>
          <cell r="F44">
            <v>740500</v>
          </cell>
        </row>
        <row r="45">
          <cell r="D45">
            <v>2773000</v>
          </cell>
          <cell r="E45">
            <v>3194500</v>
          </cell>
          <cell r="F45">
            <v>3140200</v>
          </cell>
        </row>
        <row r="46">
          <cell r="D46">
            <v>5640000</v>
          </cell>
          <cell r="E46">
            <v>6497400</v>
          </cell>
          <cell r="F46">
            <v>6386900</v>
          </cell>
        </row>
        <row r="47">
          <cell r="D47">
            <v>6081000</v>
          </cell>
          <cell r="E47">
            <v>6510100</v>
          </cell>
          <cell r="F47">
            <v>6399400</v>
          </cell>
        </row>
        <row r="48">
          <cell r="D48">
            <v>850000</v>
          </cell>
          <cell r="E48">
            <v>850000</v>
          </cell>
          <cell r="F48">
            <v>807500</v>
          </cell>
        </row>
        <row r="49">
          <cell r="D49">
            <v>2439000</v>
          </cell>
          <cell r="E49">
            <v>2600400</v>
          </cell>
          <cell r="F49">
            <v>2556200</v>
          </cell>
        </row>
        <row r="50">
          <cell r="D50">
            <v>3167800</v>
          </cell>
          <cell r="E50">
            <v>3319900</v>
          </cell>
          <cell r="F50">
            <v>3263400</v>
          </cell>
        </row>
        <row r="51">
          <cell r="D51">
            <v>6800</v>
          </cell>
          <cell r="E51">
            <v>8600</v>
          </cell>
          <cell r="F51">
            <v>8100</v>
          </cell>
        </row>
        <row r="52">
          <cell r="D52">
            <v>160500</v>
          </cell>
          <cell r="E52">
            <v>203900</v>
          </cell>
          <cell r="F52">
            <v>193700</v>
          </cell>
        </row>
        <row r="53">
          <cell r="D53">
            <v>954300</v>
          </cell>
          <cell r="E53">
            <v>954300</v>
          </cell>
          <cell r="F53">
            <v>906500</v>
          </cell>
        </row>
        <row r="54">
          <cell r="D54">
            <v>160500</v>
          </cell>
          <cell r="E54">
            <v>203900</v>
          </cell>
          <cell r="F54">
            <v>193700</v>
          </cell>
        </row>
        <row r="55">
          <cell r="D55">
            <v>31000</v>
          </cell>
          <cell r="E55">
            <v>35700</v>
          </cell>
          <cell r="F55">
            <v>35000</v>
          </cell>
        </row>
        <row r="56">
          <cell r="D56">
            <v>95000</v>
          </cell>
          <cell r="E56">
            <v>109400</v>
          </cell>
          <cell r="F56">
            <v>3400</v>
          </cell>
        </row>
        <row r="57">
          <cell r="D57">
            <v>527800</v>
          </cell>
          <cell r="E57">
            <v>670400</v>
          </cell>
          <cell r="F57">
            <v>636800</v>
          </cell>
        </row>
        <row r="58">
          <cell r="D58">
            <v>2576000</v>
          </cell>
          <cell r="E58">
            <v>2967600</v>
          </cell>
          <cell r="F58">
            <v>2917100</v>
          </cell>
        </row>
        <row r="59">
          <cell r="D59">
            <v>137800</v>
          </cell>
          <cell r="E59">
            <v>175100</v>
          </cell>
          <cell r="F59">
            <v>166300</v>
          </cell>
        </row>
        <row r="60">
          <cell r="D60">
            <v>10982900</v>
          </cell>
          <cell r="E60">
            <v>13950400</v>
          </cell>
          <cell r="F60">
            <v>13252800</v>
          </cell>
        </row>
        <row r="61">
          <cell r="D61">
            <v>2424500</v>
          </cell>
          <cell r="E61">
            <v>2793000</v>
          </cell>
          <cell r="F61">
            <v>2745500</v>
          </cell>
        </row>
        <row r="62">
          <cell r="D62">
            <v>5686300</v>
          </cell>
          <cell r="E62">
            <v>5686300</v>
          </cell>
          <cell r="F62">
            <v>5589600</v>
          </cell>
        </row>
        <row r="63">
          <cell r="D63">
            <v>1132900</v>
          </cell>
          <cell r="E63">
            <v>1305100</v>
          </cell>
          <cell r="F63">
            <v>1282900</v>
          </cell>
        </row>
        <row r="64">
          <cell r="D64">
            <v>1234000</v>
          </cell>
          <cell r="E64">
            <v>1421600</v>
          </cell>
          <cell r="F64">
            <v>1397400</v>
          </cell>
        </row>
        <row r="65">
          <cell r="D65">
            <v>1287900</v>
          </cell>
          <cell r="E65">
            <v>1483600</v>
          </cell>
          <cell r="F65">
            <v>1458300</v>
          </cell>
        </row>
        <row r="66">
          <cell r="D66">
            <v>3005100</v>
          </cell>
          <cell r="E66">
            <v>3461900</v>
          </cell>
          <cell r="F66">
            <v>3403000</v>
          </cell>
        </row>
        <row r="67">
          <cell r="D67">
            <v>1117000</v>
          </cell>
          <cell r="E67">
            <v>1286800</v>
          </cell>
          <cell r="F67">
            <v>1264900</v>
          </cell>
        </row>
        <row r="68">
          <cell r="D68">
            <v>282000</v>
          </cell>
          <cell r="E68">
            <v>358200</v>
          </cell>
          <cell r="F68">
            <v>340200</v>
          </cell>
        </row>
        <row r="69">
          <cell r="D69">
            <v>330000</v>
          </cell>
          <cell r="E69">
            <v>380100</v>
          </cell>
          <cell r="F69">
            <v>373600</v>
          </cell>
        </row>
        <row r="70">
          <cell r="D70">
            <v>328000</v>
          </cell>
          <cell r="E70">
            <v>377800</v>
          </cell>
          <cell r="F70">
            <v>371300</v>
          </cell>
        </row>
        <row r="71">
          <cell r="D71">
            <v>126900</v>
          </cell>
          <cell r="E71">
            <v>161200</v>
          </cell>
          <cell r="F71">
            <v>153100</v>
          </cell>
        </row>
        <row r="72">
          <cell r="D72">
            <v>2138700</v>
          </cell>
          <cell r="E72">
            <v>2143600</v>
          </cell>
          <cell r="F72">
            <v>2036400</v>
          </cell>
        </row>
        <row r="73">
          <cell r="D73">
            <v>97000</v>
          </cell>
          <cell r="E73">
            <v>123200</v>
          </cell>
          <cell r="F73">
            <v>117000</v>
          </cell>
        </row>
        <row r="74">
          <cell r="D74">
            <v>328000</v>
          </cell>
          <cell r="E74">
            <v>377800</v>
          </cell>
          <cell r="F74">
            <v>371300</v>
          </cell>
        </row>
        <row r="75">
          <cell r="D75">
            <v>2485100</v>
          </cell>
          <cell r="E75">
            <v>2485100</v>
          </cell>
          <cell r="F75">
            <v>2442800</v>
          </cell>
        </row>
        <row r="76">
          <cell r="D76">
            <v>1923000</v>
          </cell>
          <cell r="E76">
            <v>2215300</v>
          </cell>
          <cell r="F76">
            <v>2177600</v>
          </cell>
        </row>
        <row r="77">
          <cell r="D77">
            <v>2560700</v>
          </cell>
          <cell r="E77">
            <v>2712000</v>
          </cell>
          <cell r="F77">
            <v>2576400</v>
          </cell>
        </row>
        <row r="78">
          <cell r="D78">
            <v>1810300</v>
          </cell>
          <cell r="E78">
            <v>2085500</v>
          </cell>
          <cell r="F78">
            <v>2050000</v>
          </cell>
        </row>
        <row r="79">
          <cell r="D79">
            <v>804100</v>
          </cell>
          <cell r="E79">
            <v>804100</v>
          </cell>
          <cell r="F79">
            <v>763800</v>
          </cell>
        </row>
        <row r="80">
          <cell r="D80">
            <v>1742000</v>
          </cell>
          <cell r="E80">
            <v>2006800</v>
          </cell>
          <cell r="F80">
            <v>1972600</v>
          </cell>
        </row>
        <row r="81">
          <cell r="D81">
            <v>14017900</v>
          </cell>
          <cell r="E81">
            <v>16149000</v>
          </cell>
          <cell r="F81">
            <v>15874500</v>
          </cell>
        </row>
        <row r="82">
          <cell r="D82">
            <v>2734000</v>
          </cell>
          <cell r="E82">
            <v>3149600</v>
          </cell>
          <cell r="F82">
            <v>3096000</v>
          </cell>
        </row>
        <row r="83">
          <cell r="D83">
            <v>1778000</v>
          </cell>
          <cell r="E83">
            <v>2048300</v>
          </cell>
          <cell r="F83">
            <v>2013400</v>
          </cell>
        </row>
        <row r="84">
          <cell r="D84">
            <v>1271200</v>
          </cell>
          <cell r="E84">
            <v>1614600</v>
          </cell>
          <cell r="F84">
            <v>1204200</v>
          </cell>
        </row>
        <row r="85">
          <cell r="D85">
            <v>555900</v>
          </cell>
          <cell r="E85">
            <v>620200</v>
          </cell>
          <cell r="F85">
            <v>590000</v>
          </cell>
        </row>
        <row r="86">
          <cell r="D86">
            <v>409000</v>
          </cell>
          <cell r="E86">
            <v>464400</v>
          </cell>
          <cell r="F86">
            <v>441100</v>
          </cell>
        </row>
        <row r="87">
          <cell r="D87">
            <v>158300</v>
          </cell>
          <cell r="E87">
            <v>201100</v>
          </cell>
          <cell r="F87">
            <v>191000</v>
          </cell>
        </row>
        <row r="88">
          <cell r="D88">
            <v>1146000</v>
          </cell>
          <cell r="E88">
            <v>1146000</v>
          </cell>
          <cell r="F88">
            <v>866900</v>
          </cell>
        </row>
        <row r="89">
          <cell r="D89">
            <v>397200</v>
          </cell>
          <cell r="E89">
            <v>504500</v>
          </cell>
          <cell r="F89">
            <v>479200</v>
          </cell>
        </row>
        <row r="90">
          <cell r="D90">
            <v>327000</v>
          </cell>
          <cell r="E90">
            <v>327000</v>
          </cell>
          <cell r="F90">
            <v>761800</v>
          </cell>
        </row>
        <row r="91">
          <cell r="D91">
            <v>901000</v>
          </cell>
          <cell r="E91">
            <v>901000</v>
          </cell>
          <cell r="F91">
            <v>506100</v>
          </cell>
        </row>
        <row r="92">
          <cell r="D92">
            <v>705600</v>
          </cell>
          <cell r="E92">
            <v>774000</v>
          </cell>
          <cell r="F92">
            <v>735300</v>
          </cell>
        </row>
        <row r="93">
          <cell r="D93">
            <v>2825900</v>
          </cell>
          <cell r="E93">
            <v>2825900</v>
          </cell>
          <cell r="F93">
            <v>2691000</v>
          </cell>
        </row>
        <row r="94">
          <cell r="D94">
            <v>566900</v>
          </cell>
          <cell r="E94">
            <v>566900</v>
          </cell>
          <cell r="F94">
            <v>557200</v>
          </cell>
        </row>
        <row r="95">
          <cell r="D95">
            <v>253900</v>
          </cell>
          <cell r="E95">
            <v>322500</v>
          </cell>
          <cell r="F95">
            <v>306300</v>
          </cell>
        </row>
        <row r="96">
          <cell r="D96">
            <v>172300</v>
          </cell>
          <cell r="E96">
            <v>218800</v>
          </cell>
          <cell r="F96">
            <v>207800</v>
          </cell>
        </row>
        <row r="97">
          <cell r="D97">
            <v>97000</v>
          </cell>
          <cell r="E97">
            <v>123200</v>
          </cell>
          <cell r="F97">
            <v>117000</v>
          </cell>
        </row>
        <row r="98">
          <cell r="D98">
            <v>1298300</v>
          </cell>
          <cell r="E98">
            <v>1298300</v>
          </cell>
          <cell r="F98">
            <v>1233300</v>
          </cell>
        </row>
        <row r="99">
          <cell r="D99">
            <v>173200</v>
          </cell>
          <cell r="E99">
            <v>220000</v>
          </cell>
          <cell r="F99">
            <v>209000</v>
          </cell>
        </row>
        <row r="100">
          <cell r="D100">
            <v>97000</v>
          </cell>
          <cell r="E100">
            <v>123200</v>
          </cell>
          <cell r="F100">
            <v>117000</v>
          </cell>
        </row>
        <row r="101">
          <cell r="D101">
            <v>966900</v>
          </cell>
          <cell r="E101">
            <v>966900</v>
          </cell>
          <cell r="F101">
            <v>518600</v>
          </cell>
        </row>
        <row r="102">
          <cell r="D102">
            <v>2500000</v>
          </cell>
          <cell r="E102">
            <v>2880000</v>
          </cell>
          <cell r="F102">
            <v>2459300</v>
          </cell>
        </row>
        <row r="103">
          <cell r="D103">
            <v>566700</v>
          </cell>
          <cell r="E103">
            <v>566700</v>
          </cell>
          <cell r="F103">
            <v>538300</v>
          </cell>
        </row>
        <row r="104">
          <cell r="D104">
            <v>0</v>
          </cell>
          <cell r="E104">
            <v>0</v>
          </cell>
          <cell r="F104">
            <v>293500</v>
          </cell>
        </row>
        <row r="105">
          <cell r="D105">
            <v>1117300</v>
          </cell>
          <cell r="E105">
            <v>1419200</v>
          </cell>
          <cell r="F105">
            <v>1348200</v>
          </cell>
        </row>
        <row r="106">
          <cell r="D106">
            <v>1305100</v>
          </cell>
          <cell r="E106">
            <v>1462400</v>
          </cell>
          <cell r="F106">
            <v>1389200</v>
          </cell>
        </row>
        <row r="107">
          <cell r="D107">
            <v>191000</v>
          </cell>
          <cell r="E107">
            <v>220000</v>
          </cell>
          <cell r="F107">
            <v>216200</v>
          </cell>
        </row>
        <row r="108">
          <cell r="D108">
            <v>173200</v>
          </cell>
          <cell r="E108">
            <v>220000</v>
          </cell>
          <cell r="F108">
            <v>209000</v>
          </cell>
        </row>
        <row r="109">
          <cell r="D109">
            <v>236000</v>
          </cell>
          <cell r="E109">
            <v>271800</v>
          </cell>
          <cell r="F109">
            <v>267100</v>
          </cell>
        </row>
        <row r="110">
          <cell r="D110">
            <v>603000</v>
          </cell>
          <cell r="E110">
            <v>744100</v>
          </cell>
          <cell r="F110">
            <v>706800</v>
          </cell>
        </row>
        <row r="111">
          <cell r="D111">
            <v>201200</v>
          </cell>
          <cell r="E111">
            <v>255500</v>
          </cell>
          <cell r="F111">
            <v>242700</v>
          </cell>
        </row>
        <row r="112">
          <cell r="D112">
            <v>44000</v>
          </cell>
          <cell r="E112">
            <v>50600</v>
          </cell>
          <cell r="F112">
            <v>49700</v>
          </cell>
        </row>
        <row r="113">
          <cell r="D113">
            <v>57100</v>
          </cell>
          <cell r="E113">
            <v>60400</v>
          </cell>
          <cell r="F113">
            <v>57300</v>
          </cell>
        </row>
        <row r="114">
          <cell r="D114">
            <v>0</v>
          </cell>
          <cell r="E114">
            <v>0</v>
          </cell>
          <cell r="F114">
            <v>1200</v>
          </cell>
        </row>
        <row r="115">
          <cell r="D115">
            <v>80000</v>
          </cell>
          <cell r="E115">
            <v>92100</v>
          </cell>
          <cell r="F115">
            <v>90500</v>
          </cell>
        </row>
        <row r="116">
          <cell r="D116">
            <v>3130000</v>
          </cell>
          <cell r="E116">
            <v>3212500</v>
          </cell>
          <cell r="F116">
            <v>3157900</v>
          </cell>
        </row>
        <row r="117">
          <cell r="D117">
            <v>808000</v>
          </cell>
          <cell r="E117">
            <v>930800</v>
          </cell>
          <cell r="F117">
            <v>914900</v>
          </cell>
        </row>
        <row r="118">
          <cell r="D118">
            <v>2425000</v>
          </cell>
          <cell r="E118">
            <v>2425000</v>
          </cell>
          <cell r="F118">
            <v>2303700</v>
          </cell>
        </row>
        <row r="119">
          <cell r="D119">
            <v>2792400</v>
          </cell>
          <cell r="E119">
            <v>2798800</v>
          </cell>
          <cell r="F119">
            <v>2658800</v>
          </cell>
        </row>
        <row r="120">
          <cell r="D120">
            <v>809000</v>
          </cell>
          <cell r="E120">
            <v>1027600</v>
          </cell>
          <cell r="F120">
            <v>976200</v>
          </cell>
        </row>
        <row r="121">
          <cell r="D121">
            <v>3187500</v>
          </cell>
          <cell r="E121">
            <v>3187500</v>
          </cell>
          <cell r="F121">
            <v>4000000</v>
          </cell>
        </row>
        <row r="122">
          <cell r="D122">
            <v>808000</v>
          </cell>
          <cell r="E122">
            <v>930800</v>
          </cell>
          <cell r="F122">
            <v>914900</v>
          </cell>
        </row>
        <row r="123">
          <cell r="D123">
            <v>1836000</v>
          </cell>
          <cell r="E123">
            <v>2115100</v>
          </cell>
          <cell r="F123">
            <v>2079100</v>
          </cell>
        </row>
        <row r="124">
          <cell r="D124">
            <v>205800</v>
          </cell>
          <cell r="E124">
            <v>261500</v>
          </cell>
          <cell r="F124">
            <v>248400</v>
          </cell>
        </row>
        <row r="125">
          <cell r="D125">
            <v>0</v>
          </cell>
          <cell r="E125">
            <v>0</v>
          </cell>
          <cell r="F125">
            <v>21000</v>
          </cell>
        </row>
        <row r="126">
          <cell r="D126">
            <v>876100</v>
          </cell>
          <cell r="E126">
            <v>966000</v>
          </cell>
          <cell r="F126">
            <v>917700</v>
          </cell>
        </row>
        <row r="127">
          <cell r="D127">
            <v>136500</v>
          </cell>
          <cell r="E127">
            <v>157300</v>
          </cell>
          <cell r="F127">
            <v>149400</v>
          </cell>
        </row>
        <row r="128">
          <cell r="D128">
            <v>351000</v>
          </cell>
          <cell r="E128">
            <v>351000</v>
          </cell>
          <cell r="F128">
            <v>333400</v>
          </cell>
        </row>
        <row r="129">
          <cell r="D129">
            <v>97500</v>
          </cell>
          <cell r="E129">
            <v>97500</v>
          </cell>
          <cell r="F129">
            <v>75100</v>
          </cell>
        </row>
        <row r="130">
          <cell r="D130">
            <v>545000</v>
          </cell>
          <cell r="E130">
            <v>627800</v>
          </cell>
          <cell r="F130">
            <v>617100</v>
          </cell>
        </row>
        <row r="131">
          <cell r="D131">
            <v>1066000</v>
          </cell>
          <cell r="E131">
            <v>1228000</v>
          </cell>
          <cell r="F131">
            <v>1207100</v>
          </cell>
        </row>
        <row r="132">
          <cell r="D132">
            <v>158000</v>
          </cell>
          <cell r="E132">
            <v>182000</v>
          </cell>
          <cell r="F132">
            <v>178900</v>
          </cell>
        </row>
        <row r="133">
          <cell r="D133">
            <v>1100000</v>
          </cell>
          <cell r="E133">
            <v>1267200</v>
          </cell>
          <cell r="F133">
            <v>1245600</v>
          </cell>
        </row>
        <row r="134">
          <cell r="D134">
            <v>846000</v>
          </cell>
          <cell r="E134">
            <v>866400</v>
          </cell>
          <cell r="F134">
            <v>765100</v>
          </cell>
        </row>
        <row r="135">
          <cell r="D135">
            <v>642000</v>
          </cell>
          <cell r="E135">
            <v>685500</v>
          </cell>
          <cell r="F135">
            <v>673800</v>
          </cell>
        </row>
        <row r="136">
          <cell r="D136">
            <v>539600</v>
          </cell>
          <cell r="E136">
            <v>685400</v>
          </cell>
          <cell r="F136">
            <v>651100</v>
          </cell>
        </row>
        <row r="137">
          <cell r="D137">
            <v>848900</v>
          </cell>
          <cell r="E137">
            <v>1078200</v>
          </cell>
          <cell r="F137">
            <v>1024200</v>
          </cell>
        </row>
        <row r="138">
          <cell r="D138">
            <v>350000</v>
          </cell>
          <cell r="E138">
            <v>403200</v>
          </cell>
          <cell r="F138">
            <v>396300</v>
          </cell>
        </row>
        <row r="139">
          <cell r="D139">
            <v>869000</v>
          </cell>
          <cell r="E139">
            <v>1001100</v>
          </cell>
          <cell r="F139">
            <v>951300</v>
          </cell>
        </row>
        <row r="140">
          <cell r="D140">
            <v>1377200</v>
          </cell>
          <cell r="E140">
            <v>1377200</v>
          </cell>
          <cell r="F140">
            <v>1308300</v>
          </cell>
        </row>
        <row r="141">
          <cell r="D141">
            <v>1030800</v>
          </cell>
          <cell r="E141">
            <v>1030800</v>
          </cell>
          <cell r="F141">
            <v>948200</v>
          </cell>
        </row>
        <row r="142">
          <cell r="D142">
            <v>122400</v>
          </cell>
          <cell r="E142">
            <v>155500</v>
          </cell>
          <cell r="F142">
            <v>147700</v>
          </cell>
        </row>
        <row r="143">
          <cell r="D143">
            <v>6037900</v>
          </cell>
          <cell r="E143">
            <v>6404400</v>
          </cell>
          <cell r="F143">
            <v>8567100</v>
          </cell>
        </row>
        <row r="144">
          <cell r="D144">
            <v>7957300</v>
          </cell>
          <cell r="E144">
            <v>7957300</v>
          </cell>
          <cell r="F144">
            <v>7559400</v>
          </cell>
        </row>
        <row r="145">
          <cell r="D145">
            <v>3958100</v>
          </cell>
          <cell r="E145">
            <v>3958100</v>
          </cell>
          <cell r="F145">
            <v>3760100</v>
          </cell>
        </row>
        <row r="146">
          <cell r="D146">
            <v>4094700</v>
          </cell>
          <cell r="E146">
            <v>4717200</v>
          </cell>
          <cell r="F146">
            <v>4637000</v>
          </cell>
        </row>
        <row r="147">
          <cell r="D147">
            <v>2832700</v>
          </cell>
          <cell r="E147">
            <v>3263300</v>
          </cell>
          <cell r="F147">
            <v>3207800</v>
          </cell>
        </row>
        <row r="148">
          <cell r="D148">
            <v>4184500</v>
          </cell>
          <cell r="E148">
            <v>4245500</v>
          </cell>
          <cell r="F148">
            <v>4212200</v>
          </cell>
        </row>
        <row r="149">
          <cell r="D149">
            <v>4900000</v>
          </cell>
          <cell r="E149">
            <v>5644900</v>
          </cell>
          <cell r="F149">
            <v>5548900</v>
          </cell>
        </row>
        <row r="150">
          <cell r="D150">
            <v>2829500</v>
          </cell>
          <cell r="E150">
            <v>3259700</v>
          </cell>
          <cell r="F150">
            <v>1803000</v>
          </cell>
        </row>
        <row r="151">
          <cell r="D151">
            <v>5643900</v>
          </cell>
          <cell r="E151">
            <v>6293300</v>
          </cell>
          <cell r="F151">
            <v>6186300</v>
          </cell>
        </row>
        <row r="152">
          <cell r="D152">
            <v>7282200</v>
          </cell>
          <cell r="E152">
            <v>8154000</v>
          </cell>
          <cell r="F152">
            <v>8015400</v>
          </cell>
        </row>
        <row r="153">
          <cell r="D153">
            <v>71000</v>
          </cell>
          <cell r="E153">
            <v>81700</v>
          </cell>
          <cell r="F153">
            <v>80300</v>
          </cell>
        </row>
        <row r="154">
          <cell r="D154">
            <v>2962800</v>
          </cell>
          <cell r="E154">
            <v>3413200</v>
          </cell>
          <cell r="F154">
            <v>3355100</v>
          </cell>
        </row>
        <row r="155">
          <cell r="D155">
            <v>4747500</v>
          </cell>
          <cell r="E155">
            <v>4747500</v>
          </cell>
          <cell r="F155">
            <v>4666800</v>
          </cell>
        </row>
        <row r="156">
          <cell r="D156">
            <v>3935100</v>
          </cell>
          <cell r="E156">
            <v>4156100</v>
          </cell>
          <cell r="F156">
            <v>3627300</v>
          </cell>
        </row>
        <row r="157">
          <cell r="D157">
            <v>3105500</v>
          </cell>
          <cell r="E157">
            <v>3348700</v>
          </cell>
          <cell r="F157">
            <v>3291700</v>
          </cell>
        </row>
        <row r="158">
          <cell r="D158">
            <v>272000</v>
          </cell>
          <cell r="E158">
            <v>345600</v>
          </cell>
          <cell r="F158">
            <v>220500</v>
          </cell>
        </row>
        <row r="159">
          <cell r="D159">
            <v>5088400</v>
          </cell>
          <cell r="E159">
            <v>5861900</v>
          </cell>
          <cell r="F159">
            <v>5762200</v>
          </cell>
        </row>
        <row r="160">
          <cell r="D160">
            <v>20000</v>
          </cell>
          <cell r="E160">
            <v>23000</v>
          </cell>
          <cell r="F160">
            <v>0</v>
          </cell>
        </row>
        <row r="161">
          <cell r="D161">
            <v>1320000</v>
          </cell>
          <cell r="E161">
            <v>1520600</v>
          </cell>
          <cell r="F161">
            <v>1240800</v>
          </cell>
        </row>
        <row r="162">
          <cell r="D162">
            <v>1081600</v>
          </cell>
          <cell r="E162">
            <v>1246000</v>
          </cell>
          <cell r="F162">
            <v>1139300</v>
          </cell>
        </row>
        <row r="163">
          <cell r="D163">
            <v>400200</v>
          </cell>
          <cell r="E163">
            <v>400200</v>
          </cell>
          <cell r="F163">
            <v>393300</v>
          </cell>
        </row>
        <row r="164">
          <cell r="D164">
            <v>813000</v>
          </cell>
          <cell r="E164">
            <v>813000</v>
          </cell>
          <cell r="F164">
            <v>772300</v>
          </cell>
        </row>
        <row r="165">
          <cell r="D165">
            <v>933900</v>
          </cell>
          <cell r="E165">
            <v>933900</v>
          </cell>
          <cell r="F165">
            <v>918000</v>
          </cell>
        </row>
        <row r="166">
          <cell r="D166">
            <v>986500</v>
          </cell>
          <cell r="E166">
            <v>1022000</v>
          </cell>
          <cell r="F166">
            <v>1004600</v>
          </cell>
        </row>
        <row r="167">
          <cell r="D167">
            <v>12001100</v>
          </cell>
          <cell r="E167">
            <v>12628200</v>
          </cell>
          <cell r="F167">
            <v>12413600</v>
          </cell>
        </row>
        <row r="168">
          <cell r="D168">
            <v>1650000</v>
          </cell>
          <cell r="E168">
            <v>1900800</v>
          </cell>
          <cell r="F168">
            <v>1868400</v>
          </cell>
        </row>
        <row r="169">
          <cell r="D169">
            <v>7638200</v>
          </cell>
          <cell r="E169">
            <v>8120000</v>
          </cell>
          <cell r="F169">
            <v>7982000</v>
          </cell>
        </row>
        <row r="170">
          <cell r="D170">
            <v>395500</v>
          </cell>
          <cell r="E170">
            <v>395500</v>
          </cell>
          <cell r="F170">
            <v>388700</v>
          </cell>
        </row>
        <row r="171">
          <cell r="D171">
            <v>3435000</v>
          </cell>
          <cell r="E171">
            <v>3708800</v>
          </cell>
          <cell r="F171">
            <v>3645700</v>
          </cell>
        </row>
        <row r="172">
          <cell r="D172">
            <v>1224100</v>
          </cell>
          <cell r="E172">
            <v>1256700</v>
          </cell>
          <cell r="F172">
            <v>1235300</v>
          </cell>
        </row>
        <row r="173">
          <cell r="D173">
            <v>24000</v>
          </cell>
          <cell r="E173">
            <v>24000</v>
          </cell>
          <cell r="F173">
            <v>22800</v>
          </cell>
        </row>
        <row r="174">
          <cell r="D174">
            <v>145000</v>
          </cell>
          <cell r="E174">
            <v>154100</v>
          </cell>
          <cell r="F174">
            <v>45000</v>
          </cell>
        </row>
        <row r="175">
          <cell r="D175">
            <v>213000</v>
          </cell>
          <cell r="E175">
            <v>245300</v>
          </cell>
          <cell r="F175">
            <v>241100</v>
          </cell>
        </row>
        <row r="176">
          <cell r="D176">
            <v>7038600</v>
          </cell>
          <cell r="E176">
            <v>7038600</v>
          </cell>
          <cell r="F176">
            <v>6918900</v>
          </cell>
        </row>
        <row r="177">
          <cell r="D177">
            <v>1030500</v>
          </cell>
          <cell r="E177">
            <v>1110000</v>
          </cell>
          <cell r="F177">
            <v>1091100</v>
          </cell>
        </row>
        <row r="178">
          <cell r="D178">
            <v>992000</v>
          </cell>
          <cell r="E178">
            <v>1142800</v>
          </cell>
          <cell r="F178">
            <v>1123300</v>
          </cell>
        </row>
        <row r="179">
          <cell r="D179">
            <v>902400</v>
          </cell>
          <cell r="E179">
            <v>1039500</v>
          </cell>
          <cell r="F179">
            <v>1021800</v>
          </cell>
        </row>
        <row r="180">
          <cell r="D180">
            <v>3359700</v>
          </cell>
          <cell r="E180">
            <v>3870400</v>
          </cell>
          <cell r="F180">
            <v>3804600</v>
          </cell>
        </row>
        <row r="181">
          <cell r="D181">
            <v>835000</v>
          </cell>
          <cell r="E181">
            <v>835800</v>
          </cell>
          <cell r="F181">
            <v>805900</v>
          </cell>
        </row>
        <row r="182">
          <cell r="D182">
            <v>8119100</v>
          </cell>
          <cell r="E182">
            <v>9353400</v>
          </cell>
          <cell r="F182">
            <v>9194400</v>
          </cell>
        </row>
        <row r="183">
          <cell r="D183">
            <v>1612500</v>
          </cell>
          <cell r="E183">
            <v>1656000</v>
          </cell>
          <cell r="F183">
            <v>3286300</v>
          </cell>
        </row>
        <row r="184">
          <cell r="D184">
            <v>1153900</v>
          </cell>
          <cell r="E184">
            <v>1329300</v>
          </cell>
          <cell r="F184">
            <v>1306700</v>
          </cell>
        </row>
        <row r="185">
          <cell r="D185">
            <v>9200</v>
          </cell>
          <cell r="E185">
            <v>9200</v>
          </cell>
          <cell r="F185">
            <v>170200</v>
          </cell>
        </row>
        <row r="186">
          <cell r="D186">
            <v>10000</v>
          </cell>
          <cell r="E186">
            <v>11500</v>
          </cell>
          <cell r="F186">
            <v>110300</v>
          </cell>
        </row>
        <row r="187">
          <cell r="D187">
            <v>3189500</v>
          </cell>
          <cell r="E187">
            <v>3254000</v>
          </cell>
          <cell r="F187">
            <v>3521100</v>
          </cell>
        </row>
        <row r="188">
          <cell r="D188">
            <v>4425900</v>
          </cell>
          <cell r="E188">
            <v>4425900</v>
          </cell>
          <cell r="F188">
            <v>4350600</v>
          </cell>
        </row>
        <row r="189">
          <cell r="D189">
            <v>506000</v>
          </cell>
          <cell r="E189">
            <v>506000</v>
          </cell>
          <cell r="F189">
            <v>497400</v>
          </cell>
        </row>
        <row r="190">
          <cell r="D190">
            <v>2437600</v>
          </cell>
          <cell r="E190">
            <v>2480500</v>
          </cell>
          <cell r="F190">
            <v>2438300</v>
          </cell>
        </row>
        <row r="191">
          <cell r="D191">
            <v>5214000</v>
          </cell>
          <cell r="E191">
            <v>5214000</v>
          </cell>
          <cell r="F191">
            <v>5125300</v>
          </cell>
        </row>
        <row r="192">
          <cell r="D192">
            <v>1303000</v>
          </cell>
          <cell r="E192">
            <v>1401000</v>
          </cell>
          <cell r="F192">
            <v>1377100</v>
          </cell>
        </row>
        <row r="193">
          <cell r="D193">
            <v>5797900</v>
          </cell>
          <cell r="E193">
            <v>6184300</v>
          </cell>
          <cell r="F193">
            <v>5875000</v>
          </cell>
        </row>
        <row r="194">
          <cell r="D194">
            <v>115000</v>
          </cell>
          <cell r="E194">
            <v>115000</v>
          </cell>
          <cell r="F194">
            <v>113000</v>
          </cell>
        </row>
        <row r="195">
          <cell r="D195">
            <v>1117600</v>
          </cell>
          <cell r="E195">
            <v>1150000</v>
          </cell>
          <cell r="F195">
            <v>1241700</v>
          </cell>
        </row>
        <row r="196">
          <cell r="D196">
            <v>8308000</v>
          </cell>
          <cell r="E196">
            <v>9060000</v>
          </cell>
          <cell r="F196">
            <v>8794700</v>
          </cell>
        </row>
        <row r="197">
          <cell r="D197">
            <v>1500</v>
          </cell>
          <cell r="E197">
            <v>1700</v>
          </cell>
          <cell r="F197">
            <v>20800</v>
          </cell>
        </row>
        <row r="198">
          <cell r="D198">
            <v>27000</v>
          </cell>
          <cell r="E198">
            <v>31100</v>
          </cell>
          <cell r="F198">
            <v>0</v>
          </cell>
        </row>
        <row r="199">
          <cell r="D199">
            <v>3927700</v>
          </cell>
          <cell r="E199">
            <v>4524800</v>
          </cell>
          <cell r="F199">
            <v>4382000</v>
          </cell>
        </row>
        <row r="200">
          <cell r="D200">
            <v>426000</v>
          </cell>
          <cell r="E200">
            <v>458300</v>
          </cell>
          <cell r="F200">
            <v>380600</v>
          </cell>
        </row>
        <row r="201">
          <cell r="D201">
            <v>3421800</v>
          </cell>
          <cell r="E201">
            <v>3942000</v>
          </cell>
          <cell r="F201">
            <v>3311600</v>
          </cell>
        </row>
        <row r="202">
          <cell r="D202">
            <v>31100</v>
          </cell>
          <cell r="E202">
            <v>35900</v>
          </cell>
          <cell r="F202">
            <v>1172000</v>
          </cell>
        </row>
        <row r="203">
          <cell r="D203">
            <v>0</v>
          </cell>
          <cell r="E203">
            <v>0</v>
          </cell>
          <cell r="F203">
            <v>595900</v>
          </cell>
        </row>
        <row r="204">
          <cell r="D204">
            <v>1033600</v>
          </cell>
          <cell r="E204">
            <v>1035900</v>
          </cell>
          <cell r="F204">
            <v>984100</v>
          </cell>
        </row>
        <row r="205">
          <cell r="D205">
            <v>899000</v>
          </cell>
          <cell r="E205">
            <v>1035600</v>
          </cell>
          <cell r="F205">
            <v>1018000</v>
          </cell>
        </row>
        <row r="206">
          <cell r="D206">
            <v>1096300</v>
          </cell>
          <cell r="E206">
            <v>1262900</v>
          </cell>
          <cell r="F206">
            <v>1419400</v>
          </cell>
        </row>
        <row r="207">
          <cell r="D207">
            <v>6012100</v>
          </cell>
          <cell r="E207">
            <v>6926100</v>
          </cell>
          <cell r="F207">
            <v>6630400</v>
          </cell>
        </row>
        <row r="208">
          <cell r="D208">
            <v>0</v>
          </cell>
          <cell r="E208">
            <v>0</v>
          </cell>
          <cell r="F208">
            <v>2359000</v>
          </cell>
        </row>
        <row r="209">
          <cell r="D209">
            <v>11587500</v>
          </cell>
          <cell r="E209">
            <v>13349100</v>
          </cell>
          <cell r="F209">
            <v>10729000</v>
          </cell>
        </row>
        <row r="210">
          <cell r="D210">
            <v>3785800</v>
          </cell>
          <cell r="E210">
            <v>3785800</v>
          </cell>
          <cell r="F210">
            <v>3631100</v>
          </cell>
        </row>
        <row r="211">
          <cell r="D211">
            <v>4231300</v>
          </cell>
          <cell r="E211">
            <v>4874500</v>
          </cell>
          <cell r="F211">
            <v>4791600</v>
          </cell>
        </row>
        <row r="212">
          <cell r="D212">
            <v>100000</v>
          </cell>
          <cell r="E212">
            <v>115200</v>
          </cell>
          <cell r="F212">
            <v>113200</v>
          </cell>
        </row>
        <row r="213">
          <cell r="D213">
            <v>1176000</v>
          </cell>
          <cell r="E213">
            <v>1200000</v>
          </cell>
          <cell r="F213">
            <v>1750000</v>
          </cell>
        </row>
        <row r="214">
          <cell r="D214">
            <v>50000</v>
          </cell>
          <cell r="E214">
            <v>57600</v>
          </cell>
          <cell r="F214">
            <v>56600</v>
          </cell>
        </row>
        <row r="215">
          <cell r="D215">
            <v>1690800</v>
          </cell>
          <cell r="E215">
            <v>1800000</v>
          </cell>
          <cell r="F215">
            <v>1099900</v>
          </cell>
        </row>
        <row r="216">
          <cell r="D216">
            <v>7701300</v>
          </cell>
          <cell r="E216">
            <v>8872100</v>
          </cell>
          <cell r="F216">
            <v>8721300</v>
          </cell>
        </row>
        <row r="217">
          <cell r="D217">
            <v>602000</v>
          </cell>
          <cell r="E217">
            <v>693500</v>
          </cell>
          <cell r="F217">
            <v>681700</v>
          </cell>
        </row>
        <row r="218">
          <cell r="D218">
            <v>117000</v>
          </cell>
          <cell r="E218">
            <v>134700</v>
          </cell>
          <cell r="F218">
            <v>132400</v>
          </cell>
        </row>
        <row r="219">
          <cell r="D219">
            <v>108800</v>
          </cell>
          <cell r="E219">
            <v>138200</v>
          </cell>
          <cell r="F219">
            <v>131200</v>
          </cell>
        </row>
        <row r="220">
          <cell r="D220">
            <v>236000</v>
          </cell>
          <cell r="E220">
            <v>271800</v>
          </cell>
          <cell r="F220">
            <v>267100</v>
          </cell>
        </row>
        <row r="221">
          <cell r="D221">
            <v>5421500</v>
          </cell>
          <cell r="E221">
            <v>6215000</v>
          </cell>
          <cell r="F221">
            <v>6109300</v>
          </cell>
        </row>
        <row r="222">
          <cell r="D222">
            <v>1219100</v>
          </cell>
          <cell r="E222">
            <v>1219100</v>
          </cell>
          <cell r="F222">
            <v>1198300</v>
          </cell>
        </row>
        <row r="223">
          <cell r="D223">
            <v>3332000</v>
          </cell>
          <cell r="E223">
            <v>3332000</v>
          </cell>
          <cell r="F223">
            <v>3275300</v>
          </cell>
        </row>
        <row r="224">
          <cell r="D224">
            <v>3619300</v>
          </cell>
          <cell r="E224">
            <v>4169500</v>
          </cell>
          <cell r="F224">
            <v>4098600</v>
          </cell>
        </row>
        <row r="225">
          <cell r="D225">
            <v>2556200</v>
          </cell>
          <cell r="E225">
            <v>2944800</v>
          </cell>
          <cell r="F225">
            <v>2894700</v>
          </cell>
        </row>
        <row r="226">
          <cell r="D226">
            <v>313000</v>
          </cell>
          <cell r="E226">
            <v>360500</v>
          </cell>
          <cell r="F226">
            <v>354300</v>
          </cell>
        </row>
        <row r="227">
          <cell r="D227">
            <v>1528600</v>
          </cell>
          <cell r="E227">
            <v>1760900</v>
          </cell>
          <cell r="F227">
            <v>1730900</v>
          </cell>
        </row>
        <row r="228">
          <cell r="D228">
            <v>384400</v>
          </cell>
          <cell r="E228">
            <v>384400</v>
          </cell>
          <cell r="F228">
            <v>250900</v>
          </cell>
        </row>
        <row r="229">
          <cell r="D229">
            <v>589500</v>
          </cell>
          <cell r="E229">
            <v>2758000</v>
          </cell>
          <cell r="F229">
            <v>5695400</v>
          </cell>
        </row>
        <row r="230">
          <cell r="D230">
            <v>901000</v>
          </cell>
          <cell r="E230">
            <v>2800800</v>
          </cell>
          <cell r="F230">
            <v>5351900</v>
          </cell>
        </row>
        <row r="231">
          <cell r="D231">
            <v>2883000</v>
          </cell>
          <cell r="E231">
            <v>3321200</v>
          </cell>
          <cell r="F231">
            <v>3264700</v>
          </cell>
        </row>
        <row r="232">
          <cell r="D232">
            <v>142000</v>
          </cell>
          <cell r="E232">
            <v>163500</v>
          </cell>
          <cell r="F232">
            <v>160700</v>
          </cell>
        </row>
        <row r="233">
          <cell r="D233">
            <v>3671000</v>
          </cell>
          <cell r="E233">
            <v>4229000</v>
          </cell>
          <cell r="F233">
            <v>4157100</v>
          </cell>
        </row>
        <row r="234">
          <cell r="D234">
            <v>1721400</v>
          </cell>
          <cell r="E234">
            <v>1983100</v>
          </cell>
          <cell r="F234">
            <v>3001700</v>
          </cell>
        </row>
        <row r="235">
          <cell r="D235">
            <v>2868700</v>
          </cell>
          <cell r="E235">
            <v>3304900</v>
          </cell>
          <cell r="F235">
            <v>2083400</v>
          </cell>
        </row>
        <row r="236">
          <cell r="D236">
            <v>2952100</v>
          </cell>
          <cell r="E236">
            <v>3400900</v>
          </cell>
          <cell r="F236">
            <v>3343100</v>
          </cell>
        </row>
        <row r="237">
          <cell r="D237">
            <v>6739600</v>
          </cell>
          <cell r="E237">
            <v>7008800</v>
          </cell>
          <cell r="F237">
            <v>6889600</v>
          </cell>
        </row>
        <row r="238">
          <cell r="D238">
            <v>73000</v>
          </cell>
          <cell r="E238">
            <v>84000</v>
          </cell>
          <cell r="F238">
            <v>82500</v>
          </cell>
        </row>
        <row r="239">
          <cell r="D239">
            <v>4492800</v>
          </cell>
          <cell r="E239">
            <v>5175800</v>
          </cell>
          <cell r="F239">
            <v>5087800</v>
          </cell>
        </row>
        <row r="240">
          <cell r="D240">
            <v>4543300</v>
          </cell>
          <cell r="E240">
            <v>5234000</v>
          </cell>
          <cell r="F240">
            <v>5145000</v>
          </cell>
        </row>
        <row r="241">
          <cell r="D241">
            <v>2988000</v>
          </cell>
          <cell r="E241">
            <v>2988000</v>
          </cell>
          <cell r="F241">
            <v>2937200</v>
          </cell>
        </row>
        <row r="242">
          <cell r="D242">
            <v>590000</v>
          </cell>
          <cell r="E242">
            <v>600000</v>
          </cell>
          <cell r="F242">
            <v>589800</v>
          </cell>
        </row>
        <row r="243">
          <cell r="D243">
            <v>5278600</v>
          </cell>
          <cell r="E243">
            <v>6081000</v>
          </cell>
          <cell r="F243">
            <v>5977600</v>
          </cell>
        </row>
        <row r="244">
          <cell r="D244">
            <v>359000</v>
          </cell>
          <cell r="E244">
            <v>413500</v>
          </cell>
          <cell r="F244">
            <v>406400</v>
          </cell>
        </row>
        <row r="245">
          <cell r="D245">
            <v>255600</v>
          </cell>
          <cell r="E245">
            <v>255600</v>
          </cell>
          <cell r="F245">
            <v>251200</v>
          </cell>
        </row>
        <row r="246">
          <cell r="D246">
            <v>4835000</v>
          </cell>
          <cell r="E246">
            <v>5570000</v>
          </cell>
          <cell r="F246">
            <v>5475300</v>
          </cell>
        </row>
        <row r="247">
          <cell r="D247">
            <v>2489000</v>
          </cell>
          <cell r="E247">
            <v>2489000</v>
          </cell>
          <cell r="F247">
            <v>2446700</v>
          </cell>
        </row>
        <row r="248">
          <cell r="D248">
            <v>5536000</v>
          </cell>
          <cell r="E248">
            <v>5536000</v>
          </cell>
          <cell r="F248">
            <v>5441900</v>
          </cell>
        </row>
        <row r="249">
          <cell r="D249">
            <v>770000</v>
          </cell>
          <cell r="E249">
            <v>887000</v>
          </cell>
          <cell r="F249">
            <v>871900</v>
          </cell>
        </row>
        <row r="250">
          <cell r="D250">
            <v>3382800</v>
          </cell>
          <cell r="E250">
            <v>3897100</v>
          </cell>
          <cell r="F250">
            <v>3830800</v>
          </cell>
        </row>
        <row r="251">
          <cell r="D251">
            <v>1535700</v>
          </cell>
          <cell r="E251">
            <v>1769100</v>
          </cell>
          <cell r="F251">
            <v>1739000</v>
          </cell>
        </row>
        <row r="252">
          <cell r="D252">
            <v>1411600</v>
          </cell>
          <cell r="E252">
            <v>1626200</v>
          </cell>
          <cell r="F252">
            <v>1598500</v>
          </cell>
        </row>
        <row r="253">
          <cell r="D253">
            <v>750000</v>
          </cell>
          <cell r="E253">
            <v>850000</v>
          </cell>
          <cell r="F253">
            <v>835500</v>
          </cell>
        </row>
        <row r="254">
          <cell r="D254">
            <v>82000</v>
          </cell>
          <cell r="E254">
            <v>94400</v>
          </cell>
          <cell r="F254">
            <v>92700</v>
          </cell>
        </row>
        <row r="255">
          <cell r="D255">
            <v>91600</v>
          </cell>
          <cell r="E255">
            <v>116300</v>
          </cell>
          <cell r="F255">
            <v>110400</v>
          </cell>
        </row>
        <row r="256">
          <cell r="D256">
            <v>1195500</v>
          </cell>
          <cell r="E256">
            <v>1377200</v>
          </cell>
          <cell r="F256">
            <v>1308300</v>
          </cell>
        </row>
        <row r="257">
          <cell r="D257">
            <v>1079500</v>
          </cell>
          <cell r="E257">
            <v>1243600</v>
          </cell>
          <cell r="F257">
            <v>1222400</v>
          </cell>
        </row>
        <row r="258">
          <cell r="D258">
            <v>4200000</v>
          </cell>
          <cell r="E258">
            <v>4660000</v>
          </cell>
          <cell r="F258">
            <v>4580800</v>
          </cell>
        </row>
        <row r="259">
          <cell r="D259">
            <v>670600</v>
          </cell>
          <cell r="E259">
            <v>670600</v>
          </cell>
          <cell r="F259">
            <v>637000</v>
          </cell>
        </row>
        <row r="260">
          <cell r="D260">
            <v>310100</v>
          </cell>
          <cell r="E260">
            <v>393900</v>
          </cell>
          <cell r="F260">
            <v>374200</v>
          </cell>
        </row>
        <row r="261">
          <cell r="D261">
            <v>886100</v>
          </cell>
          <cell r="E261">
            <v>1125500</v>
          </cell>
          <cell r="F261">
            <v>897900</v>
          </cell>
        </row>
        <row r="262">
          <cell r="D262">
            <v>2248200</v>
          </cell>
          <cell r="E262">
            <v>2253400</v>
          </cell>
          <cell r="F262">
            <v>2140700</v>
          </cell>
        </row>
        <row r="263">
          <cell r="D263">
            <v>1303000</v>
          </cell>
          <cell r="E263">
            <v>1501000</v>
          </cell>
          <cell r="F263">
            <v>1475400</v>
          </cell>
        </row>
        <row r="264">
          <cell r="D264">
            <v>250000</v>
          </cell>
          <cell r="E264">
            <v>288000</v>
          </cell>
          <cell r="F264">
            <v>283100</v>
          </cell>
        </row>
        <row r="265">
          <cell r="D265">
            <v>1298800</v>
          </cell>
          <cell r="E265">
            <v>1496200</v>
          </cell>
          <cell r="F265">
            <v>1470700</v>
          </cell>
        </row>
        <row r="266">
          <cell r="D266">
            <v>1248900</v>
          </cell>
          <cell r="E266">
            <v>1586300</v>
          </cell>
          <cell r="F266">
            <v>1506900</v>
          </cell>
        </row>
        <row r="267">
          <cell r="D267">
            <v>778000</v>
          </cell>
          <cell r="E267">
            <v>840000</v>
          </cell>
          <cell r="F267">
            <v>825700</v>
          </cell>
        </row>
        <row r="268">
          <cell r="D268">
            <v>1472000</v>
          </cell>
          <cell r="E268">
            <v>1489300</v>
          </cell>
          <cell r="F268">
            <v>1210500</v>
          </cell>
        </row>
        <row r="269">
          <cell r="D269">
            <v>4125900</v>
          </cell>
          <cell r="E269">
            <v>4125900</v>
          </cell>
          <cell r="F269">
            <v>3919600</v>
          </cell>
        </row>
        <row r="270">
          <cell r="D270">
            <v>257500</v>
          </cell>
          <cell r="E270">
            <v>327100</v>
          </cell>
          <cell r="F270">
            <v>310700</v>
          </cell>
        </row>
        <row r="271">
          <cell r="D271">
            <v>171400</v>
          </cell>
          <cell r="E271">
            <v>217700</v>
          </cell>
          <cell r="F271">
            <v>206800</v>
          </cell>
        </row>
        <row r="272">
          <cell r="D272">
            <v>2620000</v>
          </cell>
          <cell r="E272">
            <v>2620000</v>
          </cell>
          <cell r="F272">
            <v>2316000</v>
          </cell>
        </row>
        <row r="273">
          <cell r="D273">
            <v>607600</v>
          </cell>
          <cell r="E273">
            <v>665300</v>
          </cell>
          <cell r="F273">
            <v>551800</v>
          </cell>
        </row>
        <row r="274">
          <cell r="D274">
            <v>70700</v>
          </cell>
          <cell r="E274">
            <v>89800</v>
          </cell>
          <cell r="F274">
            <v>85300</v>
          </cell>
        </row>
        <row r="275">
          <cell r="D275">
            <v>450700</v>
          </cell>
          <cell r="E275">
            <v>572500</v>
          </cell>
          <cell r="F275">
            <v>543800</v>
          </cell>
        </row>
        <row r="276">
          <cell r="D276">
            <v>1179000</v>
          </cell>
          <cell r="E276">
            <v>1335400</v>
          </cell>
          <cell r="F276">
            <v>1268600</v>
          </cell>
        </row>
        <row r="277">
          <cell r="D277">
            <v>0</v>
          </cell>
          <cell r="E277">
            <v>0</v>
          </cell>
          <cell r="F277">
            <v>678600</v>
          </cell>
        </row>
        <row r="278">
          <cell r="D278">
            <v>380000</v>
          </cell>
          <cell r="E278">
            <v>437700</v>
          </cell>
          <cell r="F278">
            <v>394600</v>
          </cell>
        </row>
        <row r="279">
          <cell r="D279">
            <v>326000</v>
          </cell>
          <cell r="E279">
            <v>330300</v>
          </cell>
          <cell r="F279">
            <v>324600</v>
          </cell>
        </row>
        <row r="280">
          <cell r="D280">
            <v>285000</v>
          </cell>
          <cell r="E280">
            <v>289900</v>
          </cell>
          <cell r="F280">
            <v>284900</v>
          </cell>
        </row>
        <row r="281">
          <cell r="D281">
            <v>43500</v>
          </cell>
          <cell r="E281">
            <v>55200</v>
          </cell>
          <cell r="F281">
            <v>52400</v>
          </cell>
        </row>
        <row r="282">
          <cell r="D282">
            <v>2908000</v>
          </cell>
          <cell r="E282">
            <v>3350000</v>
          </cell>
          <cell r="F282">
            <v>3293000</v>
          </cell>
        </row>
        <row r="283">
          <cell r="D283">
            <v>250000</v>
          </cell>
          <cell r="E283">
            <v>288000</v>
          </cell>
          <cell r="F283">
            <v>283100</v>
          </cell>
        </row>
        <row r="284">
          <cell r="D284">
            <v>100000</v>
          </cell>
          <cell r="E284">
            <v>115200</v>
          </cell>
          <cell r="F284">
            <v>113200</v>
          </cell>
        </row>
        <row r="285">
          <cell r="D285">
            <v>233900</v>
          </cell>
          <cell r="E285">
            <v>297200</v>
          </cell>
          <cell r="F285">
            <v>282300</v>
          </cell>
        </row>
        <row r="286">
          <cell r="D286">
            <v>330600</v>
          </cell>
          <cell r="E286">
            <v>330600</v>
          </cell>
          <cell r="F286">
            <v>324900</v>
          </cell>
        </row>
        <row r="287">
          <cell r="D287">
            <v>415800</v>
          </cell>
          <cell r="E287">
            <v>415800</v>
          </cell>
          <cell r="F287">
            <v>408700</v>
          </cell>
        </row>
        <row r="288">
          <cell r="D288">
            <v>1051000</v>
          </cell>
          <cell r="E288">
            <v>1210700</v>
          </cell>
          <cell r="F288">
            <v>1190100</v>
          </cell>
        </row>
        <row r="289">
          <cell r="D289">
            <v>3500000</v>
          </cell>
          <cell r="E289">
            <v>3611500</v>
          </cell>
          <cell r="F289">
            <v>3151500</v>
          </cell>
        </row>
        <row r="290">
          <cell r="D290">
            <v>5013100</v>
          </cell>
          <cell r="E290">
            <v>5013100</v>
          </cell>
          <cell r="F290">
            <v>6046100</v>
          </cell>
        </row>
        <row r="291">
          <cell r="D291">
            <v>722800</v>
          </cell>
          <cell r="E291">
            <v>918100</v>
          </cell>
          <cell r="F291">
            <v>872100</v>
          </cell>
        </row>
        <row r="292">
          <cell r="D292">
            <v>808100</v>
          </cell>
          <cell r="E292">
            <v>1026400</v>
          </cell>
          <cell r="F292">
            <v>975000</v>
          </cell>
        </row>
        <row r="293">
          <cell r="D293">
            <v>2440000</v>
          </cell>
          <cell r="E293">
            <v>2134300</v>
          </cell>
          <cell r="F293">
            <v>2027500</v>
          </cell>
        </row>
        <row r="294">
          <cell r="D294">
            <v>900000</v>
          </cell>
          <cell r="E294">
            <v>1036800</v>
          </cell>
          <cell r="F294">
            <v>1019100</v>
          </cell>
        </row>
        <row r="295">
          <cell r="D295">
            <v>163200</v>
          </cell>
          <cell r="E295">
            <v>207300</v>
          </cell>
          <cell r="F295">
            <v>196900</v>
          </cell>
        </row>
        <row r="296">
          <cell r="D296">
            <v>215800</v>
          </cell>
          <cell r="E296">
            <v>274100</v>
          </cell>
          <cell r="F296">
            <v>260300</v>
          </cell>
        </row>
        <row r="297">
          <cell r="D297">
            <v>2094200</v>
          </cell>
          <cell r="E297">
            <v>2305100</v>
          </cell>
          <cell r="F297">
            <v>2265900</v>
          </cell>
        </row>
        <row r="298">
          <cell r="D298">
            <v>1546500</v>
          </cell>
          <cell r="E298">
            <v>1550000</v>
          </cell>
          <cell r="F298">
            <v>1472500</v>
          </cell>
        </row>
        <row r="299">
          <cell r="D299">
            <v>1608900</v>
          </cell>
          <cell r="E299">
            <v>2043600</v>
          </cell>
          <cell r="F299">
            <v>1941400</v>
          </cell>
        </row>
        <row r="300">
          <cell r="D300">
            <v>614900</v>
          </cell>
          <cell r="E300">
            <v>781000</v>
          </cell>
          <cell r="F300">
            <v>741900</v>
          </cell>
        </row>
        <row r="301">
          <cell r="D301">
            <v>865200</v>
          </cell>
          <cell r="E301">
            <v>1099000</v>
          </cell>
          <cell r="F301">
            <v>1210300</v>
          </cell>
        </row>
        <row r="302">
          <cell r="D302">
            <v>4933000</v>
          </cell>
          <cell r="E302">
            <v>6265800</v>
          </cell>
          <cell r="F302">
            <v>5952500</v>
          </cell>
        </row>
        <row r="303">
          <cell r="D303">
            <v>1664200</v>
          </cell>
          <cell r="E303">
            <v>2030900</v>
          </cell>
          <cell r="F303">
            <v>1929300</v>
          </cell>
        </row>
        <row r="304">
          <cell r="D304">
            <v>1628000</v>
          </cell>
          <cell r="E304">
            <v>2067800</v>
          </cell>
          <cell r="F304">
            <v>1964400</v>
          </cell>
        </row>
        <row r="305">
          <cell r="D305">
            <v>1289700</v>
          </cell>
          <cell r="E305">
            <v>1638100</v>
          </cell>
          <cell r="F305">
            <v>1556100</v>
          </cell>
        </row>
        <row r="306">
          <cell r="D306">
            <v>1290600</v>
          </cell>
          <cell r="E306">
            <v>1639300</v>
          </cell>
          <cell r="F306">
            <v>1557300</v>
          </cell>
        </row>
        <row r="307">
          <cell r="D307">
            <v>484500</v>
          </cell>
          <cell r="E307">
            <v>484500</v>
          </cell>
          <cell r="F307">
            <v>476200</v>
          </cell>
        </row>
        <row r="308">
          <cell r="D308">
            <v>1658800</v>
          </cell>
          <cell r="E308">
            <v>2107000</v>
          </cell>
          <cell r="F308">
            <v>2001600</v>
          </cell>
        </row>
        <row r="309">
          <cell r="D309">
            <v>1399100</v>
          </cell>
          <cell r="E309">
            <v>1399100</v>
          </cell>
          <cell r="F309">
            <v>1375300</v>
          </cell>
        </row>
        <row r="310">
          <cell r="D310">
            <v>1813000</v>
          </cell>
          <cell r="E310">
            <v>2302900</v>
          </cell>
          <cell r="F310">
            <v>2187700</v>
          </cell>
        </row>
        <row r="311">
          <cell r="D311">
            <v>1965500</v>
          </cell>
          <cell r="E311">
            <v>1970000</v>
          </cell>
          <cell r="F311">
            <v>1871500</v>
          </cell>
        </row>
        <row r="312">
          <cell r="D312">
            <v>2832300</v>
          </cell>
          <cell r="E312">
            <v>2832300</v>
          </cell>
          <cell r="F312">
            <v>2690600</v>
          </cell>
        </row>
        <row r="313">
          <cell r="D313">
            <v>137800</v>
          </cell>
          <cell r="E313">
            <v>175100</v>
          </cell>
          <cell r="F313">
            <v>166300</v>
          </cell>
        </row>
        <row r="314">
          <cell r="D314">
            <v>971700</v>
          </cell>
          <cell r="E314">
            <v>971700</v>
          </cell>
          <cell r="F314">
            <v>955100</v>
          </cell>
        </row>
        <row r="315">
          <cell r="D315">
            <v>2940000</v>
          </cell>
          <cell r="E315">
            <v>3386900</v>
          </cell>
          <cell r="F315">
            <v>3329300</v>
          </cell>
        </row>
        <row r="316">
          <cell r="D316">
            <v>68000</v>
          </cell>
          <cell r="E316">
            <v>86400</v>
          </cell>
          <cell r="F316">
            <v>82000</v>
          </cell>
        </row>
        <row r="317">
          <cell r="D317">
            <v>83500</v>
          </cell>
          <cell r="E317">
            <v>83500</v>
          </cell>
          <cell r="F317">
            <v>37700</v>
          </cell>
        </row>
        <row r="318">
          <cell r="D318">
            <v>474000</v>
          </cell>
          <cell r="E318">
            <v>502600</v>
          </cell>
          <cell r="F318">
            <v>494000</v>
          </cell>
        </row>
        <row r="319">
          <cell r="D319">
            <v>949500</v>
          </cell>
          <cell r="E319">
            <v>1196600</v>
          </cell>
          <cell r="F319">
            <v>1136700</v>
          </cell>
        </row>
        <row r="320">
          <cell r="D320">
            <v>970000</v>
          </cell>
          <cell r="E320">
            <v>1117400</v>
          </cell>
          <cell r="F320">
            <v>1098400</v>
          </cell>
        </row>
        <row r="321">
          <cell r="D321">
            <v>337800</v>
          </cell>
          <cell r="E321">
            <v>389100</v>
          </cell>
          <cell r="F321">
            <v>382400</v>
          </cell>
        </row>
        <row r="322">
          <cell r="D322">
            <v>1017000</v>
          </cell>
          <cell r="E322">
            <v>1171600</v>
          </cell>
          <cell r="F322">
            <v>1151600</v>
          </cell>
        </row>
        <row r="323">
          <cell r="D323">
            <v>212500</v>
          </cell>
          <cell r="E323">
            <v>212500</v>
          </cell>
          <cell r="F323">
            <v>201800</v>
          </cell>
        </row>
        <row r="324">
          <cell r="D324">
            <v>1470000</v>
          </cell>
          <cell r="E324">
            <v>1693400</v>
          </cell>
          <cell r="F324">
            <v>1664600</v>
          </cell>
        </row>
        <row r="325">
          <cell r="D325">
            <v>117000</v>
          </cell>
          <cell r="E325">
            <v>134700</v>
          </cell>
          <cell r="F325">
            <v>132400</v>
          </cell>
        </row>
        <row r="326">
          <cell r="D326">
            <v>55000</v>
          </cell>
          <cell r="E326">
            <v>63300</v>
          </cell>
          <cell r="F326">
            <v>62200</v>
          </cell>
        </row>
        <row r="327">
          <cell r="D327">
            <v>150000</v>
          </cell>
          <cell r="E327">
            <v>172800</v>
          </cell>
          <cell r="F327">
            <v>169800</v>
          </cell>
        </row>
        <row r="328">
          <cell r="D328">
            <v>77000</v>
          </cell>
          <cell r="E328">
            <v>97900</v>
          </cell>
          <cell r="F328">
            <v>93000</v>
          </cell>
        </row>
        <row r="329">
          <cell r="D329">
            <v>257500</v>
          </cell>
          <cell r="E329">
            <v>297000</v>
          </cell>
          <cell r="F329">
            <v>282100</v>
          </cell>
        </row>
        <row r="330">
          <cell r="D330">
            <v>514000</v>
          </cell>
          <cell r="E330">
            <v>514000</v>
          </cell>
          <cell r="F330">
            <v>488300</v>
          </cell>
        </row>
        <row r="331">
          <cell r="D331">
            <v>54400</v>
          </cell>
          <cell r="E331">
            <v>69100</v>
          </cell>
          <cell r="F331">
            <v>65600</v>
          </cell>
        </row>
        <row r="332">
          <cell r="D332">
            <v>226700</v>
          </cell>
          <cell r="E332">
            <v>288000</v>
          </cell>
          <cell r="F332">
            <v>273600</v>
          </cell>
        </row>
        <row r="333">
          <cell r="D333">
            <v>398100</v>
          </cell>
          <cell r="E333">
            <v>505400</v>
          </cell>
          <cell r="F333">
            <v>480100</v>
          </cell>
        </row>
        <row r="334">
          <cell r="D334">
            <v>484500</v>
          </cell>
          <cell r="E334">
            <v>484500</v>
          </cell>
          <cell r="F334">
            <v>476200</v>
          </cell>
        </row>
        <row r="335">
          <cell r="D335">
            <v>220000</v>
          </cell>
          <cell r="E335">
            <v>253400</v>
          </cell>
          <cell r="F335">
            <v>249000</v>
          </cell>
        </row>
        <row r="336">
          <cell r="D336">
            <v>1000000</v>
          </cell>
          <cell r="E336">
            <v>1152000</v>
          </cell>
          <cell r="F336">
            <v>1132400</v>
          </cell>
        </row>
        <row r="337">
          <cell r="D337">
            <v>36500</v>
          </cell>
          <cell r="E337">
            <v>36500</v>
          </cell>
          <cell r="F337">
            <v>34600</v>
          </cell>
        </row>
        <row r="338">
          <cell r="D338">
            <v>659300</v>
          </cell>
          <cell r="E338">
            <v>755100</v>
          </cell>
          <cell r="F338">
            <v>717300</v>
          </cell>
        </row>
        <row r="339">
          <cell r="D339">
            <v>160000</v>
          </cell>
          <cell r="E339">
            <v>184300</v>
          </cell>
          <cell r="F339">
            <v>181100</v>
          </cell>
        </row>
        <row r="340">
          <cell r="D340">
            <v>875000</v>
          </cell>
          <cell r="E340">
            <v>1008000</v>
          </cell>
          <cell r="F340">
            <v>990800</v>
          </cell>
        </row>
        <row r="341">
          <cell r="D341">
            <v>233000</v>
          </cell>
          <cell r="E341">
            <v>296000</v>
          </cell>
          <cell r="F341">
            <v>281200</v>
          </cell>
        </row>
        <row r="342">
          <cell r="D342">
            <v>1185000</v>
          </cell>
          <cell r="E342">
            <v>1365100</v>
          </cell>
          <cell r="F342">
            <v>1341900</v>
          </cell>
        </row>
        <row r="343">
          <cell r="D343">
            <v>91600</v>
          </cell>
          <cell r="E343">
            <v>116300</v>
          </cell>
          <cell r="F343">
            <v>110400</v>
          </cell>
        </row>
        <row r="344">
          <cell r="D344">
            <v>665700</v>
          </cell>
          <cell r="E344">
            <v>845500</v>
          </cell>
          <cell r="F344">
            <v>803200</v>
          </cell>
        </row>
        <row r="345">
          <cell r="D345">
            <v>5270900</v>
          </cell>
          <cell r="E345">
            <v>5270900</v>
          </cell>
          <cell r="F345">
            <v>5181300</v>
          </cell>
        </row>
        <row r="346">
          <cell r="D346">
            <v>1034000</v>
          </cell>
          <cell r="E346">
            <v>1112000</v>
          </cell>
          <cell r="F346">
            <v>1093100</v>
          </cell>
        </row>
        <row r="347">
          <cell r="D347">
            <v>100000</v>
          </cell>
          <cell r="E347">
            <v>115200</v>
          </cell>
          <cell r="F347">
            <v>109400</v>
          </cell>
        </row>
        <row r="348">
          <cell r="D348">
            <v>3011000</v>
          </cell>
          <cell r="E348">
            <v>3011000</v>
          </cell>
          <cell r="F348">
            <v>2860400</v>
          </cell>
        </row>
        <row r="349">
          <cell r="D349">
            <v>4600</v>
          </cell>
          <cell r="E349">
            <v>5900</v>
          </cell>
          <cell r="F349">
            <v>5600</v>
          </cell>
        </row>
        <row r="350">
          <cell r="D350">
            <v>81200</v>
          </cell>
          <cell r="E350">
            <v>103200</v>
          </cell>
          <cell r="F350">
            <v>98000</v>
          </cell>
        </row>
        <row r="351">
          <cell r="D351">
            <v>1099200</v>
          </cell>
          <cell r="E351">
            <v>1214500</v>
          </cell>
          <cell r="F351">
            <v>1153700</v>
          </cell>
        </row>
        <row r="352">
          <cell r="D352">
            <v>184000</v>
          </cell>
          <cell r="E352">
            <v>211900</v>
          </cell>
          <cell r="F352">
            <v>208200</v>
          </cell>
        </row>
        <row r="353">
          <cell r="D353">
            <v>343000</v>
          </cell>
          <cell r="E353">
            <v>356000</v>
          </cell>
          <cell r="F353">
            <v>349900</v>
          </cell>
        </row>
        <row r="354">
          <cell r="D354">
            <v>22600</v>
          </cell>
          <cell r="E354">
            <v>28800</v>
          </cell>
          <cell r="F354">
            <v>27300</v>
          </cell>
        </row>
        <row r="355">
          <cell r="D355">
            <v>836200</v>
          </cell>
          <cell r="E355">
            <v>1062100</v>
          </cell>
          <cell r="F355">
            <v>1008900</v>
          </cell>
        </row>
        <row r="356">
          <cell r="D356">
            <v>1231600</v>
          </cell>
          <cell r="E356">
            <v>1564400</v>
          </cell>
          <cell r="F356">
            <v>1486100</v>
          </cell>
        </row>
        <row r="357">
          <cell r="D357">
            <v>419000</v>
          </cell>
          <cell r="E357">
            <v>450400</v>
          </cell>
          <cell r="F357">
            <v>427800</v>
          </cell>
        </row>
        <row r="358">
          <cell r="D358">
            <v>2393600</v>
          </cell>
          <cell r="E358">
            <v>2393600</v>
          </cell>
          <cell r="F358">
            <v>2273900</v>
          </cell>
        </row>
        <row r="359">
          <cell r="D359">
            <v>631000</v>
          </cell>
          <cell r="E359">
            <v>726900</v>
          </cell>
          <cell r="F359">
            <v>850300</v>
          </cell>
        </row>
        <row r="360">
          <cell r="D360">
            <v>226700</v>
          </cell>
          <cell r="E360">
            <v>288000</v>
          </cell>
          <cell r="F360">
            <v>273600</v>
          </cell>
        </row>
        <row r="361">
          <cell r="D361">
            <v>99700</v>
          </cell>
          <cell r="E361">
            <v>126700</v>
          </cell>
          <cell r="F361">
            <v>120300</v>
          </cell>
        </row>
        <row r="362">
          <cell r="D362">
            <v>241200</v>
          </cell>
          <cell r="E362">
            <v>306400</v>
          </cell>
          <cell r="F362">
            <v>291000</v>
          </cell>
        </row>
        <row r="363">
          <cell r="D363">
            <v>1260600</v>
          </cell>
          <cell r="E363">
            <v>1388500</v>
          </cell>
          <cell r="F363">
            <v>1319000</v>
          </cell>
        </row>
        <row r="364">
          <cell r="D364">
            <v>83400</v>
          </cell>
          <cell r="E364">
            <v>105900</v>
          </cell>
          <cell r="F364">
            <v>100600</v>
          </cell>
        </row>
        <row r="365">
          <cell r="D365">
            <v>225800</v>
          </cell>
          <cell r="E365">
            <v>286800</v>
          </cell>
          <cell r="F365">
            <v>272400</v>
          </cell>
        </row>
        <row r="366">
          <cell r="D366">
            <v>4166000</v>
          </cell>
          <cell r="E366">
            <v>4799300</v>
          </cell>
          <cell r="F366">
            <v>4717700</v>
          </cell>
        </row>
        <row r="367">
          <cell r="D367">
            <v>94300</v>
          </cell>
          <cell r="E367">
            <v>119800</v>
          </cell>
          <cell r="F367">
            <v>113800</v>
          </cell>
        </row>
        <row r="368">
          <cell r="D368">
            <v>1511000</v>
          </cell>
          <cell r="E368">
            <v>1518900</v>
          </cell>
          <cell r="F368">
            <v>1981800</v>
          </cell>
        </row>
        <row r="369">
          <cell r="D369">
            <v>1382000</v>
          </cell>
          <cell r="E369">
            <v>1382000</v>
          </cell>
          <cell r="F369">
            <v>1307200</v>
          </cell>
        </row>
        <row r="370">
          <cell r="D370">
            <v>1436400</v>
          </cell>
          <cell r="E370">
            <v>1436400</v>
          </cell>
          <cell r="F370">
            <v>1335500</v>
          </cell>
        </row>
        <row r="371">
          <cell r="D371">
            <v>1374000</v>
          </cell>
          <cell r="E371">
            <v>1450000</v>
          </cell>
          <cell r="F371">
            <v>1356900</v>
          </cell>
        </row>
        <row r="372">
          <cell r="D372">
            <v>1415700</v>
          </cell>
          <cell r="E372">
            <v>1480800</v>
          </cell>
          <cell r="F372">
            <v>2250300</v>
          </cell>
        </row>
        <row r="373">
          <cell r="D373">
            <v>978600</v>
          </cell>
          <cell r="E373">
            <v>1243000</v>
          </cell>
          <cell r="F373">
            <v>1180800</v>
          </cell>
        </row>
        <row r="374">
          <cell r="D374">
            <v>1140000</v>
          </cell>
          <cell r="E374">
            <v>1448000</v>
          </cell>
          <cell r="F374">
            <v>1375600</v>
          </cell>
        </row>
        <row r="375">
          <cell r="D375">
            <v>523000</v>
          </cell>
          <cell r="E375">
            <v>602500</v>
          </cell>
          <cell r="F375">
            <v>592200</v>
          </cell>
        </row>
        <row r="376">
          <cell r="D376">
            <v>197500</v>
          </cell>
          <cell r="E376">
            <v>197500</v>
          </cell>
          <cell r="F376">
            <v>176000</v>
          </cell>
        </row>
        <row r="377">
          <cell r="D377">
            <v>1520000</v>
          </cell>
          <cell r="E377">
            <v>1751000</v>
          </cell>
          <cell r="F377">
            <v>1721200</v>
          </cell>
        </row>
        <row r="378">
          <cell r="D378">
            <v>1691500</v>
          </cell>
          <cell r="E378">
            <v>2148500</v>
          </cell>
          <cell r="F378">
            <v>2041000</v>
          </cell>
        </row>
        <row r="379">
          <cell r="D379">
            <v>735300</v>
          </cell>
          <cell r="E379">
            <v>778500</v>
          </cell>
          <cell r="F379">
            <v>765200</v>
          </cell>
        </row>
        <row r="380">
          <cell r="D380">
            <v>235800</v>
          </cell>
          <cell r="E380">
            <v>299500</v>
          </cell>
          <cell r="F380">
            <v>284500</v>
          </cell>
        </row>
        <row r="381">
          <cell r="D381">
            <v>102400</v>
          </cell>
          <cell r="E381">
            <v>130100</v>
          </cell>
          <cell r="F381">
            <v>123500</v>
          </cell>
        </row>
        <row r="382">
          <cell r="D382">
            <v>12000</v>
          </cell>
          <cell r="E382">
            <v>13800</v>
          </cell>
          <cell r="F382">
            <v>13500</v>
          </cell>
        </row>
        <row r="383">
          <cell r="D383">
            <v>200400</v>
          </cell>
          <cell r="E383">
            <v>254500</v>
          </cell>
          <cell r="F383">
            <v>241700</v>
          </cell>
        </row>
        <row r="384">
          <cell r="D384">
            <v>1238900</v>
          </cell>
          <cell r="E384">
            <v>1573600</v>
          </cell>
          <cell r="F384">
            <v>1479500</v>
          </cell>
        </row>
        <row r="385">
          <cell r="D385">
            <v>14000</v>
          </cell>
          <cell r="E385">
            <v>16100</v>
          </cell>
          <cell r="F385">
            <v>15800</v>
          </cell>
        </row>
        <row r="386">
          <cell r="D386">
            <v>2394900</v>
          </cell>
          <cell r="E386">
            <v>2758900</v>
          </cell>
          <cell r="F386">
            <v>2366200</v>
          </cell>
        </row>
        <row r="387">
          <cell r="D387">
            <v>829000</v>
          </cell>
          <cell r="E387">
            <v>955000</v>
          </cell>
          <cell r="F387">
            <v>938700</v>
          </cell>
        </row>
        <row r="388">
          <cell r="D388">
            <v>840300</v>
          </cell>
          <cell r="E388">
            <v>968000</v>
          </cell>
          <cell r="F388">
            <v>951500</v>
          </cell>
        </row>
        <row r="389">
          <cell r="D389">
            <v>449000</v>
          </cell>
          <cell r="E389">
            <v>517200</v>
          </cell>
          <cell r="F389">
            <v>508400</v>
          </cell>
        </row>
        <row r="390">
          <cell r="D390">
            <v>244000</v>
          </cell>
          <cell r="E390">
            <v>244000</v>
          </cell>
          <cell r="F390">
            <v>187600</v>
          </cell>
        </row>
        <row r="391">
          <cell r="D391">
            <v>186000</v>
          </cell>
          <cell r="E391">
            <v>214200</v>
          </cell>
          <cell r="F391">
            <v>210500</v>
          </cell>
        </row>
        <row r="392">
          <cell r="D392">
            <v>190000</v>
          </cell>
          <cell r="E392">
            <v>190000</v>
          </cell>
          <cell r="F392">
            <v>186700</v>
          </cell>
        </row>
        <row r="393">
          <cell r="D393">
            <v>446000</v>
          </cell>
          <cell r="E393">
            <v>500000</v>
          </cell>
          <cell r="F393">
            <v>491500</v>
          </cell>
        </row>
        <row r="394">
          <cell r="D394">
            <v>980000</v>
          </cell>
          <cell r="E394">
            <v>980000</v>
          </cell>
          <cell r="F394">
            <v>786200</v>
          </cell>
        </row>
        <row r="395">
          <cell r="D395">
            <v>70000</v>
          </cell>
          <cell r="E395">
            <v>80600</v>
          </cell>
          <cell r="F395">
            <v>79200</v>
          </cell>
        </row>
        <row r="396">
          <cell r="D396">
            <v>710000</v>
          </cell>
          <cell r="E396">
            <v>817900</v>
          </cell>
          <cell r="F396">
            <v>804000</v>
          </cell>
        </row>
        <row r="397">
          <cell r="D397">
            <v>710000</v>
          </cell>
          <cell r="E397">
            <v>817900</v>
          </cell>
          <cell r="F397">
            <v>661500</v>
          </cell>
        </row>
        <row r="398">
          <cell r="D398">
            <v>4408000</v>
          </cell>
          <cell r="E398">
            <v>4408000</v>
          </cell>
          <cell r="F398">
            <v>2496400</v>
          </cell>
        </row>
        <row r="399">
          <cell r="D399">
            <v>643000</v>
          </cell>
          <cell r="E399">
            <v>746500</v>
          </cell>
          <cell r="F399">
            <v>701500</v>
          </cell>
        </row>
        <row r="400">
          <cell r="D400">
            <v>17200</v>
          </cell>
          <cell r="E400">
            <v>21800</v>
          </cell>
          <cell r="F400">
            <v>20700</v>
          </cell>
        </row>
        <row r="401">
          <cell r="D401">
            <v>0</v>
          </cell>
          <cell r="E401">
            <v>0</v>
          </cell>
          <cell r="F401">
            <v>716700</v>
          </cell>
        </row>
        <row r="402">
          <cell r="D402">
            <v>372000</v>
          </cell>
          <cell r="E402">
            <v>428500</v>
          </cell>
          <cell r="F402">
            <v>407000</v>
          </cell>
        </row>
        <row r="403">
          <cell r="D403">
            <v>402600</v>
          </cell>
          <cell r="E403">
            <v>506100</v>
          </cell>
          <cell r="F403">
            <v>480700</v>
          </cell>
        </row>
        <row r="404">
          <cell r="D404">
            <v>190000</v>
          </cell>
          <cell r="E404">
            <v>218800</v>
          </cell>
          <cell r="F404">
            <v>210100</v>
          </cell>
        </row>
        <row r="405">
          <cell r="D405">
            <v>135000</v>
          </cell>
          <cell r="E405">
            <v>138000</v>
          </cell>
          <cell r="F405">
            <v>135600</v>
          </cell>
        </row>
        <row r="406">
          <cell r="D406">
            <v>166800</v>
          </cell>
          <cell r="E406">
            <v>211900</v>
          </cell>
          <cell r="F406">
            <v>201300</v>
          </cell>
        </row>
        <row r="407">
          <cell r="D407">
            <v>194000</v>
          </cell>
          <cell r="E407">
            <v>246500</v>
          </cell>
          <cell r="F407">
            <v>234100</v>
          </cell>
        </row>
        <row r="408">
          <cell r="D408">
            <v>163200</v>
          </cell>
          <cell r="E408">
            <v>207300</v>
          </cell>
          <cell r="F408">
            <v>196900</v>
          </cell>
        </row>
        <row r="409">
          <cell r="D409">
            <v>959300</v>
          </cell>
          <cell r="E409">
            <v>1105100</v>
          </cell>
          <cell r="F409">
            <v>1086300</v>
          </cell>
        </row>
        <row r="410">
          <cell r="D410">
            <v>474000</v>
          </cell>
          <cell r="E410">
            <v>546000</v>
          </cell>
          <cell r="F410">
            <v>536700</v>
          </cell>
        </row>
        <row r="411">
          <cell r="D411">
            <v>938000</v>
          </cell>
          <cell r="E411">
            <v>1080600</v>
          </cell>
          <cell r="F411">
            <v>1062200</v>
          </cell>
        </row>
        <row r="412">
          <cell r="D412">
            <v>710000</v>
          </cell>
          <cell r="E412">
            <v>817900</v>
          </cell>
          <cell r="F412">
            <v>804000</v>
          </cell>
        </row>
        <row r="413">
          <cell r="D413">
            <v>236000</v>
          </cell>
          <cell r="E413">
            <v>271800</v>
          </cell>
          <cell r="F413">
            <v>267100</v>
          </cell>
        </row>
        <row r="414">
          <cell r="D414">
            <v>462000</v>
          </cell>
          <cell r="E414">
            <v>532200</v>
          </cell>
          <cell r="F414">
            <v>523100</v>
          </cell>
        </row>
        <row r="415">
          <cell r="D415">
            <v>1138300</v>
          </cell>
          <cell r="E415">
            <v>1311300</v>
          </cell>
          <cell r="F415">
            <v>1289000</v>
          </cell>
        </row>
        <row r="416">
          <cell r="D416">
            <v>289000</v>
          </cell>
          <cell r="E416">
            <v>332900</v>
          </cell>
          <cell r="F416">
            <v>327200</v>
          </cell>
        </row>
        <row r="417">
          <cell r="D417">
            <v>250000</v>
          </cell>
          <cell r="E417">
            <v>288000</v>
          </cell>
          <cell r="F417">
            <v>283100</v>
          </cell>
        </row>
        <row r="418">
          <cell r="D418">
            <v>190000</v>
          </cell>
          <cell r="E418">
            <v>218800</v>
          </cell>
          <cell r="F418">
            <v>215000</v>
          </cell>
        </row>
        <row r="419">
          <cell r="D419">
            <v>247000</v>
          </cell>
          <cell r="E419">
            <v>284500</v>
          </cell>
          <cell r="F419">
            <v>202600</v>
          </cell>
        </row>
        <row r="420">
          <cell r="D420">
            <v>948000</v>
          </cell>
          <cell r="E420">
            <v>1092100</v>
          </cell>
          <cell r="F420">
            <v>1042200</v>
          </cell>
        </row>
        <row r="421">
          <cell r="D421">
            <v>337000</v>
          </cell>
          <cell r="E421">
            <v>388200</v>
          </cell>
          <cell r="F421">
            <v>381600</v>
          </cell>
        </row>
        <row r="422">
          <cell r="D422">
            <v>474000</v>
          </cell>
          <cell r="E422">
            <v>546000</v>
          </cell>
          <cell r="F422">
            <v>536700</v>
          </cell>
        </row>
        <row r="423">
          <cell r="D423">
            <v>431000</v>
          </cell>
          <cell r="E423">
            <v>496500</v>
          </cell>
          <cell r="F423">
            <v>488000</v>
          </cell>
        </row>
        <row r="424">
          <cell r="D424">
            <v>120000</v>
          </cell>
          <cell r="E424">
            <v>138200</v>
          </cell>
          <cell r="F424">
            <v>135800</v>
          </cell>
        </row>
        <row r="425">
          <cell r="D425">
            <v>331000</v>
          </cell>
          <cell r="E425">
            <v>381300</v>
          </cell>
          <cell r="F425">
            <v>374800</v>
          </cell>
        </row>
        <row r="426">
          <cell r="D426">
            <v>117000</v>
          </cell>
          <cell r="E426">
            <v>117000</v>
          </cell>
          <cell r="F426">
            <v>115000</v>
          </cell>
        </row>
        <row r="427">
          <cell r="D427">
            <v>646000</v>
          </cell>
          <cell r="E427">
            <v>744200</v>
          </cell>
          <cell r="F427">
            <v>731500</v>
          </cell>
        </row>
        <row r="428">
          <cell r="D428">
            <v>2534100</v>
          </cell>
          <cell r="E428">
            <v>2919300</v>
          </cell>
          <cell r="F428">
            <v>3345700</v>
          </cell>
        </row>
        <row r="429">
          <cell r="D429">
            <v>0</v>
          </cell>
          <cell r="E429">
            <v>0</v>
          </cell>
          <cell r="F429">
            <v>263500</v>
          </cell>
        </row>
        <row r="430">
          <cell r="D430">
            <v>1318000</v>
          </cell>
          <cell r="E430">
            <v>1518300</v>
          </cell>
          <cell r="F430">
            <v>1492400</v>
          </cell>
        </row>
        <row r="431">
          <cell r="D431">
            <v>75000</v>
          </cell>
          <cell r="E431">
            <v>86400</v>
          </cell>
          <cell r="F431">
            <v>163600</v>
          </cell>
        </row>
        <row r="432">
          <cell r="D432">
            <v>465800</v>
          </cell>
          <cell r="E432">
            <v>465800</v>
          </cell>
          <cell r="F432">
            <v>457800</v>
          </cell>
        </row>
        <row r="433">
          <cell r="D433">
            <v>749000</v>
          </cell>
          <cell r="E433">
            <v>843100</v>
          </cell>
          <cell r="F433">
            <v>800900</v>
          </cell>
        </row>
        <row r="434">
          <cell r="D434">
            <v>1347600</v>
          </cell>
          <cell r="E434">
            <v>1350700</v>
          </cell>
          <cell r="F434">
            <v>1283100</v>
          </cell>
        </row>
        <row r="435">
          <cell r="D435">
            <v>531400</v>
          </cell>
          <cell r="E435">
            <v>675000</v>
          </cell>
          <cell r="F435">
            <v>410000</v>
          </cell>
        </row>
        <row r="436">
          <cell r="D436">
            <v>5748000</v>
          </cell>
          <cell r="E436">
            <v>5748000</v>
          </cell>
          <cell r="F436">
            <v>5650300</v>
          </cell>
        </row>
        <row r="437">
          <cell r="D437">
            <v>1400200</v>
          </cell>
          <cell r="E437">
            <v>1400200</v>
          </cell>
          <cell r="F437">
            <v>1330100</v>
          </cell>
        </row>
        <row r="438">
          <cell r="D438">
            <v>5744500</v>
          </cell>
          <cell r="E438">
            <v>5744500</v>
          </cell>
          <cell r="F438">
            <v>5457200</v>
          </cell>
        </row>
        <row r="439">
          <cell r="D439">
            <v>604900</v>
          </cell>
          <cell r="E439">
            <v>768400</v>
          </cell>
          <cell r="F439">
            <v>729900</v>
          </cell>
        </row>
        <row r="440">
          <cell r="D440">
            <v>472500</v>
          </cell>
          <cell r="E440">
            <v>600200</v>
          </cell>
          <cell r="F440">
            <v>570100</v>
          </cell>
        </row>
        <row r="441">
          <cell r="D441">
            <v>621000</v>
          </cell>
          <cell r="E441">
            <v>715400</v>
          </cell>
          <cell r="F441">
            <v>703200</v>
          </cell>
        </row>
        <row r="442">
          <cell r="D442">
            <v>38900</v>
          </cell>
          <cell r="E442">
            <v>49500</v>
          </cell>
          <cell r="F442">
            <v>47000</v>
          </cell>
        </row>
        <row r="443">
          <cell r="D443">
            <v>1557200</v>
          </cell>
          <cell r="E443">
            <v>1978000</v>
          </cell>
          <cell r="F443">
            <v>1879100</v>
          </cell>
        </row>
        <row r="444">
          <cell r="D444">
            <v>580400</v>
          </cell>
          <cell r="E444">
            <v>737200</v>
          </cell>
          <cell r="F444">
            <v>700300</v>
          </cell>
        </row>
        <row r="445">
          <cell r="D445">
            <v>459800</v>
          </cell>
          <cell r="E445">
            <v>584000</v>
          </cell>
          <cell r="F445">
            <v>554800</v>
          </cell>
        </row>
        <row r="446">
          <cell r="D446">
            <v>43500</v>
          </cell>
          <cell r="E446">
            <v>55200</v>
          </cell>
          <cell r="F446">
            <v>52400</v>
          </cell>
        </row>
        <row r="447">
          <cell r="D447">
            <v>503200</v>
          </cell>
          <cell r="E447">
            <v>503200</v>
          </cell>
          <cell r="F447">
            <v>494600</v>
          </cell>
        </row>
        <row r="448">
          <cell r="D448">
            <v>1524600</v>
          </cell>
          <cell r="E448">
            <v>1613600</v>
          </cell>
          <cell r="F448">
            <v>1532900</v>
          </cell>
        </row>
        <row r="449">
          <cell r="D449">
            <v>71000</v>
          </cell>
          <cell r="E449">
            <v>75400</v>
          </cell>
          <cell r="F449">
            <v>71600</v>
          </cell>
        </row>
        <row r="450">
          <cell r="D450">
            <v>706500</v>
          </cell>
          <cell r="E450">
            <v>814000</v>
          </cell>
          <cell r="F450">
            <v>800100</v>
          </cell>
        </row>
        <row r="451">
          <cell r="D451">
            <v>261200</v>
          </cell>
          <cell r="E451">
            <v>331700</v>
          </cell>
          <cell r="F451">
            <v>315100</v>
          </cell>
        </row>
        <row r="452">
          <cell r="D452">
            <v>53000</v>
          </cell>
          <cell r="E452">
            <v>67300</v>
          </cell>
          <cell r="F452">
            <v>63900</v>
          </cell>
        </row>
        <row r="453">
          <cell r="D453">
            <v>1688200</v>
          </cell>
          <cell r="E453">
            <v>1688200</v>
          </cell>
          <cell r="F453">
            <v>1603700</v>
          </cell>
        </row>
        <row r="454">
          <cell r="D454">
            <v>165000</v>
          </cell>
          <cell r="E454">
            <v>170000</v>
          </cell>
          <cell r="F454">
            <v>138000</v>
          </cell>
        </row>
        <row r="455">
          <cell r="D455">
            <v>323000</v>
          </cell>
          <cell r="E455">
            <v>372100</v>
          </cell>
          <cell r="F455">
            <v>365700</v>
          </cell>
        </row>
        <row r="456">
          <cell r="D456">
            <v>1189900</v>
          </cell>
          <cell r="E456">
            <v>1511400</v>
          </cell>
          <cell r="F456">
            <v>1435800</v>
          </cell>
        </row>
        <row r="457">
          <cell r="D457">
            <v>355000</v>
          </cell>
          <cell r="E457">
            <v>408900</v>
          </cell>
          <cell r="F457">
            <v>401900</v>
          </cell>
        </row>
        <row r="458">
          <cell r="D458">
            <v>173200</v>
          </cell>
          <cell r="E458">
            <v>220000</v>
          </cell>
          <cell r="F458">
            <v>209000</v>
          </cell>
        </row>
        <row r="459">
          <cell r="D459">
            <v>332900</v>
          </cell>
          <cell r="E459">
            <v>332900</v>
          </cell>
          <cell r="F459">
            <v>316200</v>
          </cell>
        </row>
        <row r="460">
          <cell r="D460">
            <v>1099200</v>
          </cell>
          <cell r="E460">
            <v>1294400</v>
          </cell>
          <cell r="F460">
            <v>1229600</v>
          </cell>
        </row>
        <row r="461">
          <cell r="D461">
            <v>522400</v>
          </cell>
          <cell r="E461">
            <v>663500</v>
          </cell>
          <cell r="F461">
            <v>630300</v>
          </cell>
        </row>
        <row r="462">
          <cell r="D462">
            <v>546900</v>
          </cell>
          <cell r="E462">
            <v>676700</v>
          </cell>
          <cell r="F462">
            <v>642800</v>
          </cell>
        </row>
        <row r="463">
          <cell r="D463">
            <v>370900</v>
          </cell>
          <cell r="E463">
            <v>471100</v>
          </cell>
          <cell r="F463">
            <v>447500</v>
          </cell>
        </row>
        <row r="464">
          <cell r="D464">
            <v>230300</v>
          </cell>
          <cell r="E464">
            <v>292600</v>
          </cell>
          <cell r="F464">
            <v>277900</v>
          </cell>
        </row>
        <row r="465">
          <cell r="D465">
            <v>516900</v>
          </cell>
          <cell r="E465">
            <v>656600</v>
          </cell>
          <cell r="F465">
            <v>623700</v>
          </cell>
        </row>
        <row r="466">
          <cell r="D466">
            <v>60700</v>
          </cell>
          <cell r="E466">
            <v>77100</v>
          </cell>
          <cell r="F466">
            <v>73200</v>
          </cell>
        </row>
        <row r="467">
          <cell r="D467">
            <v>855200</v>
          </cell>
          <cell r="E467">
            <v>1086300</v>
          </cell>
          <cell r="F467">
            <v>1031900</v>
          </cell>
        </row>
        <row r="468">
          <cell r="D468">
            <v>946000</v>
          </cell>
          <cell r="E468">
            <v>946000</v>
          </cell>
          <cell r="F468">
            <v>898700</v>
          </cell>
        </row>
        <row r="469">
          <cell r="D469">
            <v>466100</v>
          </cell>
          <cell r="E469">
            <v>592100</v>
          </cell>
          <cell r="F469">
            <v>562400</v>
          </cell>
        </row>
        <row r="470">
          <cell r="D470">
            <v>1230700</v>
          </cell>
          <cell r="E470">
            <v>1563300</v>
          </cell>
          <cell r="F470">
            <v>1485100</v>
          </cell>
        </row>
        <row r="471">
          <cell r="D471">
            <v>230300</v>
          </cell>
          <cell r="E471">
            <v>292600</v>
          </cell>
          <cell r="F471">
            <v>277900</v>
          </cell>
        </row>
        <row r="472">
          <cell r="D472">
            <v>226700</v>
          </cell>
          <cell r="E472">
            <v>288000</v>
          </cell>
          <cell r="F472">
            <v>273600</v>
          </cell>
        </row>
        <row r="473">
          <cell r="D473">
            <v>149000</v>
          </cell>
          <cell r="E473">
            <v>171600</v>
          </cell>
          <cell r="F473">
            <v>168600</v>
          </cell>
        </row>
        <row r="474">
          <cell r="D474">
            <v>966000</v>
          </cell>
          <cell r="E474">
            <v>966000</v>
          </cell>
          <cell r="F474">
            <v>917700</v>
          </cell>
        </row>
        <row r="475">
          <cell r="D475">
            <v>72500</v>
          </cell>
          <cell r="E475">
            <v>92100</v>
          </cell>
          <cell r="F475">
            <v>87400</v>
          </cell>
        </row>
        <row r="476">
          <cell r="D476">
            <v>73700</v>
          </cell>
          <cell r="E476">
            <v>73700</v>
          </cell>
          <cell r="F476">
            <v>72400</v>
          </cell>
        </row>
        <row r="477">
          <cell r="D477">
            <v>1230000</v>
          </cell>
          <cell r="E477">
            <v>1416900</v>
          </cell>
          <cell r="F477">
            <v>1392800</v>
          </cell>
        </row>
        <row r="478">
          <cell r="D478">
            <v>117000</v>
          </cell>
          <cell r="E478">
            <v>134700</v>
          </cell>
          <cell r="F478">
            <v>132400</v>
          </cell>
        </row>
        <row r="479">
          <cell r="D479">
            <v>215700</v>
          </cell>
          <cell r="E479">
            <v>215700</v>
          </cell>
          <cell r="F479">
            <v>212000</v>
          </cell>
        </row>
        <row r="480">
          <cell r="D480">
            <v>21700</v>
          </cell>
          <cell r="E480">
            <v>27600</v>
          </cell>
          <cell r="F480">
            <v>26200</v>
          </cell>
        </row>
        <row r="481">
          <cell r="D481">
            <v>814000</v>
          </cell>
          <cell r="E481">
            <v>814000</v>
          </cell>
          <cell r="F481">
            <v>773300</v>
          </cell>
        </row>
        <row r="482">
          <cell r="D482">
            <v>787200</v>
          </cell>
          <cell r="E482">
            <v>999900</v>
          </cell>
          <cell r="F482">
            <v>949900</v>
          </cell>
        </row>
        <row r="483">
          <cell r="D483">
            <v>426500</v>
          </cell>
          <cell r="E483">
            <v>491300</v>
          </cell>
          <cell r="F483">
            <v>482900</v>
          </cell>
        </row>
        <row r="484">
          <cell r="D484">
            <v>442000</v>
          </cell>
          <cell r="E484">
            <v>509100</v>
          </cell>
          <cell r="F484">
            <v>500400</v>
          </cell>
        </row>
        <row r="485">
          <cell r="D485">
            <v>1098700</v>
          </cell>
          <cell r="E485">
            <v>1265700</v>
          </cell>
          <cell r="F485">
            <v>1244100</v>
          </cell>
        </row>
        <row r="486">
          <cell r="D486">
            <v>2534000</v>
          </cell>
          <cell r="E486">
            <v>2919200</v>
          </cell>
          <cell r="F486">
            <v>4044100</v>
          </cell>
        </row>
        <row r="487">
          <cell r="D487">
            <v>430000</v>
          </cell>
          <cell r="E487">
            <v>462100</v>
          </cell>
          <cell r="F487">
            <v>454200</v>
          </cell>
        </row>
        <row r="488">
          <cell r="D488">
            <v>10000</v>
          </cell>
          <cell r="E488">
            <v>11500</v>
          </cell>
          <cell r="F488">
            <v>11300</v>
          </cell>
        </row>
        <row r="489">
          <cell r="D489">
            <v>299300</v>
          </cell>
          <cell r="E489">
            <v>344800</v>
          </cell>
          <cell r="F489">
            <v>338900</v>
          </cell>
        </row>
        <row r="490">
          <cell r="D490">
            <v>950000</v>
          </cell>
          <cell r="E490">
            <v>1013000</v>
          </cell>
          <cell r="F490">
            <v>995700</v>
          </cell>
        </row>
        <row r="491">
          <cell r="D491">
            <v>551000</v>
          </cell>
          <cell r="E491">
            <v>634700</v>
          </cell>
          <cell r="F491">
            <v>623900</v>
          </cell>
        </row>
        <row r="492">
          <cell r="D492">
            <v>379000</v>
          </cell>
          <cell r="E492">
            <v>436600</v>
          </cell>
          <cell r="F492">
            <v>429100</v>
          </cell>
        </row>
        <row r="493">
          <cell r="D493">
            <v>147000</v>
          </cell>
          <cell r="E493">
            <v>169300</v>
          </cell>
          <cell r="F493">
            <v>166400</v>
          </cell>
        </row>
        <row r="494">
          <cell r="D494">
            <v>85000</v>
          </cell>
          <cell r="E494">
            <v>85000</v>
          </cell>
          <cell r="F494">
            <v>83500</v>
          </cell>
        </row>
        <row r="495">
          <cell r="D495">
            <v>2306300</v>
          </cell>
          <cell r="E495">
            <v>2656900</v>
          </cell>
          <cell r="F495">
            <v>2478300</v>
          </cell>
        </row>
        <row r="496">
          <cell r="D496">
            <v>519600</v>
          </cell>
          <cell r="E496">
            <v>520700</v>
          </cell>
          <cell r="F496">
            <v>494600</v>
          </cell>
        </row>
        <row r="497">
          <cell r="D497">
            <v>35000</v>
          </cell>
          <cell r="E497">
            <v>40300</v>
          </cell>
          <cell r="F497">
            <v>38200</v>
          </cell>
        </row>
        <row r="498">
          <cell r="D498">
            <v>250300</v>
          </cell>
          <cell r="E498">
            <v>317900</v>
          </cell>
          <cell r="F498">
            <v>302000</v>
          </cell>
        </row>
        <row r="499">
          <cell r="D499">
            <v>550000</v>
          </cell>
          <cell r="E499">
            <v>633600</v>
          </cell>
          <cell r="F499">
            <v>622800</v>
          </cell>
        </row>
        <row r="500">
          <cell r="D500">
            <v>1760000</v>
          </cell>
          <cell r="E500">
            <v>1760000</v>
          </cell>
          <cell r="F500">
            <v>1580000</v>
          </cell>
        </row>
        <row r="501">
          <cell r="D501">
            <v>932200</v>
          </cell>
          <cell r="E501">
            <v>932200</v>
          </cell>
          <cell r="F501">
            <v>885500</v>
          </cell>
        </row>
        <row r="502">
          <cell r="D502">
            <v>862800</v>
          </cell>
          <cell r="E502">
            <v>862800</v>
          </cell>
          <cell r="F502">
            <v>819600</v>
          </cell>
        </row>
        <row r="503">
          <cell r="D503">
            <v>1466500</v>
          </cell>
          <cell r="E503">
            <v>1601200</v>
          </cell>
          <cell r="F503">
            <v>1521100</v>
          </cell>
        </row>
        <row r="504">
          <cell r="D504">
            <v>1871900</v>
          </cell>
          <cell r="E504">
            <v>2377700</v>
          </cell>
          <cell r="F504">
            <v>1327900</v>
          </cell>
        </row>
        <row r="505">
          <cell r="D505">
            <v>2029800</v>
          </cell>
          <cell r="E505">
            <v>2578200</v>
          </cell>
          <cell r="F505">
            <v>1178400</v>
          </cell>
        </row>
        <row r="506">
          <cell r="D506">
            <v>453400</v>
          </cell>
          <cell r="E506">
            <v>576000</v>
          </cell>
          <cell r="F506">
            <v>369000</v>
          </cell>
        </row>
        <row r="507">
          <cell r="D507">
            <v>855200</v>
          </cell>
          <cell r="E507">
            <v>1086300</v>
          </cell>
          <cell r="F507">
            <v>1031900</v>
          </cell>
        </row>
        <row r="508">
          <cell r="D508">
            <v>2964100</v>
          </cell>
          <cell r="E508">
            <v>2964100</v>
          </cell>
          <cell r="F508">
            <v>2913700</v>
          </cell>
        </row>
        <row r="509">
          <cell r="D509">
            <v>634800</v>
          </cell>
          <cell r="E509">
            <v>700000</v>
          </cell>
          <cell r="F509">
            <v>665000</v>
          </cell>
        </row>
        <row r="510">
          <cell r="D510">
            <v>663900</v>
          </cell>
          <cell r="E510">
            <v>787900</v>
          </cell>
          <cell r="F510">
            <v>748500</v>
          </cell>
        </row>
        <row r="511">
          <cell r="D511">
            <v>1079200</v>
          </cell>
          <cell r="E511">
            <v>1370900</v>
          </cell>
          <cell r="F511">
            <v>1302300</v>
          </cell>
        </row>
        <row r="512">
          <cell r="D512">
            <v>172000</v>
          </cell>
          <cell r="E512">
            <v>172400</v>
          </cell>
          <cell r="F512">
            <v>163700</v>
          </cell>
        </row>
        <row r="513">
          <cell r="D513">
            <v>38000</v>
          </cell>
          <cell r="E513">
            <v>48300</v>
          </cell>
          <cell r="F513">
            <v>45800</v>
          </cell>
        </row>
        <row r="514">
          <cell r="D514">
            <v>1439300</v>
          </cell>
          <cell r="E514">
            <v>1828200</v>
          </cell>
          <cell r="F514">
            <v>1736700</v>
          </cell>
        </row>
        <row r="515">
          <cell r="D515">
            <v>387200</v>
          </cell>
          <cell r="E515">
            <v>491900</v>
          </cell>
          <cell r="F515">
            <v>467300</v>
          </cell>
        </row>
        <row r="516">
          <cell r="D516">
            <v>470700</v>
          </cell>
          <cell r="E516">
            <v>597900</v>
          </cell>
          <cell r="F516">
            <v>568000</v>
          </cell>
        </row>
        <row r="517">
          <cell r="D517">
            <v>84800</v>
          </cell>
          <cell r="E517">
            <v>107700</v>
          </cell>
          <cell r="F517">
            <v>102300</v>
          </cell>
        </row>
        <row r="518">
          <cell r="D518">
            <v>207600</v>
          </cell>
          <cell r="E518">
            <v>263800</v>
          </cell>
          <cell r="F518">
            <v>250600</v>
          </cell>
        </row>
        <row r="519">
          <cell r="D519">
            <v>1115500</v>
          </cell>
          <cell r="E519">
            <v>1416900</v>
          </cell>
          <cell r="F519">
            <v>1346000</v>
          </cell>
        </row>
        <row r="520">
          <cell r="D520">
            <v>625800</v>
          </cell>
          <cell r="E520">
            <v>794800</v>
          </cell>
          <cell r="F520">
            <v>755000</v>
          </cell>
        </row>
        <row r="521">
          <cell r="D521">
            <v>514200</v>
          </cell>
          <cell r="E521">
            <v>653100</v>
          </cell>
          <cell r="F521">
            <v>620400</v>
          </cell>
        </row>
        <row r="522">
          <cell r="D522">
            <v>22600</v>
          </cell>
          <cell r="E522">
            <v>28800</v>
          </cell>
          <cell r="F522">
            <v>27300</v>
          </cell>
        </row>
        <row r="523">
          <cell r="D523">
            <v>773400</v>
          </cell>
          <cell r="E523">
            <v>982400</v>
          </cell>
          <cell r="F523">
            <v>933200</v>
          </cell>
        </row>
        <row r="524">
          <cell r="D524">
            <v>162900</v>
          </cell>
          <cell r="E524">
            <v>162900</v>
          </cell>
          <cell r="F524">
            <v>154700</v>
          </cell>
        </row>
        <row r="525">
          <cell r="D525">
            <v>2298500</v>
          </cell>
          <cell r="E525">
            <v>2298500</v>
          </cell>
          <cell r="F525">
            <v>2071400</v>
          </cell>
        </row>
        <row r="526">
          <cell r="D526">
            <v>10000</v>
          </cell>
          <cell r="E526">
            <v>11500</v>
          </cell>
          <cell r="F526">
            <v>11300</v>
          </cell>
        </row>
        <row r="527">
          <cell r="D527">
            <v>1743400</v>
          </cell>
          <cell r="E527">
            <v>1976000</v>
          </cell>
          <cell r="F527">
            <v>1877200</v>
          </cell>
        </row>
        <row r="528">
          <cell r="D528">
            <v>97000</v>
          </cell>
          <cell r="E528">
            <v>123200</v>
          </cell>
          <cell r="F528">
            <v>117000</v>
          </cell>
        </row>
        <row r="529">
          <cell r="D529">
            <v>0</v>
          </cell>
          <cell r="E529">
            <v>0</v>
          </cell>
          <cell r="F529">
            <v>72400</v>
          </cell>
        </row>
        <row r="530">
          <cell r="D530">
            <v>0</v>
          </cell>
          <cell r="E530">
            <v>0</v>
          </cell>
          <cell r="F530">
            <v>0</v>
          </cell>
        </row>
        <row r="531">
          <cell r="D531">
            <v>415300</v>
          </cell>
          <cell r="E531">
            <v>527600</v>
          </cell>
          <cell r="F531">
            <v>501200</v>
          </cell>
        </row>
        <row r="532">
          <cell r="D532">
            <v>388100</v>
          </cell>
          <cell r="E532">
            <v>493000</v>
          </cell>
          <cell r="F532">
            <v>468300</v>
          </cell>
        </row>
        <row r="533">
          <cell r="D533">
            <v>1852700</v>
          </cell>
          <cell r="E533">
            <v>1856900</v>
          </cell>
          <cell r="F533">
            <v>1764000</v>
          </cell>
        </row>
        <row r="534">
          <cell r="D534">
            <v>2282800</v>
          </cell>
          <cell r="E534">
            <v>2899600</v>
          </cell>
          <cell r="F534">
            <v>2754600</v>
          </cell>
        </row>
        <row r="535">
          <cell r="D535">
            <v>3036500</v>
          </cell>
          <cell r="E535">
            <v>3690400</v>
          </cell>
          <cell r="F535">
            <v>3505800</v>
          </cell>
        </row>
        <row r="536">
          <cell r="D536">
            <v>1091900</v>
          </cell>
          <cell r="E536">
            <v>1387000</v>
          </cell>
          <cell r="F536">
            <v>1317600</v>
          </cell>
        </row>
        <row r="537">
          <cell r="D537">
            <v>228500</v>
          </cell>
          <cell r="E537">
            <v>290300</v>
          </cell>
          <cell r="F537">
            <v>275700</v>
          </cell>
        </row>
        <row r="538">
          <cell r="D538">
            <v>555000</v>
          </cell>
          <cell r="E538">
            <v>705000</v>
          </cell>
          <cell r="F538">
            <v>669700</v>
          </cell>
        </row>
        <row r="539">
          <cell r="D539">
            <v>4500</v>
          </cell>
          <cell r="E539">
            <v>5700</v>
          </cell>
          <cell r="F539">
            <v>5400</v>
          </cell>
        </row>
        <row r="540">
          <cell r="D540">
            <v>512000</v>
          </cell>
          <cell r="E540">
            <v>547000</v>
          </cell>
          <cell r="F540">
            <v>520000</v>
          </cell>
        </row>
        <row r="541">
          <cell r="D541">
            <v>90600</v>
          </cell>
          <cell r="E541">
            <v>115200</v>
          </cell>
          <cell r="F541">
            <v>109400</v>
          </cell>
        </row>
        <row r="542">
          <cell r="D542">
            <v>575000</v>
          </cell>
          <cell r="E542">
            <v>611000</v>
          </cell>
          <cell r="F542">
            <v>600600</v>
          </cell>
        </row>
        <row r="543">
          <cell r="D543">
            <v>128400</v>
          </cell>
          <cell r="E543">
            <v>128400</v>
          </cell>
          <cell r="F543">
            <v>126200</v>
          </cell>
        </row>
        <row r="544">
          <cell r="D544">
            <v>2971500</v>
          </cell>
          <cell r="E544">
            <v>2996500</v>
          </cell>
          <cell r="F544">
            <v>2945500</v>
          </cell>
        </row>
        <row r="545">
          <cell r="D545">
            <v>1936000</v>
          </cell>
          <cell r="E545">
            <v>1936000</v>
          </cell>
          <cell r="F545">
            <v>1903100</v>
          </cell>
        </row>
        <row r="546">
          <cell r="D546">
            <v>1259700</v>
          </cell>
          <cell r="E546">
            <v>1600100</v>
          </cell>
          <cell r="F546">
            <v>1520000</v>
          </cell>
        </row>
        <row r="547">
          <cell r="D547">
            <v>1268800</v>
          </cell>
          <cell r="E547">
            <v>1611600</v>
          </cell>
          <cell r="F547">
            <v>1531000</v>
          </cell>
        </row>
        <row r="548">
          <cell r="D548">
            <v>605000</v>
          </cell>
          <cell r="E548">
            <v>620500</v>
          </cell>
          <cell r="F548">
            <v>609900</v>
          </cell>
        </row>
        <row r="549">
          <cell r="D549">
            <v>548000</v>
          </cell>
          <cell r="E549">
            <v>563700</v>
          </cell>
          <cell r="F549">
            <v>554100</v>
          </cell>
        </row>
        <row r="550">
          <cell r="D550">
            <v>540000</v>
          </cell>
          <cell r="E550">
            <v>622000</v>
          </cell>
          <cell r="F550">
            <v>611400</v>
          </cell>
        </row>
        <row r="551">
          <cell r="D551">
            <v>9700</v>
          </cell>
          <cell r="E551">
            <v>9700</v>
          </cell>
          <cell r="F551">
            <v>9500</v>
          </cell>
        </row>
        <row r="552">
          <cell r="D552">
            <v>9900</v>
          </cell>
          <cell r="E552">
            <v>12600</v>
          </cell>
          <cell r="F552">
            <v>11900</v>
          </cell>
        </row>
        <row r="553">
          <cell r="D553">
            <v>80700</v>
          </cell>
          <cell r="E553">
            <v>102500</v>
          </cell>
          <cell r="F553">
            <v>97300</v>
          </cell>
        </row>
        <row r="554">
          <cell r="D554">
            <v>255700</v>
          </cell>
          <cell r="E554">
            <v>324800</v>
          </cell>
          <cell r="F554">
            <v>308500</v>
          </cell>
        </row>
        <row r="555">
          <cell r="D555">
            <v>54400</v>
          </cell>
          <cell r="E555">
            <v>69100</v>
          </cell>
          <cell r="F555">
            <v>65600</v>
          </cell>
        </row>
        <row r="556">
          <cell r="D556">
            <v>474000</v>
          </cell>
          <cell r="E556">
            <v>474000</v>
          </cell>
          <cell r="F556">
            <v>450300</v>
          </cell>
        </row>
        <row r="557">
          <cell r="D557">
            <v>318600</v>
          </cell>
          <cell r="E557">
            <v>318600</v>
          </cell>
          <cell r="F557">
            <v>313100</v>
          </cell>
        </row>
        <row r="558">
          <cell r="D558">
            <v>616600</v>
          </cell>
          <cell r="E558">
            <v>783300</v>
          </cell>
          <cell r="F558">
            <v>744100</v>
          </cell>
        </row>
        <row r="559">
          <cell r="D559">
            <v>1263400</v>
          </cell>
          <cell r="E559">
            <v>1500000</v>
          </cell>
          <cell r="F559">
            <v>1425000</v>
          </cell>
        </row>
        <row r="560">
          <cell r="D560">
            <v>1218000</v>
          </cell>
          <cell r="E560">
            <v>1400000</v>
          </cell>
          <cell r="F560">
            <v>1330000</v>
          </cell>
        </row>
        <row r="561">
          <cell r="D561">
            <v>435300</v>
          </cell>
          <cell r="E561">
            <v>552900</v>
          </cell>
          <cell r="F561">
            <v>525200</v>
          </cell>
        </row>
        <row r="562">
          <cell r="D562">
            <v>759100</v>
          </cell>
          <cell r="E562">
            <v>964200</v>
          </cell>
          <cell r="F562">
            <v>891700</v>
          </cell>
        </row>
        <row r="563">
          <cell r="D563">
            <v>2217000</v>
          </cell>
          <cell r="E563">
            <v>2554000</v>
          </cell>
          <cell r="F563">
            <v>2510500</v>
          </cell>
        </row>
        <row r="564">
          <cell r="D564">
            <v>1654000</v>
          </cell>
          <cell r="E564">
            <v>1654000</v>
          </cell>
          <cell r="F564">
            <v>1625800</v>
          </cell>
        </row>
        <row r="565">
          <cell r="D565">
            <v>539000</v>
          </cell>
          <cell r="E565">
            <v>620900</v>
          </cell>
          <cell r="F565">
            <v>610300</v>
          </cell>
        </row>
        <row r="566">
          <cell r="D566">
            <v>10000</v>
          </cell>
          <cell r="E566">
            <v>11500</v>
          </cell>
          <cell r="F566">
            <v>886800</v>
          </cell>
        </row>
        <row r="567">
          <cell r="D567">
            <v>10000</v>
          </cell>
          <cell r="E567">
            <v>11500</v>
          </cell>
          <cell r="F567">
            <v>1787800</v>
          </cell>
        </row>
        <row r="568">
          <cell r="D568">
            <v>95000</v>
          </cell>
          <cell r="E568">
            <v>109400</v>
          </cell>
          <cell r="F568">
            <v>107500</v>
          </cell>
        </row>
        <row r="569">
          <cell r="D569">
            <v>531800</v>
          </cell>
          <cell r="E569">
            <v>531800</v>
          </cell>
          <cell r="F569">
            <v>505200</v>
          </cell>
        </row>
        <row r="570">
          <cell r="D570">
            <v>772000</v>
          </cell>
          <cell r="E570">
            <v>889300</v>
          </cell>
          <cell r="F570">
            <v>874100</v>
          </cell>
        </row>
        <row r="571">
          <cell r="D571">
            <v>739000</v>
          </cell>
          <cell r="E571">
            <v>851300</v>
          </cell>
          <cell r="F571">
            <v>836800</v>
          </cell>
        </row>
        <row r="572">
          <cell r="D572">
            <v>5000</v>
          </cell>
          <cell r="E572">
            <v>5700</v>
          </cell>
          <cell r="F572">
            <v>5600</v>
          </cell>
        </row>
        <row r="573">
          <cell r="D573">
            <v>93300</v>
          </cell>
          <cell r="E573">
            <v>118600</v>
          </cell>
          <cell r="F573">
            <v>183700</v>
          </cell>
        </row>
        <row r="574">
          <cell r="D574">
            <v>261800</v>
          </cell>
          <cell r="E574">
            <v>261800</v>
          </cell>
          <cell r="F574">
            <v>553000</v>
          </cell>
        </row>
        <row r="575">
          <cell r="D575">
            <v>3067800</v>
          </cell>
          <cell r="E575">
            <v>3067800</v>
          </cell>
          <cell r="F575">
            <v>2353700</v>
          </cell>
        </row>
        <row r="576">
          <cell r="D576">
            <v>1063800</v>
          </cell>
          <cell r="E576">
            <v>1063800</v>
          </cell>
          <cell r="F576">
            <v>2639800</v>
          </cell>
        </row>
        <row r="577">
          <cell r="D577">
            <v>66000</v>
          </cell>
          <cell r="E577">
            <v>76000</v>
          </cell>
          <cell r="F577">
            <v>74700</v>
          </cell>
        </row>
        <row r="578">
          <cell r="D578">
            <v>867000</v>
          </cell>
          <cell r="E578">
            <v>955600</v>
          </cell>
          <cell r="F578">
            <v>897600</v>
          </cell>
        </row>
        <row r="579">
          <cell r="D579">
            <v>14100</v>
          </cell>
          <cell r="E579">
            <v>17900</v>
          </cell>
          <cell r="F579">
            <v>15000</v>
          </cell>
        </row>
        <row r="580">
          <cell r="D580">
            <v>409400</v>
          </cell>
          <cell r="E580">
            <v>419400</v>
          </cell>
          <cell r="F580">
            <v>379600</v>
          </cell>
        </row>
        <row r="581">
          <cell r="D581">
            <v>848000</v>
          </cell>
          <cell r="E581">
            <v>1077100</v>
          </cell>
          <cell r="F581">
            <v>1023200</v>
          </cell>
        </row>
        <row r="582">
          <cell r="D582">
            <v>600000</v>
          </cell>
          <cell r="E582">
            <v>691200</v>
          </cell>
          <cell r="F582">
            <v>679400</v>
          </cell>
        </row>
        <row r="583">
          <cell r="D583">
            <v>1303000</v>
          </cell>
          <cell r="E583">
            <v>1501000</v>
          </cell>
          <cell r="F583">
            <v>1475400</v>
          </cell>
        </row>
        <row r="584">
          <cell r="D584">
            <v>1179000</v>
          </cell>
          <cell r="E584">
            <v>1497600</v>
          </cell>
          <cell r="F584">
            <v>1422700</v>
          </cell>
        </row>
        <row r="585">
          <cell r="D585">
            <v>711000</v>
          </cell>
          <cell r="E585">
            <v>711000</v>
          </cell>
          <cell r="F585">
            <v>698900</v>
          </cell>
        </row>
        <row r="586">
          <cell r="D586">
            <v>590000</v>
          </cell>
          <cell r="E586">
            <v>590000</v>
          </cell>
          <cell r="F586">
            <v>465700</v>
          </cell>
        </row>
        <row r="587">
          <cell r="D587">
            <v>4600000</v>
          </cell>
          <cell r="E587">
            <v>4875000</v>
          </cell>
          <cell r="F587">
            <v>4600000</v>
          </cell>
        </row>
        <row r="588">
          <cell r="D588">
            <v>675500</v>
          </cell>
          <cell r="E588">
            <v>675500</v>
          </cell>
          <cell r="F588">
            <v>641700</v>
          </cell>
        </row>
        <row r="589">
          <cell r="D589">
            <v>779000</v>
          </cell>
          <cell r="E589">
            <v>989500</v>
          </cell>
          <cell r="F589">
            <v>940000</v>
          </cell>
        </row>
        <row r="590">
          <cell r="D590">
            <v>176800</v>
          </cell>
          <cell r="E590">
            <v>224600</v>
          </cell>
          <cell r="F590">
            <v>213300</v>
          </cell>
        </row>
        <row r="591">
          <cell r="D591">
            <v>86100</v>
          </cell>
          <cell r="E591">
            <v>109400</v>
          </cell>
          <cell r="F591">
            <v>103900</v>
          </cell>
        </row>
        <row r="592">
          <cell r="D592">
            <v>21700</v>
          </cell>
          <cell r="E592">
            <v>27600</v>
          </cell>
          <cell r="F592">
            <v>26200</v>
          </cell>
        </row>
        <row r="593">
          <cell r="D593">
            <v>44400</v>
          </cell>
          <cell r="E593">
            <v>56400</v>
          </cell>
          <cell r="F593">
            <v>53500</v>
          </cell>
        </row>
        <row r="594">
          <cell r="D594">
            <v>90600</v>
          </cell>
          <cell r="E594">
            <v>112300</v>
          </cell>
          <cell r="F594">
            <v>106600</v>
          </cell>
        </row>
        <row r="595">
          <cell r="D595">
            <v>154100</v>
          </cell>
          <cell r="E595">
            <v>195800</v>
          </cell>
          <cell r="F595">
            <v>186000</v>
          </cell>
        </row>
        <row r="596">
          <cell r="D596">
            <v>40800</v>
          </cell>
          <cell r="E596">
            <v>51800</v>
          </cell>
          <cell r="F596">
            <v>49200</v>
          </cell>
        </row>
        <row r="597">
          <cell r="D597">
            <v>4500</v>
          </cell>
          <cell r="E597">
            <v>5700</v>
          </cell>
          <cell r="F597">
            <v>5400</v>
          </cell>
        </row>
        <row r="598">
          <cell r="D598">
            <v>214900</v>
          </cell>
          <cell r="E598">
            <v>273000</v>
          </cell>
          <cell r="F598">
            <v>259300</v>
          </cell>
        </row>
        <row r="599">
          <cell r="D599">
            <v>76100</v>
          </cell>
          <cell r="E599">
            <v>96700</v>
          </cell>
          <cell r="F599">
            <v>72200</v>
          </cell>
        </row>
        <row r="600">
          <cell r="D600">
            <v>115100</v>
          </cell>
          <cell r="E600">
            <v>146300</v>
          </cell>
          <cell r="F600">
            <v>130000</v>
          </cell>
        </row>
        <row r="601">
          <cell r="D601">
            <v>272900</v>
          </cell>
          <cell r="E601">
            <v>280300</v>
          </cell>
          <cell r="F601">
            <v>226000</v>
          </cell>
        </row>
        <row r="602">
          <cell r="D602">
            <v>164100</v>
          </cell>
          <cell r="E602">
            <v>208500</v>
          </cell>
          <cell r="F602">
            <v>198000</v>
          </cell>
        </row>
        <row r="603">
          <cell r="D603">
            <v>1100000</v>
          </cell>
          <cell r="E603">
            <v>1100000</v>
          </cell>
          <cell r="F603">
            <v>1055000</v>
          </cell>
        </row>
        <row r="604">
          <cell r="D604">
            <v>133300</v>
          </cell>
          <cell r="E604">
            <v>169300</v>
          </cell>
          <cell r="F604">
            <v>160800</v>
          </cell>
        </row>
        <row r="605">
          <cell r="D605">
            <v>1650000</v>
          </cell>
          <cell r="E605">
            <v>1750000</v>
          </cell>
          <cell r="F605">
            <v>1662500</v>
          </cell>
        </row>
        <row r="606">
          <cell r="D606">
            <v>20000</v>
          </cell>
          <cell r="E606">
            <v>23000</v>
          </cell>
          <cell r="F606">
            <v>0</v>
          </cell>
        </row>
        <row r="607">
          <cell r="D607">
            <v>896900</v>
          </cell>
          <cell r="E607">
            <v>1139300</v>
          </cell>
          <cell r="F607">
            <v>1082300</v>
          </cell>
        </row>
        <row r="608">
          <cell r="D608">
            <v>817000</v>
          </cell>
          <cell r="E608">
            <v>830000</v>
          </cell>
          <cell r="F608">
            <v>815800</v>
          </cell>
        </row>
        <row r="609">
          <cell r="D609">
            <v>328100</v>
          </cell>
          <cell r="E609">
            <v>328100</v>
          </cell>
          <cell r="F609">
            <v>322500</v>
          </cell>
        </row>
        <row r="610">
          <cell r="D610">
            <v>1533400</v>
          </cell>
          <cell r="E610">
            <v>1533400</v>
          </cell>
          <cell r="F610">
            <v>1456700</v>
          </cell>
        </row>
        <row r="611">
          <cell r="D611">
            <v>1300000</v>
          </cell>
          <cell r="E611">
            <v>1300000</v>
          </cell>
          <cell r="F611">
            <v>1235000</v>
          </cell>
        </row>
        <row r="612">
          <cell r="D612">
            <v>471600</v>
          </cell>
          <cell r="E612">
            <v>599000</v>
          </cell>
          <cell r="F612">
            <v>569000</v>
          </cell>
        </row>
        <row r="613">
          <cell r="D613">
            <v>536000</v>
          </cell>
          <cell r="E613">
            <v>617400</v>
          </cell>
          <cell r="F613">
            <v>606900</v>
          </cell>
        </row>
        <row r="614">
          <cell r="D614">
            <v>750900</v>
          </cell>
          <cell r="E614">
            <v>953800</v>
          </cell>
          <cell r="F614">
            <v>906100</v>
          </cell>
        </row>
        <row r="615">
          <cell r="D615">
            <v>519600</v>
          </cell>
          <cell r="E615">
            <v>660100</v>
          </cell>
          <cell r="F615">
            <v>627000</v>
          </cell>
        </row>
        <row r="616">
          <cell r="D616">
            <v>253300</v>
          </cell>
          <cell r="E616">
            <v>253300</v>
          </cell>
          <cell r="F616">
            <v>240600</v>
          </cell>
        </row>
        <row r="617">
          <cell r="D617">
            <v>6212900</v>
          </cell>
          <cell r="E617">
            <v>6212900</v>
          </cell>
          <cell r="F617">
            <v>5902200</v>
          </cell>
        </row>
        <row r="618">
          <cell r="D618">
            <v>13998600</v>
          </cell>
          <cell r="E618">
            <v>13998600</v>
          </cell>
          <cell r="F618">
            <v>13298600</v>
          </cell>
        </row>
        <row r="619">
          <cell r="D619">
            <v>1910600</v>
          </cell>
          <cell r="E619">
            <v>1910600</v>
          </cell>
          <cell r="F619">
            <v>1798800</v>
          </cell>
        </row>
        <row r="620">
          <cell r="D620">
            <v>0</v>
          </cell>
          <cell r="E620">
            <v>0</v>
          </cell>
          <cell r="F620">
            <v>656500</v>
          </cell>
        </row>
        <row r="621">
          <cell r="D621">
            <v>4885600</v>
          </cell>
          <cell r="E621">
            <v>4893600</v>
          </cell>
          <cell r="F621">
            <v>4862300</v>
          </cell>
        </row>
        <row r="622">
          <cell r="D622">
            <v>1478200</v>
          </cell>
          <cell r="E622">
            <v>1478200</v>
          </cell>
          <cell r="F622">
            <v>1401100</v>
          </cell>
        </row>
        <row r="623">
          <cell r="D623">
            <v>3082000</v>
          </cell>
          <cell r="E623">
            <v>3914800</v>
          </cell>
          <cell r="F623">
            <v>3719000</v>
          </cell>
        </row>
        <row r="624">
          <cell r="D624">
            <v>1230800</v>
          </cell>
          <cell r="E624">
            <v>1230800</v>
          </cell>
          <cell r="F624">
            <v>1166200</v>
          </cell>
        </row>
        <row r="625">
          <cell r="D625">
            <v>1162500</v>
          </cell>
          <cell r="E625">
            <v>1162500</v>
          </cell>
          <cell r="F625">
            <v>1142700</v>
          </cell>
        </row>
        <row r="626">
          <cell r="D626">
            <v>1182900</v>
          </cell>
          <cell r="E626">
            <v>1362700</v>
          </cell>
          <cell r="F626">
            <v>1339500</v>
          </cell>
        </row>
        <row r="627">
          <cell r="D627">
            <v>438900</v>
          </cell>
          <cell r="E627">
            <v>557500</v>
          </cell>
          <cell r="F627">
            <v>529600</v>
          </cell>
        </row>
        <row r="628">
          <cell r="D628">
            <v>2254900</v>
          </cell>
          <cell r="E628">
            <v>2467600</v>
          </cell>
          <cell r="F628">
            <v>2344200</v>
          </cell>
        </row>
        <row r="629">
          <cell r="D629">
            <v>3276500</v>
          </cell>
          <cell r="E629">
            <v>3574000</v>
          </cell>
          <cell r="F629">
            <v>3395300</v>
          </cell>
        </row>
        <row r="630">
          <cell r="D630">
            <v>1189900</v>
          </cell>
          <cell r="E630">
            <v>1511400</v>
          </cell>
          <cell r="F630">
            <v>1435800</v>
          </cell>
        </row>
        <row r="631">
          <cell r="D631">
            <v>419000</v>
          </cell>
          <cell r="E631">
            <v>500000</v>
          </cell>
          <cell r="F631">
            <v>475000</v>
          </cell>
        </row>
        <row r="632">
          <cell r="D632">
            <v>1853100</v>
          </cell>
          <cell r="E632">
            <v>1857300</v>
          </cell>
          <cell r="F632">
            <v>1764400</v>
          </cell>
        </row>
        <row r="633">
          <cell r="D633">
            <v>3678400</v>
          </cell>
          <cell r="E633">
            <v>3678400</v>
          </cell>
          <cell r="F633">
            <v>3615800</v>
          </cell>
        </row>
        <row r="634">
          <cell r="D634">
            <v>343700</v>
          </cell>
          <cell r="E634">
            <v>343700</v>
          </cell>
          <cell r="F634">
            <v>290900</v>
          </cell>
        </row>
        <row r="635">
          <cell r="D635">
            <v>2430000</v>
          </cell>
          <cell r="E635">
            <v>2430000</v>
          </cell>
          <cell r="F635">
            <v>2388700</v>
          </cell>
        </row>
        <row r="636">
          <cell r="D636">
            <v>7396700</v>
          </cell>
          <cell r="E636">
            <v>8521200</v>
          </cell>
          <cell r="F636">
            <v>8376300</v>
          </cell>
        </row>
        <row r="637">
          <cell r="D637">
            <v>279700</v>
          </cell>
          <cell r="E637">
            <v>279700</v>
          </cell>
          <cell r="F637">
            <v>216300</v>
          </cell>
        </row>
      </sheetData>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over"/>
      <sheetName val="Hodnoceno"/>
      <sheetName val="Nehodnoceno"/>
      <sheetName val="VŠE"/>
      <sheetName val="Postup"/>
      <sheetName val="Výpočet real"/>
      <sheetName val="porovnání skupin"/>
      <sheetName val="postup výpočtu dofinancování"/>
      <sheetName val="List1"/>
    </sheetNames>
    <sheetDataSet>
      <sheetData sheetId="0"/>
      <sheetData sheetId="1"/>
      <sheetData sheetId="2"/>
      <sheetData sheetId="3"/>
      <sheetData sheetId="4"/>
      <sheetData sheetId="5">
        <row r="1">
          <cell r="I1"/>
          <cell r="VO1"/>
          <cell r="VS1" t="str">
            <v>Reál 2015 vč. Dofinancování</v>
          </cell>
        </row>
        <row r="2">
          <cell r="I2" t="str">
            <v>Právní forma</v>
          </cell>
          <cell r="VO2"/>
          <cell r="VS2"/>
        </row>
        <row r="3">
          <cell r="I3"/>
          <cell r="VO3"/>
          <cell r="VS3"/>
        </row>
        <row r="4">
          <cell r="I4"/>
          <cell r="VO4"/>
          <cell r="VS4"/>
        </row>
        <row r="5">
          <cell r="I5"/>
          <cell r="VO5"/>
          <cell r="VS5"/>
        </row>
        <row r="6">
          <cell r="I6"/>
          <cell r="VO6"/>
          <cell r="VS6"/>
        </row>
        <row r="7">
          <cell r="I7" t="str">
            <v>PRAVNI_FORMA</v>
          </cell>
          <cell r="VO7"/>
          <cell r="VS7"/>
        </row>
        <row r="8">
          <cell r="I8" t="str">
            <v>Občanské sdružení</v>
          </cell>
          <cell r="VO8">
            <v>56000</v>
          </cell>
          <cell r="VS8">
            <v>64500</v>
          </cell>
        </row>
        <row r="9">
          <cell r="I9" t="str">
            <v>Občanské sdružení</v>
          </cell>
          <cell r="VO9">
            <v>10700</v>
          </cell>
          <cell r="VS9">
            <v>13700</v>
          </cell>
        </row>
        <row r="10">
          <cell r="I10" t="str">
            <v>Obecně prospěšná společnost</v>
          </cell>
          <cell r="VO10">
            <v>1101900</v>
          </cell>
          <cell r="VS10">
            <v>1399700</v>
          </cell>
        </row>
        <row r="11">
          <cell r="I11" t="str">
            <v>Obecně prospěšná společnost</v>
          </cell>
          <cell r="VO11">
            <v>612200</v>
          </cell>
          <cell r="VS11">
            <v>777600</v>
          </cell>
        </row>
        <row r="12">
          <cell r="I12" t="str">
            <v>Obecně prospěšná společnost</v>
          </cell>
          <cell r="VO12">
            <v>1387000</v>
          </cell>
          <cell r="VS12">
            <v>1597800</v>
          </cell>
        </row>
        <row r="13">
          <cell r="I13" t="str">
            <v>Obecně prospěšná společnost</v>
          </cell>
          <cell r="VO13">
            <v>1261500</v>
          </cell>
          <cell r="VS13">
            <v>1602400</v>
          </cell>
        </row>
        <row r="14">
          <cell r="I14" t="str">
            <v>Obecně prospěšná společnost</v>
          </cell>
          <cell r="VO14">
            <v>749100</v>
          </cell>
          <cell r="VS14">
            <v>951500</v>
          </cell>
        </row>
        <row r="15">
          <cell r="I15" t="str">
            <v>Obecně prospěšná společnost</v>
          </cell>
          <cell r="VO15">
            <v>706000</v>
          </cell>
          <cell r="VS15">
            <v>813300</v>
          </cell>
        </row>
        <row r="16">
          <cell r="I16" t="str">
            <v>Obecně prospěšná společnost</v>
          </cell>
          <cell r="VO16">
            <v>126000</v>
          </cell>
          <cell r="VS16">
            <v>160100</v>
          </cell>
        </row>
        <row r="17">
          <cell r="I17" t="str">
            <v>Obecně prospěšná společnost</v>
          </cell>
          <cell r="VO17">
            <v>1738800</v>
          </cell>
          <cell r="VS17">
            <v>1738800</v>
          </cell>
        </row>
        <row r="18">
          <cell r="I18" t="str">
            <v>Obecně prospěšná společnost</v>
          </cell>
          <cell r="VO18">
            <v>1053000</v>
          </cell>
          <cell r="VS18">
            <v>1053000</v>
          </cell>
        </row>
        <row r="19">
          <cell r="I19" t="str">
            <v>Obecně prospěšná společnost</v>
          </cell>
          <cell r="VO19">
            <v>900000</v>
          </cell>
          <cell r="VS19">
            <v>900000</v>
          </cell>
        </row>
        <row r="20">
          <cell r="I20" t="str">
            <v>Obecně prospěšná společnost</v>
          </cell>
          <cell r="VO20">
            <v>50000</v>
          </cell>
          <cell r="VS20">
            <v>57600</v>
          </cell>
        </row>
        <row r="21">
          <cell r="I21" t="str">
            <v>Obecně prospěšná společnost</v>
          </cell>
          <cell r="VO21">
            <v>1706000</v>
          </cell>
          <cell r="VS21">
            <v>1910000</v>
          </cell>
        </row>
        <row r="22">
          <cell r="I22" t="str">
            <v>Obecně prospěšná společnost</v>
          </cell>
          <cell r="VO22">
            <v>100000</v>
          </cell>
          <cell r="VS22">
            <v>115200</v>
          </cell>
        </row>
        <row r="23">
          <cell r="I23" t="str">
            <v>Obecně prospěšná společnost</v>
          </cell>
          <cell r="VO23">
            <v>640000</v>
          </cell>
          <cell r="VS23">
            <v>677000</v>
          </cell>
        </row>
        <row r="24">
          <cell r="I24" t="str">
            <v>Příspěvková organizace zřízená územním samosprávným celkem</v>
          </cell>
          <cell r="VO24">
            <v>4294500</v>
          </cell>
          <cell r="VS24">
            <v>4947300</v>
          </cell>
        </row>
        <row r="25">
          <cell r="I25" t="str">
            <v>Příspěvková organizace zřízená územním samosprávným celkem</v>
          </cell>
          <cell r="VO25">
            <v>117000</v>
          </cell>
          <cell r="VS25">
            <v>134700</v>
          </cell>
        </row>
        <row r="26">
          <cell r="I26" t="str">
            <v>Společnost s ručením omezeným</v>
          </cell>
          <cell r="VO26">
            <v>40000</v>
          </cell>
          <cell r="VS26">
            <v>46000</v>
          </cell>
        </row>
        <row r="27">
          <cell r="I27" t="str">
            <v>Společnost s ručením omezeným</v>
          </cell>
          <cell r="VO27">
            <v>1215500</v>
          </cell>
          <cell r="VS27">
            <v>1380900</v>
          </cell>
        </row>
        <row r="28">
          <cell r="I28" t="str">
            <v>Společnost s ručením omezeným</v>
          </cell>
          <cell r="VO28">
            <v>0</v>
          </cell>
          <cell r="VS28">
            <v>0</v>
          </cell>
        </row>
        <row r="29">
          <cell r="I29" t="str">
            <v>Církve a náboženské společnosti</v>
          </cell>
          <cell r="VO29">
            <v>515000</v>
          </cell>
          <cell r="VS29">
            <v>550000</v>
          </cell>
        </row>
        <row r="30">
          <cell r="I30" t="str">
            <v>Církve a náboženské společnosti</v>
          </cell>
          <cell r="VO30">
            <v>72100</v>
          </cell>
          <cell r="VS30">
            <v>91500</v>
          </cell>
        </row>
        <row r="31">
          <cell r="I31" t="str">
            <v>Církve a náboženské společnosti</v>
          </cell>
          <cell r="VO31">
            <v>59200</v>
          </cell>
          <cell r="VS31">
            <v>59200</v>
          </cell>
        </row>
        <row r="32">
          <cell r="I32" t="str">
            <v>Církve a náboženské společnosti</v>
          </cell>
          <cell r="VO32">
            <v>2466300</v>
          </cell>
          <cell r="VS32">
            <v>2684500</v>
          </cell>
        </row>
        <row r="33">
          <cell r="I33" t="str">
            <v>Občanské sdružení</v>
          </cell>
          <cell r="VO33">
            <v>468000</v>
          </cell>
          <cell r="VS33">
            <v>468000</v>
          </cell>
        </row>
        <row r="34">
          <cell r="I34" t="str">
            <v>Občanské sdružení</v>
          </cell>
          <cell r="VO34">
            <v>128200</v>
          </cell>
          <cell r="VS34">
            <v>162900</v>
          </cell>
        </row>
        <row r="35">
          <cell r="I35" t="str">
            <v>Občanské sdružení</v>
          </cell>
          <cell r="VO35">
            <v>61600</v>
          </cell>
          <cell r="VS35">
            <v>78300</v>
          </cell>
        </row>
        <row r="36">
          <cell r="I36" t="str">
            <v>Občanské sdružení</v>
          </cell>
          <cell r="VO36">
            <v>1560600</v>
          </cell>
          <cell r="VS36">
            <v>1560600</v>
          </cell>
        </row>
        <row r="37">
          <cell r="I37" t="str">
            <v>Občanské sdružení</v>
          </cell>
          <cell r="VO37">
            <v>44500</v>
          </cell>
          <cell r="VS37">
            <v>56600</v>
          </cell>
        </row>
        <row r="38">
          <cell r="I38" t="str">
            <v>Občanské sdružení</v>
          </cell>
          <cell r="VO38">
            <v>651200</v>
          </cell>
          <cell r="VS38">
            <v>798400</v>
          </cell>
        </row>
        <row r="39">
          <cell r="I39" t="str">
            <v>Občanské sdružení</v>
          </cell>
          <cell r="VO39">
            <v>129200</v>
          </cell>
          <cell r="VS39">
            <v>150700</v>
          </cell>
        </row>
        <row r="40">
          <cell r="I40" t="str">
            <v>Občanské sdružení</v>
          </cell>
          <cell r="VO40">
            <v>355000</v>
          </cell>
          <cell r="VS40">
            <v>355000</v>
          </cell>
        </row>
        <row r="41">
          <cell r="I41" t="str">
            <v>Občanské sdružení</v>
          </cell>
          <cell r="VO41">
            <v>27200</v>
          </cell>
          <cell r="VS41">
            <v>34500</v>
          </cell>
        </row>
        <row r="42">
          <cell r="I42" t="str">
            <v>Příspěvková organizace SK</v>
          </cell>
          <cell r="VO42">
            <v>8319700</v>
          </cell>
          <cell r="VS42">
            <v>8319700</v>
          </cell>
        </row>
        <row r="43">
          <cell r="I43" t="str">
            <v>Příspěvková organizace SK</v>
          </cell>
          <cell r="VO43">
            <v>9145300</v>
          </cell>
          <cell r="VS43">
            <v>9145300</v>
          </cell>
        </row>
        <row r="44">
          <cell r="I44" t="str">
            <v>Příspěvková organizace SK</v>
          </cell>
          <cell r="VO44">
            <v>235000</v>
          </cell>
          <cell r="VS44">
            <v>270700</v>
          </cell>
        </row>
        <row r="45">
          <cell r="I45" t="str">
            <v>Společnost s ručením omezeným</v>
          </cell>
          <cell r="VO45">
            <v>543000</v>
          </cell>
          <cell r="VS45">
            <v>625500</v>
          </cell>
        </row>
        <row r="46">
          <cell r="I46" t="str">
            <v>Společnost s ručením omezeným</v>
          </cell>
          <cell r="VO46">
            <v>1470000</v>
          </cell>
          <cell r="VS46">
            <v>1693400</v>
          </cell>
        </row>
        <row r="47">
          <cell r="I47" t="str">
            <v>Společnost s ručením omezeným</v>
          </cell>
          <cell r="VO47">
            <v>654000</v>
          </cell>
          <cell r="VS47">
            <v>753400</v>
          </cell>
        </row>
        <row r="48">
          <cell r="I48" t="str">
            <v>Společnost s ručením omezeným</v>
          </cell>
          <cell r="VO48">
            <v>2773000</v>
          </cell>
          <cell r="VS48">
            <v>3194500</v>
          </cell>
        </row>
        <row r="49">
          <cell r="I49" t="str">
            <v>Společnost s ručením omezeným</v>
          </cell>
          <cell r="VO49">
            <v>5640000</v>
          </cell>
          <cell r="VS49">
            <v>6497400</v>
          </cell>
        </row>
        <row r="50">
          <cell r="I50" t="str">
            <v>Obecně prospěšná společnost</v>
          </cell>
          <cell r="VO50">
            <v>6800</v>
          </cell>
          <cell r="VS50">
            <v>8600</v>
          </cell>
        </row>
        <row r="51">
          <cell r="I51" t="str">
            <v>Obecně prospěšná společnost</v>
          </cell>
          <cell r="VO51">
            <v>160500</v>
          </cell>
          <cell r="VS51">
            <v>203900</v>
          </cell>
        </row>
        <row r="52">
          <cell r="I52" t="str">
            <v>Obecně prospěšná společnost</v>
          </cell>
          <cell r="VO52">
            <v>757100</v>
          </cell>
          <cell r="VS52">
            <v>852500</v>
          </cell>
        </row>
        <row r="53">
          <cell r="I53" t="str">
            <v>Obecně prospěšná společnost</v>
          </cell>
          <cell r="VO53">
            <v>649500</v>
          </cell>
          <cell r="VS53">
            <v>732200</v>
          </cell>
        </row>
        <row r="54">
          <cell r="I54" t="str">
            <v>Obecně prospěšná společnost</v>
          </cell>
          <cell r="VO54">
            <v>46400</v>
          </cell>
          <cell r="VS54">
            <v>58900</v>
          </cell>
        </row>
        <row r="55">
          <cell r="I55" t="str">
            <v>Obecně prospěšná společnost</v>
          </cell>
          <cell r="VO55">
            <v>954300</v>
          </cell>
          <cell r="VS55">
            <v>954300</v>
          </cell>
        </row>
        <row r="56">
          <cell r="I56" t="str">
            <v>Obecně prospěšná společnost</v>
          </cell>
          <cell r="VO56">
            <v>160500</v>
          </cell>
          <cell r="VS56">
            <v>203900</v>
          </cell>
        </row>
        <row r="57">
          <cell r="I57" t="str">
            <v>Občanské sdružení</v>
          </cell>
          <cell r="VO57">
            <v>31000</v>
          </cell>
          <cell r="VS57">
            <v>35700</v>
          </cell>
        </row>
        <row r="58">
          <cell r="I58" t="str">
            <v>Občanské sdružení</v>
          </cell>
          <cell r="VO58">
            <v>95000</v>
          </cell>
          <cell r="VS58">
            <v>109400</v>
          </cell>
        </row>
        <row r="59">
          <cell r="I59" t="str">
            <v>Občanské sdružení</v>
          </cell>
          <cell r="VO59">
            <v>527800</v>
          </cell>
          <cell r="VS59">
            <v>670400</v>
          </cell>
        </row>
        <row r="60">
          <cell r="I60" t="str">
            <v>Občanské sdružení</v>
          </cell>
          <cell r="VO60">
            <v>2576000</v>
          </cell>
          <cell r="VS60">
            <v>2967600</v>
          </cell>
        </row>
        <row r="61">
          <cell r="I61" t="str">
            <v>Občanské sdružení</v>
          </cell>
          <cell r="VO61">
            <v>137800</v>
          </cell>
          <cell r="VS61">
            <v>175100</v>
          </cell>
        </row>
        <row r="62">
          <cell r="I62" t="str">
            <v>Příspěvková organizace SK</v>
          </cell>
          <cell r="VO62">
            <v>10982900</v>
          </cell>
          <cell r="VS62">
            <v>13950400</v>
          </cell>
        </row>
        <row r="63">
          <cell r="I63" t="str">
            <v>Příspěvková organizace SK</v>
          </cell>
          <cell r="VO63">
            <v>2424500</v>
          </cell>
          <cell r="VS63">
            <v>2793000</v>
          </cell>
        </row>
        <row r="64">
          <cell r="I64" t="str">
            <v>Příspěvková organizace SK</v>
          </cell>
          <cell r="VO64">
            <v>5686300</v>
          </cell>
          <cell r="VS64">
            <v>5686300</v>
          </cell>
        </row>
        <row r="65">
          <cell r="I65" t="str">
            <v>Příspěvková organizace zřízená územním samosprávným celkem</v>
          </cell>
          <cell r="VO65">
            <v>1132900</v>
          </cell>
          <cell r="VS65">
            <v>1305100</v>
          </cell>
        </row>
        <row r="66">
          <cell r="I66" t="str">
            <v>Příspěvková organizace zřízená územním samosprávným celkem</v>
          </cell>
          <cell r="VO66">
            <v>1234000</v>
          </cell>
          <cell r="VS66">
            <v>1421600</v>
          </cell>
        </row>
        <row r="67">
          <cell r="I67" t="str">
            <v>Příspěvková organizace zřízená územním samosprávným celkem</v>
          </cell>
          <cell r="VO67">
            <v>1287900</v>
          </cell>
          <cell r="VS67">
            <v>1483600</v>
          </cell>
        </row>
        <row r="68">
          <cell r="I68" t="str">
            <v>Příspěvková organizace zřízená územním samosprávným celkem</v>
          </cell>
          <cell r="VO68">
            <v>3005100</v>
          </cell>
          <cell r="VS68">
            <v>3461900</v>
          </cell>
        </row>
        <row r="69">
          <cell r="I69" t="str">
            <v>Obecně prospěšná společnost</v>
          </cell>
          <cell r="VO69">
            <v>1117000</v>
          </cell>
          <cell r="VS69">
            <v>1286800</v>
          </cell>
        </row>
        <row r="70">
          <cell r="I70" t="str">
            <v>Obecně prospěšná společnost</v>
          </cell>
          <cell r="VO70">
            <v>282000</v>
          </cell>
          <cell r="VS70">
            <v>358200</v>
          </cell>
        </row>
        <row r="71">
          <cell r="I71" t="str">
            <v>Obecně prospěšná společnost</v>
          </cell>
          <cell r="VO71">
            <v>330000</v>
          </cell>
          <cell r="VS71">
            <v>380100</v>
          </cell>
        </row>
        <row r="72">
          <cell r="I72" t="str">
            <v>Obecně prospěšná společnost</v>
          </cell>
          <cell r="VO72">
            <v>328000</v>
          </cell>
          <cell r="VS72">
            <v>377800</v>
          </cell>
        </row>
        <row r="73">
          <cell r="I73" t="str">
            <v>Obecně prospěšná společnost</v>
          </cell>
          <cell r="VO73">
            <v>126900</v>
          </cell>
          <cell r="VS73">
            <v>161200</v>
          </cell>
        </row>
        <row r="74">
          <cell r="I74" t="str">
            <v>Obecně prospěšná společnost</v>
          </cell>
          <cell r="VO74">
            <v>97000</v>
          </cell>
          <cell r="VS74">
            <v>123200</v>
          </cell>
        </row>
        <row r="75">
          <cell r="I75" t="str">
            <v>Obecně prospěšná společnost</v>
          </cell>
          <cell r="VO75">
            <v>328000</v>
          </cell>
          <cell r="VS75">
            <v>377800</v>
          </cell>
        </row>
        <row r="76">
          <cell r="I76" t="str">
            <v>Obecně prospěšná společnost</v>
          </cell>
          <cell r="VO76">
            <v>2485100</v>
          </cell>
          <cell r="VS76">
            <v>2485100</v>
          </cell>
        </row>
        <row r="77">
          <cell r="I77" t="str">
            <v>Obecně prospěšná společnost</v>
          </cell>
          <cell r="VO77">
            <v>1742000</v>
          </cell>
          <cell r="VS77">
            <v>2006800</v>
          </cell>
        </row>
        <row r="78">
          <cell r="I78" t="str">
            <v>Obecně prospěšná společnost</v>
          </cell>
          <cell r="VO78">
            <v>14017900</v>
          </cell>
          <cell r="VS78">
            <v>16149000</v>
          </cell>
        </row>
        <row r="79">
          <cell r="I79" t="str">
            <v>Obecně prospěšná společnost</v>
          </cell>
          <cell r="VO79">
            <v>2734000</v>
          </cell>
          <cell r="VS79">
            <v>3149600</v>
          </cell>
        </row>
        <row r="80">
          <cell r="I80" t="str">
            <v>Obecně prospěšná společnost</v>
          </cell>
          <cell r="VO80">
            <v>1778000</v>
          </cell>
          <cell r="VS80">
            <v>2048300</v>
          </cell>
        </row>
        <row r="81">
          <cell r="I81" t="str">
            <v>Obecně prospěšná společnost</v>
          </cell>
          <cell r="VO81">
            <v>1271200</v>
          </cell>
          <cell r="VS81">
            <v>1614600</v>
          </cell>
        </row>
        <row r="82">
          <cell r="I82" t="str">
            <v>Obecně prospěšná společnost</v>
          </cell>
          <cell r="VO82">
            <v>315700</v>
          </cell>
          <cell r="VS82">
            <v>359600</v>
          </cell>
        </row>
        <row r="83">
          <cell r="I83" t="str">
            <v>Obecně prospěšná společnost</v>
          </cell>
          <cell r="VO83">
            <v>555900</v>
          </cell>
          <cell r="VS83">
            <v>620200</v>
          </cell>
        </row>
        <row r="84">
          <cell r="I84" t="str">
            <v>Obecně prospěšná společnost</v>
          </cell>
          <cell r="VO84">
            <v>409000</v>
          </cell>
          <cell r="VS84">
            <v>464400</v>
          </cell>
        </row>
        <row r="85">
          <cell r="I85" t="str">
            <v>Obecně prospěšná společnost</v>
          </cell>
          <cell r="VO85">
            <v>158300</v>
          </cell>
          <cell r="VS85">
            <v>201100</v>
          </cell>
        </row>
        <row r="86">
          <cell r="I86" t="str">
            <v>Obecně prospěšná společnost</v>
          </cell>
          <cell r="VO86">
            <v>1146000</v>
          </cell>
          <cell r="VS86">
            <v>1146000</v>
          </cell>
        </row>
        <row r="87">
          <cell r="I87" t="str">
            <v>Obecně prospěšná společnost</v>
          </cell>
          <cell r="VO87">
            <v>397200</v>
          </cell>
          <cell r="VS87">
            <v>504500</v>
          </cell>
        </row>
        <row r="88">
          <cell r="I88" t="str">
            <v>Příspěvková organizace SK</v>
          </cell>
          <cell r="VO88">
            <v>327000</v>
          </cell>
          <cell r="VS88">
            <v>327000</v>
          </cell>
        </row>
        <row r="89">
          <cell r="I89" t="str">
            <v>Příspěvková organizace SK</v>
          </cell>
          <cell r="VO89">
            <v>901000</v>
          </cell>
          <cell r="VS89">
            <v>901000</v>
          </cell>
        </row>
        <row r="90">
          <cell r="I90" t="str">
            <v>Příspěvková organizace SK</v>
          </cell>
          <cell r="VO90">
            <v>705600</v>
          </cell>
          <cell r="VS90">
            <v>774000</v>
          </cell>
        </row>
        <row r="91">
          <cell r="I91" t="str">
            <v>Příspěvková organizace SK</v>
          </cell>
          <cell r="VO91">
            <v>2825900</v>
          </cell>
          <cell r="VS91">
            <v>2825900</v>
          </cell>
        </row>
        <row r="92">
          <cell r="I92" t="str">
            <v>Příspěvková organizace SK</v>
          </cell>
          <cell r="VO92">
            <v>566900</v>
          </cell>
          <cell r="VS92">
            <v>566900</v>
          </cell>
        </row>
        <row r="93">
          <cell r="I93" t="str">
            <v>Příspěvková organizace SK</v>
          </cell>
          <cell r="VO93">
            <v>6081000</v>
          </cell>
          <cell r="VS93">
            <v>6510100</v>
          </cell>
        </row>
        <row r="94">
          <cell r="I94" t="str">
            <v>Příspěvková organizace SK</v>
          </cell>
          <cell r="VO94">
            <v>850000</v>
          </cell>
          <cell r="VS94">
            <v>850000</v>
          </cell>
        </row>
        <row r="95">
          <cell r="I95" t="str">
            <v>Příspěvková organizace SK</v>
          </cell>
          <cell r="VO95">
            <v>2439000</v>
          </cell>
          <cell r="VS95">
            <v>2600400</v>
          </cell>
        </row>
        <row r="96">
          <cell r="I96" t="str">
            <v>Příspěvková organizace SK</v>
          </cell>
          <cell r="VO96">
            <v>3167800</v>
          </cell>
          <cell r="VS96">
            <v>3319900</v>
          </cell>
        </row>
        <row r="97">
          <cell r="I97" t="str">
            <v>Občanské sdružení</v>
          </cell>
          <cell r="VO97">
            <v>253900</v>
          </cell>
          <cell r="VS97">
            <v>322500</v>
          </cell>
        </row>
        <row r="98">
          <cell r="I98" t="str">
            <v>Obecně prospěšná společnost</v>
          </cell>
          <cell r="VO98">
            <v>172300</v>
          </cell>
          <cell r="VS98">
            <v>218800</v>
          </cell>
        </row>
        <row r="99">
          <cell r="I99" t="str">
            <v>Obecně prospěšná společnost</v>
          </cell>
          <cell r="VO99">
            <v>97000</v>
          </cell>
          <cell r="VS99">
            <v>123200</v>
          </cell>
        </row>
        <row r="100">
          <cell r="I100" t="str">
            <v>Obecně prospěšná společnost</v>
          </cell>
          <cell r="VO100">
            <v>1298300</v>
          </cell>
          <cell r="VS100">
            <v>1298300</v>
          </cell>
        </row>
        <row r="101">
          <cell r="I101" t="str">
            <v>Obecně prospěšná společnost</v>
          </cell>
          <cell r="VO101">
            <v>173200</v>
          </cell>
          <cell r="VS101">
            <v>220000</v>
          </cell>
        </row>
        <row r="102">
          <cell r="I102" t="str">
            <v>Obecně prospěšná společnost</v>
          </cell>
          <cell r="VO102">
            <v>97000</v>
          </cell>
          <cell r="VS102">
            <v>123200</v>
          </cell>
        </row>
        <row r="103">
          <cell r="I103" t="str">
            <v>Obecně prospěšná společnost</v>
          </cell>
          <cell r="VO103">
            <v>966900</v>
          </cell>
          <cell r="VS103">
            <v>966900</v>
          </cell>
        </row>
        <row r="104">
          <cell r="I104" t="str">
            <v>Příspěvková organizace SK</v>
          </cell>
          <cell r="VO104">
            <v>2500000</v>
          </cell>
          <cell r="VS104">
            <v>2880000</v>
          </cell>
        </row>
        <row r="105">
          <cell r="I105" t="str">
            <v>Organizační jednotka občanského sdružení</v>
          </cell>
          <cell r="VO105">
            <v>137800</v>
          </cell>
          <cell r="VS105">
            <v>175100</v>
          </cell>
        </row>
        <row r="106">
          <cell r="I106" t="str">
            <v>Obecně prospěšná společnost</v>
          </cell>
          <cell r="VO106">
            <v>1117300</v>
          </cell>
          <cell r="VS106">
            <v>1419200</v>
          </cell>
        </row>
        <row r="107">
          <cell r="I107" t="str">
            <v>Obecně prospěšná společnost</v>
          </cell>
          <cell r="VO107">
            <v>1305100</v>
          </cell>
          <cell r="VS107">
            <v>1462400</v>
          </cell>
        </row>
        <row r="108">
          <cell r="I108" t="str">
            <v>Občanské sdružení</v>
          </cell>
          <cell r="VO108">
            <v>191000</v>
          </cell>
          <cell r="VS108">
            <v>220000</v>
          </cell>
        </row>
        <row r="109">
          <cell r="I109" t="str">
            <v>Občanské sdružení</v>
          </cell>
          <cell r="VO109">
            <v>10000</v>
          </cell>
          <cell r="VS109">
            <v>11500</v>
          </cell>
        </row>
        <row r="110">
          <cell r="I110" t="str">
            <v>Občanské sdružení</v>
          </cell>
          <cell r="VO110">
            <v>173200</v>
          </cell>
          <cell r="VS110">
            <v>220000</v>
          </cell>
        </row>
        <row r="111">
          <cell r="I111" t="str">
            <v>Občanské sdružení</v>
          </cell>
          <cell r="VO111">
            <v>236000</v>
          </cell>
          <cell r="VS111">
            <v>271800</v>
          </cell>
        </row>
        <row r="112">
          <cell r="I112" t="str">
            <v>Spolek</v>
          </cell>
          <cell r="VO112">
            <v>603000</v>
          </cell>
          <cell r="VS112">
            <v>744100</v>
          </cell>
        </row>
        <row r="113">
          <cell r="I113" t="str">
            <v>Spolek</v>
          </cell>
          <cell r="VO113">
            <v>201200</v>
          </cell>
          <cell r="VS113">
            <v>255500</v>
          </cell>
        </row>
        <row r="114">
          <cell r="I114" t="str">
            <v>Příspěvková organizace SK ŠKO</v>
          </cell>
          <cell r="VO114">
            <v>44000</v>
          </cell>
          <cell r="VS114">
            <v>50600</v>
          </cell>
        </row>
        <row r="115">
          <cell r="I115" t="str">
            <v>Příspěvková organizace SK ŠKO</v>
          </cell>
          <cell r="VO115">
            <v>57100</v>
          </cell>
          <cell r="VS115">
            <v>60400</v>
          </cell>
        </row>
        <row r="116">
          <cell r="I116" t="str">
            <v>Příspěvková organizace SK ŠKO</v>
          </cell>
          <cell r="VO116">
            <v>0</v>
          </cell>
          <cell r="VS116">
            <v>0</v>
          </cell>
        </row>
        <row r="117">
          <cell r="I117" t="str">
            <v>Církve a náboženské společnosti</v>
          </cell>
          <cell r="VO117">
            <v>80000</v>
          </cell>
          <cell r="VS117">
            <v>92100</v>
          </cell>
        </row>
        <row r="118">
          <cell r="I118" t="str">
            <v>Církve a náboženské společnosti</v>
          </cell>
          <cell r="VO118">
            <v>808000</v>
          </cell>
          <cell r="VS118">
            <v>930800</v>
          </cell>
        </row>
        <row r="119">
          <cell r="I119" t="str">
            <v>Církve a náboženské společnosti</v>
          </cell>
          <cell r="VO119">
            <v>809000</v>
          </cell>
          <cell r="VS119">
            <v>1027600</v>
          </cell>
        </row>
        <row r="120">
          <cell r="I120" t="str">
            <v>Církve a náboženské společnosti</v>
          </cell>
          <cell r="VO120">
            <v>808000</v>
          </cell>
          <cell r="VS120">
            <v>930800</v>
          </cell>
        </row>
        <row r="121">
          <cell r="I121" t="str">
            <v>Církve a náboženské společnosti</v>
          </cell>
          <cell r="VO121">
            <v>1836000</v>
          </cell>
          <cell r="VS121">
            <v>2115100</v>
          </cell>
        </row>
        <row r="122">
          <cell r="I122" t="str">
            <v>Církve a náboženské společnosti</v>
          </cell>
          <cell r="VO122">
            <v>205800</v>
          </cell>
          <cell r="VS122">
            <v>261500</v>
          </cell>
        </row>
        <row r="123">
          <cell r="I123" t="str">
            <v>Církve a náboženské společnosti</v>
          </cell>
          <cell r="VO123">
            <v>3187500</v>
          </cell>
          <cell r="VS123">
            <v>3187500</v>
          </cell>
        </row>
        <row r="124">
          <cell r="I124" t="str">
            <v>Církve a náboženské společnosti</v>
          </cell>
          <cell r="VO124">
            <v>3130000</v>
          </cell>
          <cell r="VS124">
            <v>3212500</v>
          </cell>
        </row>
        <row r="125">
          <cell r="I125" t="str">
            <v>Církve a náboženské společnosti</v>
          </cell>
          <cell r="VO125">
            <v>876100</v>
          </cell>
          <cell r="VS125">
            <v>966000</v>
          </cell>
        </row>
        <row r="126">
          <cell r="I126" t="str">
            <v>Církve a náboženské společnosti</v>
          </cell>
          <cell r="VO126">
            <v>136500</v>
          </cell>
          <cell r="VS126">
            <v>157300</v>
          </cell>
        </row>
        <row r="127">
          <cell r="I127" t="str">
            <v>Církve a náboženské společnosti</v>
          </cell>
          <cell r="VO127">
            <v>351000</v>
          </cell>
          <cell r="VS127">
            <v>351000</v>
          </cell>
        </row>
        <row r="128">
          <cell r="I128" t="str">
            <v>Spolek</v>
          </cell>
          <cell r="VO128">
            <v>97500</v>
          </cell>
          <cell r="VS128">
            <v>97500</v>
          </cell>
        </row>
        <row r="129">
          <cell r="I129" t="str">
            <v>Církve a náboženské společnosti</v>
          </cell>
          <cell r="VO129">
            <v>545000</v>
          </cell>
          <cell r="VS129">
            <v>627800</v>
          </cell>
        </row>
        <row r="130">
          <cell r="I130" t="str">
            <v>Církve a náboženské společnosti</v>
          </cell>
          <cell r="VO130">
            <v>1066000</v>
          </cell>
          <cell r="VS130">
            <v>1228000</v>
          </cell>
        </row>
        <row r="131">
          <cell r="I131" t="str">
            <v>Církve a náboženské společnosti</v>
          </cell>
          <cell r="VO131">
            <v>158000</v>
          </cell>
          <cell r="VS131">
            <v>182000</v>
          </cell>
        </row>
        <row r="132">
          <cell r="I132" t="str">
            <v>Obecně prospěšná společnost</v>
          </cell>
          <cell r="VO132">
            <v>1100000</v>
          </cell>
          <cell r="VS132">
            <v>1267200</v>
          </cell>
        </row>
        <row r="133">
          <cell r="I133" t="str">
            <v>Obecně prospěšná společnost</v>
          </cell>
          <cell r="VO133">
            <v>846000</v>
          </cell>
          <cell r="VS133">
            <v>866400</v>
          </cell>
        </row>
        <row r="134">
          <cell r="I134" t="str">
            <v>Obecně prospěšná společnost</v>
          </cell>
          <cell r="VO134">
            <v>642000</v>
          </cell>
          <cell r="VS134">
            <v>685500</v>
          </cell>
        </row>
        <row r="135">
          <cell r="I135" t="str">
            <v>Občanské sdružení</v>
          </cell>
          <cell r="VO135">
            <v>539600</v>
          </cell>
          <cell r="VS135">
            <v>685400</v>
          </cell>
        </row>
        <row r="136">
          <cell r="I136" t="str">
            <v>Občanské sdružení</v>
          </cell>
          <cell r="VO136">
            <v>848900</v>
          </cell>
          <cell r="VS136">
            <v>1078200</v>
          </cell>
        </row>
        <row r="137">
          <cell r="I137" t="str">
            <v>Obecně prospěšná společnost</v>
          </cell>
          <cell r="VO137">
            <v>350000</v>
          </cell>
          <cell r="VS137">
            <v>403200</v>
          </cell>
        </row>
        <row r="138">
          <cell r="I138" t="str">
            <v>Obecně prospěšná společnost</v>
          </cell>
          <cell r="VO138">
            <v>869000</v>
          </cell>
          <cell r="VS138">
            <v>1001100</v>
          </cell>
        </row>
        <row r="139">
          <cell r="I139" t="str">
            <v>Obecně prospěšná společnost</v>
          </cell>
          <cell r="VO139">
            <v>1030800</v>
          </cell>
          <cell r="VS139">
            <v>1030800</v>
          </cell>
        </row>
        <row r="140">
          <cell r="I140" t="str">
            <v>Spolek</v>
          </cell>
          <cell r="VO140">
            <v>122400</v>
          </cell>
          <cell r="VS140">
            <v>155500</v>
          </cell>
        </row>
        <row r="141">
          <cell r="I141" t="str">
            <v>Příspěvková organizace SK</v>
          </cell>
          <cell r="VO141">
            <v>6037900</v>
          </cell>
          <cell r="VS141">
            <v>6404400</v>
          </cell>
        </row>
        <row r="142">
          <cell r="I142" t="str">
            <v>Příspěvková organizace SK</v>
          </cell>
          <cell r="VO142">
            <v>2307500</v>
          </cell>
          <cell r="VS142">
            <v>2310800</v>
          </cell>
        </row>
        <row r="143">
          <cell r="I143" t="str">
            <v>Příspěvková organizace SK</v>
          </cell>
          <cell r="VO143">
            <v>7957300</v>
          </cell>
          <cell r="VS143">
            <v>7957300</v>
          </cell>
        </row>
        <row r="144">
          <cell r="I144" t="str">
            <v>Příspěvková organizace SK</v>
          </cell>
          <cell r="VO144">
            <v>3958100</v>
          </cell>
          <cell r="VS144">
            <v>3958100</v>
          </cell>
        </row>
        <row r="145">
          <cell r="I145" t="str">
            <v>Příspěvková organizace SK</v>
          </cell>
          <cell r="VO145">
            <v>4094700</v>
          </cell>
          <cell r="VS145">
            <v>4717200</v>
          </cell>
        </row>
        <row r="146">
          <cell r="I146" t="str">
            <v>Příspěvková organizace SK</v>
          </cell>
          <cell r="VO146">
            <v>2832700</v>
          </cell>
          <cell r="VS146">
            <v>3263300</v>
          </cell>
        </row>
        <row r="147">
          <cell r="I147" t="str">
            <v>Příspěvková organizace SK</v>
          </cell>
          <cell r="VO147">
            <v>39600</v>
          </cell>
          <cell r="VS147">
            <v>39600</v>
          </cell>
        </row>
        <row r="148">
          <cell r="I148" t="str">
            <v>Příspěvková organizace SK</v>
          </cell>
          <cell r="VO148">
            <v>4184500</v>
          </cell>
          <cell r="VS148">
            <v>4245500</v>
          </cell>
        </row>
        <row r="149">
          <cell r="I149" t="str">
            <v>Příspěvková organizace zřízená územním samosprávným celkem</v>
          </cell>
          <cell r="VO149">
            <v>4900000</v>
          </cell>
          <cell r="VS149">
            <v>5644900</v>
          </cell>
        </row>
        <row r="150">
          <cell r="I150" t="str">
            <v>Příspěvková organizace SK</v>
          </cell>
          <cell r="VO150">
            <v>2829500</v>
          </cell>
          <cell r="VS150">
            <v>3259700</v>
          </cell>
        </row>
        <row r="151">
          <cell r="I151" t="str">
            <v>Příspěvková organizace SK</v>
          </cell>
          <cell r="VO151">
            <v>5643900</v>
          </cell>
          <cell r="VS151">
            <v>6293300</v>
          </cell>
        </row>
        <row r="152">
          <cell r="I152" t="str">
            <v>Příspěvková organizace SK</v>
          </cell>
          <cell r="VO152">
            <v>7282200</v>
          </cell>
          <cell r="VS152">
            <v>8154000</v>
          </cell>
        </row>
        <row r="153">
          <cell r="I153" t="str">
            <v>Příspěvková organizace SK</v>
          </cell>
          <cell r="VO153">
            <v>71000</v>
          </cell>
          <cell r="VS153">
            <v>81700</v>
          </cell>
        </row>
        <row r="154">
          <cell r="I154" t="str">
            <v>Příspěvková organizace SK</v>
          </cell>
          <cell r="VO154">
            <v>2962800</v>
          </cell>
          <cell r="VS154">
            <v>3413200</v>
          </cell>
        </row>
        <row r="155">
          <cell r="I155" t="str">
            <v>Příspěvková organizace SK</v>
          </cell>
          <cell r="VO155">
            <v>4747500</v>
          </cell>
          <cell r="VS155">
            <v>4747500</v>
          </cell>
        </row>
        <row r="156">
          <cell r="I156" t="str">
            <v>Příspěvková organizace SK</v>
          </cell>
          <cell r="VO156">
            <v>3935100</v>
          </cell>
          <cell r="VS156">
            <v>4156100</v>
          </cell>
        </row>
        <row r="157">
          <cell r="I157" t="str">
            <v>Příspěvková organizace SK</v>
          </cell>
          <cell r="VO157">
            <v>3105500</v>
          </cell>
          <cell r="VS157">
            <v>3348700</v>
          </cell>
        </row>
        <row r="158">
          <cell r="I158" t="str">
            <v>Příspěvková organizace SK</v>
          </cell>
          <cell r="VO158">
            <v>272000</v>
          </cell>
          <cell r="VS158">
            <v>345600</v>
          </cell>
        </row>
        <row r="159">
          <cell r="I159" t="str">
            <v>Příspěvková organizace SK</v>
          </cell>
          <cell r="VO159">
            <v>5088400</v>
          </cell>
          <cell r="VS159">
            <v>5861900</v>
          </cell>
        </row>
        <row r="160">
          <cell r="I160" t="str">
            <v>Příspěvková organizace SK</v>
          </cell>
          <cell r="VO160">
            <v>20000</v>
          </cell>
          <cell r="VS160">
            <v>23000</v>
          </cell>
        </row>
        <row r="161">
          <cell r="I161" t="str">
            <v>Příspěvková organizace SK</v>
          </cell>
          <cell r="VO161">
            <v>1320000</v>
          </cell>
          <cell r="VS161">
            <v>1520600</v>
          </cell>
        </row>
        <row r="162">
          <cell r="I162" t="str">
            <v>Příspěvková organizace SK</v>
          </cell>
          <cell r="VO162">
            <v>1081600</v>
          </cell>
          <cell r="VS162">
            <v>1246000</v>
          </cell>
        </row>
        <row r="163">
          <cell r="I163" t="str">
            <v>Příspěvková organizace SK</v>
          </cell>
          <cell r="VO163">
            <v>400200</v>
          </cell>
          <cell r="VS163">
            <v>400200</v>
          </cell>
        </row>
        <row r="164">
          <cell r="I164" t="str">
            <v>Příspěvková organizace SK</v>
          </cell>
          <cell r="VO164">
            <v>813000</v>
          </cell>
          <cell r="VS164">
            <v>813000</v>
          </cell>
        </row>
        <row r="165">
          <cell r="I165" t="str">
            <v>Příspěvková organizace SK</v>
          </cell>
          <cell r="VO165">
            <v>933900</v>
          </cell>
          <cell r="VS165">
            <v>933900</v>
          </cell>
        </row>
        <row r="166">
          <cell r="I166" t="str">
            <v>Příspěvková organizace SK</v>
          </cell>
          <cell r="VO166">
            <v>986500</v>
          </cell>
          <cell r="VS166">
            <v>1022000</v>
          </cell>
        </row>
        <row r="167">
          <cell r="I167" t="str">
            <v>Příspěvková organizace SK</v>
          </cell>
          <cell r="VO167">
            <v>12001100</v>
          </cell>
          <cell r="VS167">
            <v>12628200</v>
          </cell>
        </row>
        <row r="168">
          <cell r="I168" t="str">
            <v>Obecně prospěšná společnost</v>
          </cell>
          <cell r="VO168">
            <v>1650000</v>
          </cell>
          <cell r="VS168">
            <v>1900800</v>
          </cell>
        </row>
        <row r="169">
          <cell r="I169" t="str">
            <v>Příspěvková organizace SK</v>
          </cell>
          <cell r="VO169">
            <v>7638200</v>
          </cell>
          <cell r="VS169">
            <v>8120000</v>
          </cell>
        </row>
        <row r="170">
          <cell r="I170" t="str">
            <v>Příspěvková organizace SK</v>
          </cell>
          <cell r="VO170">
            <v>395500</v>
          </cell>
          <cell r="VS170">
            <v>395500</v>
          </cell>
        </row>
        <row r="171">
          <cell r="I171" t="str">
            <v>Příspěvková organizace SK</v>
          </cell>
          <cell r="VO171">
            <v>3435000</v>
          </cell>
          <cell r="VS171">
            <v>3708800</v>
          </cell>
        </row>
        <row r="172">
          <cell r="I172" t="str">
            <v>Příspěvková organizace SK</v>
          </cell>
          <cell r="VO172">
            <v>1224100</v>
          </cell>
          <cell r="VS172">
            <v>1256700</v>
          </cell>
        </row>
        <row r="173">
          <cell r="I173" t="str">
            <v>Příspěvková organizace SK</v>
          </cell>
          <cell r="VO173">
            <v>24000</v>
          </cell>
          <cell r="VS173">
            <v>24000</v>
          </cell>
        </row>
        <row r="174">
          <cell r="I174" t="str">
            <v>Příspěvková organizace SK</v>
          </cell>
          <cell r="VO174">
            <v>145000</v>
          </cell>
          <cell r="VS174">
            <v>154100</v>
          </cell>
        </row>
        <row r="175">
          <cell r="I175" t="str">
            <v>Příspěvková organizace SK</v>
          </cell>
          <cell r="VO175">
            <v>213000</v>
          </cell>
          <cell r="VS175">
            <v>245300</v>
          </cell>
        </row>
        <row r="176">
          <cell r="I176" t="str">
            <v>Příspěvková organizace SK</v>
          </cell>
          <cell r="VO176">
            <v>7038600</v>
          </cell>
          <cell r="VS176">
            <v>7038600</v>
          </cell>
        </row>
        <row r="177">
          <cell r="I177" t="str">
            <v>Příspěvková organizace SK</v>
          </cell>
          <cell r="VO177">
            <v>1030500</v>
          </cell>
          <cell r="VS177">
            <v>1110000</v>
          </cell>
        </row>
        <row r="178">
          <cell r="I178" t="str">
            <v>Příspěvková organizace SK</v>
          </cell>
          <cell r="VO178">
            <v>384400</v>
          </cell>
          <cell r="VS178">
            <v>384400</v>
          </cell>
        </row>
        <row r="179">
          <cell r="I179" t="str">
            <v>Příspěvková organizace SK</v>
          </cell>
          <cell r="VO179">
            <v>589500</v>
          </cell>
          <cell r="VS179">
            <v>589500</v>
          </cell>
        </row>
        <row r="180">
          <cell r="I180" t="str">
            <v>Příspěvková organizace SK</v>
          </cell>
          <cell r="VO180">
            <v>912500</v>
          </cell>
          <cell r="VS180">
            <v>912500</v>
          </cell>
        </row>
        <row r="181">
          <cell r="I181" t="str">
            <v>Příspěvková organizace zřízená územním samosprávným celkem</v>
          </cell>
          <cell r="VO181">
            <v>992000</v>
          </cell>
          <cell r="VS181">
            <v>1142800</v>
          </cell>
        </row>
        <row r="182">
          <cell r="I182" t="str">
            <v>Příspěvková organizace zřízená územním samosprávným celkem</v>
          </cell>
          <cell r="VO182">
            <v>902400</v>
          </cell>
          <cell r="VS182">
            <v>1039500</v>
          </cell>
        </row>
        <row r="183">
          <cell r="I183" t="str">
            <v>Příspěvková organizace zřízená územním samosprávným celkem</v>
          </cell>
          <cell r="VO183">
            <v>3359700</v>
          </cell>
          <cell r="VS183">
            <v>3870400</v>
          </cell>
        </row>
        <row r="184">
          <cell r="I184" t="str">
            <v>Příspěvková organizace zřízená územním samosprávným celkem</v>
          </cell>
          <cell r="VO184">
            <v>835000</v>
          </cell>
          <cell r="VS184">
            <v>835800</v>
          </cell>
        </row>
        <row r="185">
          <cell r="I185" t="str">
            <v>Příspěvková organizace SK</v>
          </cell>
          <cell r="VO185">
            <v>8119100</v>
          </cell>
          <cell r="VS185">
            <v>9353400</v>
          </cell>
        </row>
        <row r="186">
          <cell r="I186" t="str">
            <v>Příspěvková organizace SK</v>
          </cell>
          <cell r="VO186">
            <v>1612500</v>
          </cell>
          <cell r="VS186">
            <v>1656000</v>
          </cell>
        </row>
        <row r="187">
          <cell r="I187" t="str">
            <v>Příspěvková organizace zřízená územním samosprávným celkem</v>
          </cell>
          <cell r="VO187">
            <v>1153900</v>
          </cell>
          <cell r="VS187">
            <v>1329300</v>
          </cell>
        </row>
        <row r="188">
          <cell r="I188" t="str">
            <v>Obecně prospěšná společnost</v>
          </cell>
          <cell r="VO188">
            <v>9200</v>
          </cell>
          <cell r="VS188">
            <v>9200</v>
          </cell>
        </row>
        <row r="189">
          <cell r="I189" t="str">
            <v>Obecně prospěšná společnost</v>
          </cell>
          <cell r="VO189">
            <v>10000</v>
          </cell>
          <cell r="VS189">
            <v>11500</v>
          </cell>
        </row>
        <row r="190">
          <cell r="I190" t="str">
            <v>Příspěvková organizace SK</v>
          </cell>
          <cell r="VO190">
            <v>3189500</v>
          </cell>
          <cell r="VS190">
            <v>3254000</v>
          </cell>
        </row>
        <row r="191">
          <cell r="I191" t="str">
            <v>Příspěvková organizace SK</v>
          </cell>
          <cell r="VO191">
            <v>4425900</v>
          </cell>
          <cell r="VS191">
            <v>4425900</v>
          </cell>
        </row>
        <row r="192">
          <cell r="I192" t="str">
            <v>Příspěvková organizace SK</v>
          </cell>
          <cell r="VO192">
            <v>506000</v>
          </cell>
          <cell r="VS192">
            <v>506000</v>
          </cell>
        </row>
        <row r="193">
          <cell r="I193" t="str">
            <v>Příspěvková organizace SK</v>
          </cell>
          <cell r="VO193">
            <v>2437600</v>
          </cell>
          <cell r="VS193">
            <v>2480500</v>
          </cell>
        </row>
        <row r="194">
          <cell r="I194" t="str">
            <v>Příspěvková organizace SK</v>
          </cell>
          <cell r="VO194">
            <v>5214000</v>
          </cell>
          <cell r="VS194">
            <v>5214000</v>
          </cell>
        </row>
        <row r="195">
          <cell r="I195" t="str">
            <v>Příspěvková organizace SK</v>
          </cell>
          <cell r="VO195">
            <v>1303000</v>
          </cell>
          <cell r="VS195">
            <v>1401000</v>
          </cell>
        </row>
        <row r="196">
          <cell r="I196" t="str">
            <v>Příspěvková organizace SK</v>
          </cell>
          <cell r="VO196">
            <v>5797900</v>
          </cell>
          <cell r="VS196">
            <v>6184300</v>
          </cell>
        </row>
        <row r="197">
          <cell r="I197" t="str">
            <v>Příspěvková organizace SK</v>
          </cell>
          <cell r="VO197">
            <v>115000</v>
          </cell>
          <cell r="VS197">
            <v>115000</v>
          </cell>
        </row>
        <row r="198">
          <cell r="I198" t="str">
            <v>Příspěvková organizace SK</v>
          </cell>
          <cell r="VO198">
            <v>1117600</v>
          </cell>
          <cell r="VS198">
            <v>1150000</v>
          </cell>
        </row>
        <row r="199">
          <cell r="I199" t="str">
            <v>Příspěvková organizace SK</v>
          </cell>
          <cell r="VO199">
            <v>8308000</v>
          </cell>
          <cell r="VS199">
            <v>9060000</v>
          </cell>
        </row>
        <row r="200">
          <cell r="I200" t="str">
            <v>Společnost s ručením omezeným</v>
          </cell>
          <cell r="VO200">
            <v>1500</v>
          </cell>
          <cell r="VS200">
            <v>1700</v>
          </cell>
        </row>
        <row r="201">
          <cell r="I201" t="str">
            <v>Společnost s ručením omezeným</v>
          </cell>
          <cell r="VO201">
            <v>27000</v>
          </cell>
          <cell r="VS201">
            <v>31100</v>
          </cell>
        </row>
        <row r="202">
          <cell r="I202" t="str">
            <v>Příspěvková organizace SK</v>
          </cell>
          <cell r="VO202">
            <v>3927700</v>
          </cell>
          <cell r="VS202">
            <v>4524800</v>
          </cell>
        </row>
        <row r="203">
          <cell r="I203" t="str">
            <v>Příspěvková organizace zřízená územním samosprávným celkem</v>
          </cell>
          <cell r="VO203">
            <v>1262400</v>
          </cell>
          <cell r="VS203">
            <v>1454300</v>
          </cell>
        </row>
        <row r="204">
          <cell r="I204" t="str">
            <v>Příspěvková organizace zřízená územním samosprávným celkem</v>
          </cell>
          <cell r="VO204">
            <v>426000</v>
          </cell>
          <cell r="VS204">
            <v>458300</v>
          </cell>
        </row>
        <row r="205">
          <cell r="I205" t="str">
            <v>Příspěvková organizace zřízená územním samosprávným celkem</v>
          </cell>
          <cell r="VO205">
            <v>3421800</v>
          </cell>
          <cell r="VS205">
            <v>3942000</v>
          </cell>
        </row>
        <row r="206">
          <cell r="I206" t="str">
            <v>Příspěvková organizace zřízená územním samosprávným celkem</v>
          </cell>
          <cell r="VO206">
            <v>31100</v>
          </cell>
          <cell r="VS206">
            <v>35900</v>
          </cell>
        </row>
        <row r="207">
          <cell r="I207" t="str">
            <v>Obecně prospěšná společnost</v>
          </cell>
          <cell r="VO207">
            <v>899000</v>
          </cell>
          <cell r="VS207">
            <v>1035600</v>
          </cell>
        </row>
        <row r="208">
          <cell r="I208" t="str">
            <v>Příspěvková organizace SK</v>
          </cell>
          <cell r="VO208">
            <v>1096300</v>
          </cell>
          <cell r="VS208">
            <v>1262900</v>
          </cell>
        </row>
        <row r="209">
          <cell r="I209" t="str">
            <v>Příspěvková organizace SK</v>
          </cell>
          <cell r="VO209">
            <v>6012100</v>
          </cell>
          <cell r="VS209">
            <v>6926100</v>
          </cell>
        </row>
        <row r="210">
          <cell r="I210" t="str">
            <v>Příspěvková organizace SK</v>
          </cell>
          <cell r="VO210">
            <v>11587500</v>
          </cell>
          <cell r="VS210">
            <v>13349100</v>
          </cell>
        </row>
        <row r="211">
          <cell r="I211" t="str">
            <v>Příspěvková organizace SK</v>
          </cell>
          <cell r="VO211">
            <v>3785800</v>
          </cell>
          <cell r="VS211">
            <v>3785800</v>
          </cell>
        </row>
        <row r="212">
          <cell r="I212" t="str">
            <v>Příspěvková organizace SK</v>
          </cell>
          <cell r="VO212">
            <v>136300</v>
          </cell>
          <cell r="VS212">
            <v>136300</v>
          </cell>
        </row>
        <row r="213">
          <cell r="I213" t="str">
            <v>Příspěvková organizace SK</v>
          </cell>
          <cell r="VO213">
            <v>4231300</v>
          </cell>
          <cell r="VS213">
            <v>4874500</v>
          </cell>
        </row>
        <row r="214">
          <cell r="I214" t="str">
            <v>Příspěvková organizace SK</v>
          </cell>
          <cell r="VO214">
            <v>100000</v>
          </cell>
          <cell r="VS214">
            <v>115200</v>
          </cell>
        </row>
        <row r="215">
          <cell r="I215" t="str">
            <v>Příspěvková organizace SK</v>
          </cell>
          <cell r="VO215">
            <v>1176000</v>
          </cell>
          <cell r="VS215">
            <v>1200000</v>
          </cell>
        </row>
        <row r="216">
          <cell r="I216" t="str">
            <v>Příspěvková organizace SK</v>
          </cell>
          <cell r="VO216">
            <v>50000</v>
          </cell>
          <cell r="VS216">
            <v>57600</v>
          </cell>
        </row>
        <row r="217">
          <cell r="I217" t="str">
            <v>Příspěvková organizace SK</v>
          </cell>
          <cell r="VO217">
            <v>1690800</v>
          </cell>
          <cell r="VS217">
            <v>1800000</v>
          </cell>
        </row>
        <row r="218">
          <cell r="I218" t="str">
            <v>Příspěvková organizace SK</v>
          </cell>
          <cell r="VO218">
            <v>7701300</v>
          </cell>
          <cell r="VS218">
            <v>8872100</v>
          </cell>
        </row>
        <row r="219">
          <cell r="I219" t="str">
            <v>Příspěvková organizace SK</v>
          </cell>
          <cell r="VO219">
            <v>602000</v>
          </cell>
          <cell r="VS219">
            <v>693500</v>
          </cell>
        </row>
        <row r="220">
          <cell r="I220" t="str">
            <v>Příspěvková organizace zřízená územním samosprávným celkem</v>
          </cell>
          <cell r="VO220">
            <v>117000</v>
          </cell>
          <cell r="VS220">
            <v>134700</v>
          </cell>
        </row>
        <row r="221">
          <cell r="I221" t="str">
            <v>Příspěvková organizace zřízená územním samosprávným celkem</v>
          </cell>
          <cell r="VO221">
            <v>108800</v>
          </cell>
          <cell r="VS221">
            <v>138200</v>
          </cell>
        </row>
        <row r="222">
          <cell r="I222" t="str">
            <v>Příspěvková organizace zřízená územním samosprávným celkem</v>
          </cell>
          <cell r="VO222">
            <v>236000</v>
          </cell>
          <cell r="VS222">
            <v>271800</v>
          </cell>
        </row>
        <row r="223">
          <cell r="I223" t="str">
            <v>Příspěvková organizace zřízená územním samosprávným celkem</v>
          </cell>
          <cell r="VO223">
            <v>5421500</v>
          </cell>
          <cell r="VS223">
            <v>6215000</v>
          </cell>
        </row>
        <row r="224">
          <cell r="I224" t="str">
            <v>Příspěvková organizace SK</v>
          </cell>
          <cell r="VO224">
            <v>1219100</v>
          </cell>
          <cell r="VS224">
            <v>1219100</v>
          </cell>
        </row>
        <row r="225">
          <cell r="I225" t="str">
            <v>Příspěvková organizace SK</v>
          </cell>
          <cell r="VO225">
            <v>3332000</v>
          </cell>
          <cell r="VS225">
            <v>3332000</v>
          </cell>
        </row>
        <row r="226">
          <cell r="I226" t="str">
            <v>Příspěvková organizace SK</v>
          </cell>
          <cell r="VO226">
            <v>3619300</v>
          </cell>
          <cell r="VS226">
            <v>4169500</v>
          </cell>
        </row>
        <row r="227">
          <cell r="I227" t="str">
            <v>Příspěvková organizace SK</v>
          </cell>
          <cell r="VO227">
            <v>2556200</v>
          </cell>
          <cell r="VS227">
            <v>2944800</v>
          </cell>
        </row>
        <row r="228">
          <cell r="I228" t="str">
            <v>Příspěvková organizace SK</v>
          </cell>
          <cell r="VO228">
            <v>313000</v>
          </cell>
          <cell r="VS228">
            <v>360500</v>
          </cell>
        </row>
        <row r="229">
          <cell r="I229" t="str">
            <v>Příspěvková organizace SK</v>
          </cell>
          <cell r="VO229">
            <v>1528600</v>
          </cell>
          <cell r="VS229">
            <v>1760900</v>
          </cell>
        </row>
        <row r="230">
          <cell r="I230" t="str">
            <v>Příspěvková organizace SK</v>
          </cell>
          <cell r="VO230">
            <v>2883000</v>
          </cell>
          <cell r="VS230">
            <v>3321200</v>
          </cell>
        </row>
        <row r="231">
          <cell r="I231" t="str">
            <v>Příspěvková organizace SK</v>
          </cell>
          <cell r="VO231">
            <v>142000</v>
          </cell>
          <cell r="VS231">
            <v>163500</v>
          </cell>
        </row>
        <row r="232">
          <cell r="I232" t="str">
            <v>Příspěvková organizace SK</v>
          </cell>
          <cell r="VO232">
            <v>3671000</v>
          </cell>
          <cell r="VS232">
            <v>4229000</v>
          </cell>
        </row>
        <row r="233">
          <cell r="I233" t="str">
            <v>Příspěvková organizace SK</v>
          </cell>
          <cell r="VO233">
            <v>1721400</v>
          </cell>
          <cell r="VS233">
            <v>1983100</v>
          </cell>
        </row>
        <row r="234">
          <cell r="I234" t="str">
            <v>Příspěvková organizace SK</v>
          </cell>
          <cell r="VO234">
            <v>2868700</v>
          </cell>
          <cell r="VS234">
            <v>3304900</v>
          </cell>
        </row>
        <row r="235">
          <cell r="I235" t="str">
            <v>Příspěvková organizace SK</v>
          </cell>
          <cell r="VO235">
            <v>2952100</v>
          </cell>
          <cell r="VS235">
            <v>3400900</v>
          </cell>
        </row>
        <row r="236">
          <cell r="I236" t="str">
            <v>Příspěvková organizace SK</v>
          </cell>
          <cell r="VO236">
            <v>6739600</v>
          </cell>
          <cell r="VS236">
            <v>7008800</v>
          </cell>
        </row>
        <row r="237">
          <cell r="I237" t="str">
            <v>Příspěvková organizace SK</v>
          </cell>
          <cell r="VO237">
            <v>73000</v>
          </cell>
          <cell r="VS237">
            <v>84000</v>
          </cell>
        </row>
        <row r="238">
          <cell r="I238" t="str">
            <v>Příspěvková organizace SK</v>
          </cell>
          <cell r="VO238">
            <v>4492800</v>
          </cell>
          <cell r="VS238">
            <v>5175800</v>
          </cell>
        </row>
        <row r="239">
          <cell r="I239" t="str">
            <v>Příspěvková organizace SK</v>
          </cell>
          <cell r="VO239">
            <v>4543300</v>
          </cell>
          <cell r="VS239">
            <v>5234000</v>
          </cell>
        </row>
        <row r="240">
          <cell r="I240" t="str">
            <v>Příspěvková organizace SK</v>
          </cell>
          <cell r="VO240">
            <v>2988000</v>
          </cell>
          <cell r="VS240">
            <v>2988000</v>
          </cell>
        </row>
        <row r="241">
          <cell r="I241" t="str">
            <v>Příspěvková organizace SK</v>
          </cell>
          <cell r="VO241">
            <v>590000</v>
          </cell>
          <cell r="VS241">
            <v>600000</v>
          </cell>
        </row>
        <row r="242">
          <cell r="I242" t="str">
            <v>Příspěvková organizace SK</v>
          </cell>
          <cell r="VO242">
            <v>5278600</v>
          </cell>
          <cell r="VS242">
            <v>6081000</v>
          </cell>
        </row>
        <row r="243">
          <cell r="I243" t="str">
            <v>Příspěvková organizace SK</v>
          </cell>
          <cell r="VO243">
            <v>359000</v>
          </cell>
          <cell r="VS243">
            <v>413500</v>
          </cell>
        </row>
        <row r="244">
          <cell r="I244" t="str">
            <v>Příspěvková organizace SK</v>
          </cell>
          <cell r="VO244">
            <v>255600</v>
          </cell>
          <cell r="VS244">
            <v>255600</v>
          </cell>
        </row>
        <row r="245">
          <cell r="I245" t="str">
            <v>Příspěvková organizace SK</v>
          </cell>
          <cell r="VO245">
            <v>4835000</v>
          </cell>
          <cell r="VS245">
            <v>5570000</v>
          </cell>
        </row>
        <row r="246">
          <cell r="I246" t="str">
            <v>Příspěvková organizace SK</v>
          </cell>
          <cell r="VO246">
            <v>2489000</v>
          </cell>
          <cell r="VS246">
            <v>2489000</v>
          </cell>
        </row>
        <row r="247">
          <cell r="I247" t="str">
            <v>Příspěvková organizace SK</v>
          </cell>
          <cell r="VO247">
            <v>5536000</v>
          </cell>
          <cell r="VS247">
            <v>5536000</v>
          </cell>
        </row>
        <row r="248">
          <cell r="I248" t="str">
            <v>Příspěvková organizace zřízená územním samosprávným celkem</v>
          </cell>
          <cell r="VO248">
            <v>770000</v>
          </cell>
          <cell r="VS248">
            <v>887000</v>
          </cell>
        </row>
        <row r="249">
          <cell r="I249" t="str">
            <v>Obecně prospěšná společnost</v>
          </cell>
          <cell r="VO249">
            <v>3382800</v>
          </cell>
          <cell r="VS249">
            <v>3897100</v>
          </cell>
        </row>
        <row r="250">
          <cell r="I250" t="str">
            <v>Obecně prospěšná společnost</v>
          </cell>
          <cell r="VO250">
            <v>1535700</v>
          </cell>
          <cell r="VS250">
            <v>1769100</v>
          </cell>
        </row>
        <row r="251">
          <cell r="I251" t="str">
            <v>Příspěvková organizace zřízená územním samosprávným celkem</v>
          </cell>
          <cell r="VO251">
            <v>1411600</v>
          </cell>
          <cell r="VS251">
            <v>1626200</v>
          </cell>
        </row>
        <row r="252">
          <cell r="I252" t="str">
            <v>Příspěvková organizace zřízená územním samosprávným celkem</v>
          </cell>
          <cell r="VO252">
            <v>750000</v>
          </cell>
          <cell r="VS252">
            <v>850000</v>
          </cell>
        </row>
        <row r="253">
          <cell r="I253" t="str">
            <v>Příspěvková organizace zřízená územním samosprávným celkem</v>
          </cell>
          <cell r="VO253">
            <v>82000</v>
          </cell>
          <cell r="VS253">
            <v>94400</v>
          </cell>
        </row>
        <row r="254">
          <cell r="I254" t="str">
            <v>Příspěvková organizace zřízená územním samosprávným celkem</v>
          </cell>
          <cell r="VO254">
            <v>91600</v>
          </cell>
          <cell r="VS254">
            <v>116300</v>
          </cell>
        </row>
        <row r="255">
          <cell r="I255" t="str">
            <v>Příspěvková organizace zřízená územním samosprávným celkem</v>
          </cell>
          <cell r="VO255">
            <v>1195500</v>
          </cell>
          <cell r="VS255">
            <v>1377200</v>
          </cell>
        </row>
        <row r="256">
          <cell r="I256" t="str">
            <v>Příspěvková organizace zřízená územním samosprávným celkem</v>
          </cell>
          <cell r="VO256">
            <v>1079500</v>
          </cell>
          <cell r="VS256">
            <v>1243600</v>
          </cell>
        </row>
        <row r="257">
          <cell r="I257" t="str">
            <v>Příspěvková organizace SK</v>
          </cell>
          <cell r="VO257">
            <v>4200000</v>
          </cell>
          <cell r="VS257">
            <v>4660000</v>
          </cell>
        </row>
        <row r="258">
          <cell r="I258" t="str">
            <v>Církve a náboženské společnosti</v>
          </cell>
          <cell r="VO258">
            <v>670600</v>
          </cell>
          <cell r="VS258">
            <v>670600</v>
          </cell>
        </row>
        <row r="259">
          <cell r="I259" t="str">
            <v>Církve a náboženské společnosti</v>
          </cell>
          <cell r="VO259">
            <v>310100</v>
          </cell>
          <cell r="VS259">
            <v>393900</v>
          </cell>
        </row>
        <row r="260">
          <cell r="I260" t="str">
            <v>Církve a náboženské společnosti</v>
          </cell>
          <cell r="VO260">
            <v>886100</v>
          </cell>
          <cell r="VS260">
            <v>1125500</v>
          </cell>
        </row>
        <row r="261">
          <cell r="I261" t="str">
            <v>Církve a náboženské společnosti</v>
          </cell>
          <cell r="VO261">
            <v>1303000</v>
          </cell>
          <cell r="VS261">
            <v>1501000</v>
          </cell>
        </row>
        <row r="262">
          <cell r="I262" t="str">
            <v>Církve a náboženské společnosti</v>
          </cell>
          <cell r="VO262">
            <v>250000</v>
          </cell>
          <cell r="VS262">
            <v>288000</v>
          </cell>
        </row>
        <row r="263">
          <cell r="I263" t="str">
            <v>Církve a náboženské společnosti</v>
          </cell>
          <cell r="VO263">
            <v>1298800</v>
          </cell>
          <cell r="VS263">
            <v>1496200</v>
          </cell>
        </row>
        <row r="264">
          <cell r="I264" t="str">
            <v>Církve a náboženské společnosti</v>
          </cell>
          <cell r="VO264">
            <v>1248900</v>
          </cell>
          <cell r="VS264">
            <v>1586300</v>
          </cell>
        </row>
        <row r="265">
          <cell r="I265" t="str">
            <v>Církve a náboženské společnosti</v>
          </cell>
          <cell r="VO265">
            <v>778000</v>
          </cell>
          <cell r="VS265">
            <v>840000</v>
          </cell>
        </row>
        <row r="266">
          <cell r="I266" t="str">
            <v>Církve a náboženské společnosti</v>
          </cell>
          <cell r="VO266">
            <v>1472000</v>
          </cell>
          <cell r="VS266">
            <v>1489300</v>
          </cell>
        </row>
        <row r="267">
          <cell r="I267" t="str">
            <v>Církve a náboženské společnosti</v>
          </cell>
          <cell r="VO267">
            <v>4125900</v>
          </cell>
          <cell r="VS267">
            <v>4125900</v>
          </cell>
        </row>
        <row r="268">
          <cell r="I268" t="str">
            <v>Církve a náboženské společnosti</v>
          </cell>
          <cell r="VO268">
            <v>257500</v>
          </cell>
          <cell r="VS268">
            <v>327100</v>
          </cell>
        </row>
        <row r="269">
          <cell r="I269" t="str">
            <v>Církve a náboženské společnosti</v>
          </cell>
          <cell r="VO269">
            <v>171400</v>
          </cell>
          <cell r="VS269">
            <v>217700</v>
          </cell>
        </row>
        <row r="270">
          <cell r="I270" t="str">
            <v>Církve a náboženské společnosti</v>
          </cell>
          <cell r="VO270">
            <v>2620000</v>
          </cell>
          <cell r="VS270">
            <v>2620000</v>
          </cell>
        </row>
        <row r="271">
          <cell r="I271" t="str">
            <v>Církve a náboženské společnosti</v>
          </cell>
          <cell r="VO271">
            <v>607600</v>
          </cell>
          <cell r="VS271">
            <v>665300</v>
          </cell>
        </row>
        <row r="272">
          <cell r="I272" t="str">
            <v>Církve a náboženské společnosti</v>
          </cell>
          <cell r="VO272">
            <v>70700</v>
          </cell>
          <cell r="VS272">
            <v>89800</v>
          </cell>
        </row>
        <row r="273">
          <cell r="I273" t="str">
            <v>Církve a náboženské společnosti</v>
          </cell>
          <cell r="VO273">
            <v>450700</v>
          </cell>
          <cell r="VS273">
            <v>572500</v>
          </cell>
        </row>
        <row r="274">
          <cell r="I274" t="str">
            <v>Církve a náboženské společnosti</v>
          </cell>
          <cell r="VO274">
            <v>1179000</v>
          </cell>
          <cell r="VS274">
            <v>1335400</v>
          </cell>
        </row>
        <row r="275">
          <cell r="I275" t="str">
            <v>Církve a náboženské společnosti</v>
          </cell>
          <cell r="VO275">
            <v>380000</v>
          </cell>
          <cell r="VS275">
            <v>437700</v>
          </cell>
        </row>
        <row r="276">
          <cell r="I276" t="str">
            <v>Církve a náboženské společnosti</v>
          </cell>
          <cell r="VO276">
            <v>326000</v>
          </cell>
          <cell r="VS276">
            <v>330300</v>
          </cell>
        </row>
        <row r="277">
          <cell r="I277" t="str">
            <v>Církve a náboženské společnosti</v>
          </cell>
          <cell r="VO277">
            <v>285000</v>
          </cell>
          <cell r="VS277">
            <v>289900</v>
          </cell>
        </row>
        <row r="278">
          <cell r="I278" t="str">
            <v>Církve a náboženské společnosti</v>
          </cell>
          <cell r="VO278">
            <v>43500</v>
          </cell>
          <cell r="VS278">
            <v>55200</v>
          </cell>
        </row>
        <row r="279">
          <cell r="I279" t="str">
            <v>Církve a náboženské společnosti</v>
          </cell>
          <cell r="VO279">
            <v>2908000</v>
          </cell>
          <cell r="VS279">
            <v>3350000</v>
          </cell>
        </row>
        <row r="280">
          <cell r="I280" t="str">
            <v>Církve a náboženské společnosti</v>
          </cell>
          <cell r="VO280">
            <v>250000</v>
          </cell>
          <cell r="VS280">
            <v>288000</v>
          </cell>
        </row>
        <row r="281">
          <cell r="I281" t="str">
            <v>Církve a náboženské společnosti</v>
          </cell>
          <cell r="VO281">
            <v>100000</v>
          </cell>
          <cell r="VS281">
            <v>115200</v>
          </cell>
        </row>
        <row r="282">
          <cell r="I282" t="str">
            <v>Církve a náboženské společnosti</v>
          </cell>
          <cell r="VO282">
            <v>233900</v>
          </cell>
          <cell r="VS282">
            <v>297200</v>
          </cell>
        </row>
        <row r="283">
          <cell r="I283" t="str">
            <v>Církve a náboženské společnosti</v>
          </cell>
          <cell r="VO283">
            <v>330600</v>
          </cell>
          <cell r="VS283">
            <v>330600</v>
          </cell>
        </row>
        <row r="284">
          <cell r="I284" t="str">
            <v>Církve a náboženské společnosti</v>
          </cell>
          <cell r="VO284">
            <v>415800</v>
          </cell>
          <cell r="VS284">
            <v>415800</v>
          </cell>
        </row>
        <row r="285">
          <cell r="I285" t="str">
            <v>Církve a náboženské společnosti</v>
          </cell>
          <cell r="VO285">
            <v>1051000</v>
          </cell>
          <cell r="VS285">
            <v>1210700</v>
          </cell>
        </row>
        <row r="286">
          <cell r="I286" t="str">
            <v>Církve a náboženské společnosti</v>
          </cell>
          <cell r="VO286">
            <v>3500000</v>
          </cell>
          <cell r="VS286">
            <v>3611500</v>
          </cell>
        </row>
        <row r="287">
          <cell r="I287" t="str">
            <v>Církve a náboženské společnosti</v>
          </cell>
          <cell r="VO287">
            <v>5013100</v>
          </cell>
          <cell r="VS287">
            <v>5013100</v>
          </cell>
        </row>
        <row r="288">
          <cell r="I288" t="str">
            <v>Církve a náboženské společnosti</v>
          </cell>
          <cell r="VO288">
            <v>722800</v>
          </cell>
          <cell r="VS288">
            <v>918100</v>
          </cell>
        </row>
        <row r="289">
          <cell r="I289" t="str">
            <v>Církve a náboženské společnosti</v>
          </cell>
          <cell r="VO289">
            <v>808100</v>
          </cell>
          <cell r="VS289">
            <v>1026400</v>
          </cell>
        </row>
        <row r="290">
          <cell r="I290" t="str">
            <v>Církve a náboženské společnosti</v>
          </cell>
          <cell r="VO290">
            <v>900000</v>
          </cell>
          <cell r="VS290">
            <v>1036800</v>
          </cell>
        </row>
        <row r="291">
          <cell r="I291" t="str">
            <v>Církve a náboženské společnosti</v>
          </cell>
          <cell r="VO291">
            <v>163200</v>
          </cell>
          <cell r="VS291">
            <v>207300</v>
          </cell>
        </row>
        <row r="292">
          <cell r="I292" t="str">
            <v>Církve a náboženské společnosti</v>
          </cell>
          <cell r="VO292">
            <v>215800</v>
          </cell>
          <cell r="VS292">
            <v>274100</v>
          </cell>
        </row>
        <row r="293">
          <cell r="I293" t="str">
            <v>Občanské sdružení</v>
          </cell>
          <cell r="VO293">
            <v>2094200</v>
          </cell>
          <cell r="VS293">
            <v>2305100</v>
          </cell>
        </row>
        <row r="294">
          <cell r="I294" t="str">
            <v>Občanské sdružení</v>
          </cell>
          <cell r="VO294">
            <v>1608900</v>
          </cell>
          <cell r="VS294">
            <v>2043600</v>
          </cell>
        </row>
        <row r="295">
          <cell r="I295" t="str">
            <v>Občanské sdružení</v>
          </cell>
          <cell r="VO295">
            <v>614900</v>
          </cell>
          <cell r="VS295">
            <v>781000</v>
          </cell>
        </row>
        <row r="296">
          <cell r="I296" t="str">
            <v>Občanské sdružení</v>
          </cell>
          <cell r="VO296">
            <v>865200</v>
          </cell>
          <cell r="VS296">
            <v>1099000</v>
          </cell>
        </row>
        <row r="297">
          <cell r="I297" t="str">
            <v>Občanské sdružení</v>
          </cell>
          <cell r="VO297">
            <v>4933000</v>
          </cell>
          <cell r="VS297">
            <v>6265800</v>
          </cell>
        </row>
        <row r="298">
          <cell r="I298" t="str">
            <v>Občanské sdružení</v>
          </cell>
          <cell r="VO298">
            <v>1664200</v>
          </cell>
          <cell r="VS298">
            <v>2030900</v>
          </cell>
        </row>
        <row r="299">
          <cell r="I299" t="str">
            <v>Občanské sdružení</v>
          </cell>
          <cell r="VO299">
            <v>1628000</v>
          </cell>
          <cell r="VS299">
            <v>2067800</v>
          </cell>
        </row>
        <row r="300">
          <cell r="I300" t="str">
            <v>Občanské sdružení</v>
          </cell>
          <cell r="VO300">
            <v>1289700</v>
          </cell>
          <cell r="VS300">
            <v>1638100</v>
          </cell>
        </row>
        <row r="301">
          <cell r="I301" t="str">
            <v>Občanské sdružení</v>
          </cell>
          <cell r="VO301">
            <v>1290600</v>
          </cell>
          <cell r="VS301">
            <v>1639300</v>
          </cell>
        </row>
        <row r="302">
          <cell r="I302" t="str">
            <v>Občanské sdružení</v>
          </cell>
          <cell r="VO302">
            <v>484500</v>
          </cell>
          <cell r="VS302">
            <v>484500</v>
          </cell>
        </row>
        <row r="303">
          <cell r="I303" t="str">
            <v>Spolek</v>
          </cell>
          <cell r="VO303">
            <v>1658800</v>
          </cell>
          <cell r="VS303">
            <v>2107000</v>
          </cell>
        </row>
        <row r="304">
          <cell r="I304" t="str">
            <v>Spolek</v>
          </cell>
          <cell r="VO304">
            <v>1399100</v>
          </cell>
          <cell r="VS304">
            <v>1399100</v>
          </cell>
        </row>
        <row r="305">
          <cell r="I305" t="str">
            <v>Spolek</v>
          </cell>
          <cell r="VO305">
            <v>1813000</v>
          </cell>
          <cell r="VS305">
            <v>2302900</v>
          </cell>
        </row>
        <row r="306">
          <cell r="I306" t="str">
            <v>Spolek</v>
          </cell>
          <cell r="VO306">
            <v>2832300</v>
          </cell>
          <cell r="VS306">
            <v>2832300</v>
          </cell>
        </row>
        <row r="307">
          <cell r="I307" t="str">
            <v>Spolek</v>
          </cell>
          <cell r="VO307">
            <v>137800</v>
          </cell>
          <cell r="VS307">
            <v>175100</v>
          </cell>
        </row>
        <row r="308">
          <cell r="I308" t="str">
            <v>Spolek</v>
          </cell>
          <cell r="VO308">
            <v>971700</v>
          </cell>
          <cell r="VS308">
            <v>971700</v>
          </cell>
        </row>
        <row r="309">
          <cell r="I309" t="str">
            <v>Občanské sdružení</v>
          </cell>
          <cell r="VO309">
            <v>597600</v>
          </cell>
          <cell r="VS309">
            <v>760600</v>
          </cell>
        </row>
        <row r="310">
          <cell r="I310" t="str">
            <v>Občanské sdružení</v>
          </cell>
          <cell r="VO310">
            <v>99700</v>
          </cell>
          <cell r="VS310">
            <v>126700</v>
          </cell>
        </row>
        <row r="311">
          <cell r="I311" t="str">
            <v>Obecně prospěšná společnost</v>
          </cell>
          <cell r="VO311">
            <v>2940000</v>
          </cell>
          <cell r="VS311">
            <v>3386900</v>
          </cell>
        </row>
        <row r="312">
          <cell r="I312" t="str">
            <v>Obecně prospěšná společnost</v>
          </cell>
          <cell r="VO312">
            <v>474000</v>
          </cell>
          <cell r="VS312">
            <v>502600</v>
          </cell>
        </row>
        <row r="313">
          <cell r="I313" t="str">
            <v>Obecně prospěšná společnost</v>
          </cell>
          <cell r="VO313">
            <v>949500</v>
          </cell>
          <cell r="VS313">
            <v>1196600</v>
          </cell>
        </row>
        <row r="314">
          <cell r="I314" t="str">
            <v>Obecně prospěšná společnost</v>
          </cell>
          <cell r="VO314">
            <v>970000</v>
          </cell>
          <cell r="VS314">
            <v>1117400</v>
          </cell>
        </row>
        <row r="315">
          <cell r="I315" t="str">
            <v>Obecně prospěšná společnost</v>
          </cell>
          <cell r="VO315">
            <v>337800</v>
          </cell>
          <cell r="VS315">
            <v>389100</v>
          </cell>
        </row>
        <row r="316">
          <cell r="I316" t="str">
            <v>Obecně prospěšná společnost</v>
          </cell>
          <cell r="VO316">
            <v>1017000</v>
          </cell>
          <cell r="VS316">
            <v>1171600</v>
          </cell>
        </row>
        <row r="317">
          <cell r="I317" t="str">
            <v>Společnost s ručením omezeným</v>
          </cell>
          <cell r="VO317">
            <v>212500</v>
          </cell>
          <cell r="VS317">
            <v>212500</v>
          </cell>
        </row>
        <row r="318">
          <cell r="I318" t="str">
            <v>Spolek</v>
          </cell>
          <cell r="VO318">
            <v>1470000</v>
          </cell>
          <cell r="VS318">
            <v>1693400</v>
          </cell>
        </row>
        <row r="319">
          <cell r="I319" t="str">
            <v>Obecně prospěšná společnost</v>
          </cell>
          <cell r="VO319">
            <v>117000</v>
          </cell>
          <cell r="VS319">
            <v>134700</v>
          </cell>
        </row>
        <row r="320">
          <cell r="I320" t="str">
            <v>Obecně prospěšná společnost</v>
          </cell>
          <cell r="VO320">
            <v>55000</v>
          </cell>
          <cell r="VS320">
            <v>63300</v>
          </cell>
        </row>
        <row r="321">
          <cell r="I321" t="str">
            <v>Obecně prospěšná společnost</v>
          </cell>
          <cell r="VO321">
            <v>150000</v>
          </cell>
          <cell r="VS321">
            <v>172800</v>
          </cell>
        </row>
        <row r="322">
          <cell r="I322" t="str">
            <v>Obecně prospěšná společnost</v>
          </cell>
          <cell r="VO322">
            <v>77000</v>
          </cell>
          <cell r="VS322">
            <v>97900</v>
          </cell>
        </row>
        <row r="323">
          <cell r="I323" t="str">
            <v>Občanské sdružení</v>
          </cell>
          <cell r="VO323">
            <v>257500</v>
          </cell>
          <cell r="VS323">
            <v>297000</v>
          </cell>
        </row>
        <row r="324">
          <cell r="I324" t="str">
            <v>Občanské sdružení</v>
          </cell>
          <cell r="VO324">
            <v>514000</v>
          </cell>
          <cell r="VS324">
            <v>514000</v>
          </cell>
        </row>
        <row r="325">
          <cell r="I325" t="str">
            <v>Občanské sdružení</v>
          </cell>
          <cell r="VO325">
            <v>54400</v>
          </cell>
          <cell r="VS325">
            <v>69100</v>
          </cell>
        </row>
        <row r="326">
          <cell r="I326" t="str">
            <v>Občanské sdružení</v>
          </cell>
          <cell r="VO326">
            <v>226700</v>
          </cell>
          <cell r="VS326">
            <v>288000</v>
          </cell>
        </row>
        <row r="327">
          <cell r="I327" t="str">
            <v>Občanské sdružení</v>
          </cell>
          <cell r="VO327">
            <v>398100</v>
          </cell>
          <cell r="VS327">
            <v>505400</v>
          </cell>
        </row>
        <row r="328">
          <cell r="I328" t="str">
            <v>Ústav</v>
          </cell>
          <cell r="VO328">
            <v>484500</v>
          </cell>
          <cell r="VS328">
            <v>484500</v>
          </cell>
        </row>
        <row r="329">
          <cell r="I329" t="str">
            <v>Ústav</v>
          </cell>
          <cell r="VO329">
            <v>220000</v>
          </cell>
          <cell r="VS329">
            <v>253400</v>
          </cell>
        </row>
        <row r="330">
          <cell r="I330" t="str">
            <v>Ústav</v>
          </cell>
          <cell r="VO330">
            <v>1000000</v>
          </cell>
          <cell r="VS330">
            <v>1152000</v>
          </cell>
        </row>
        <row r="331">
          <cell r="I331" t="str">
            <v>Ústav</v>
          </cell>
          <cell r="VO331">
            <v>36500</v>
          </cell>
          <cell r="VS331">
            <v>36500</v>
          </cell>
        </row>
        <row r="332">
          <cell r="I332" t="str">
            <v>Obecně prospěšná společnost</v>
          </cell>
          <cell r="VO332">
            <v>659300</v>
          </cell>
          <cell r="VS332">
            <v>755100</v>
          </cell>
        </row>
        <row r="333">
          <cell r="I333" t="str">
            <v>Obecně prospěšná společnost</v>
          </cell>
          <cell r="VO333">
            <v>160000</v>
          </cell>
          <cell r="VS333">
            <v>184300</v>
          </cell>
        </row>
        <row r="334">
          <cell r="I334" t="str">
            <v>Obecně prospěšná společnost</v>
          </cell>
          <cell r="VO334">
            <v>875000</v>
          </cell>
          <cell r="VS334">
            <v>1008000</v>
          </cell>
        </row>
        <row r="335">
          <cell r="I335" t="str">
            <v>Pobočný spolek</v>
          </cell>
          <cell r="VO335">
            <v>233000</v>
          </cell>
          <cell r="VS335">
            <v>296000</v>
          </cell>
        </row>
        <row r="336">
          <cell r="I336" t="str">
            <v>Obecně prospěšná společnost</v>
          </cell>
          <cell r="VO336">
            <v>1185000</v>
          </cell>
          <cell r="VS336">
            <v>1365100</v>
          </cell>
        </row>
        <row r="337">
          <cell r="I337" t="str">
            <v>Obecně prospěšná společnost</v>
          </cell>
          <cell r="VO337">
            <v>91600</v>
          </cell>
          <cell r="VS337">
            <v>116300</v>
          </cell>
        </row>
        <row r="338">
          <cell r="I338" t="str">
            <v>Obecně prospěšná společnost</v>
          </cell>
          <cell r="VO338">
            <v>665700</v>
          </cell>
          <cell r="VS338">
            <v>845500</v>
          </cell>
        </row>
        <row r="339">
          <cell r="I339" t="str">
            <v>Příspěvková organizace SK</v>
          </cell>
          <cell r="VO339">
            <v>5270900</v>
          </cell>
          <cell r="VS339">
            <v>5270900</v>
          </cell>
        </row>
        <row r="340">
          <cell r="I340" t="str">
            <v>Příspěvková organizace SK</v>
          </cell>
          <cell r="VO340">
            <v>1034000</v>
          </cell>
          <cell r="VS340">
            <v>1112000</v>
          </cell>
        </row>
        <row r="341">
          <cell r="I341" t="str">
            <v>Příspěvková organizace SK</v>
          </cell>
          <cell r="VO341">
            <v>100000</v>
          </cell>
          <cell r="VS341">
            <v>115200</v>
          </cell>
        </row>
        <row r="342">
          <cell r="I342" t="str">
            <v>Příspěvková organizace SK</v>
          </cell>
          <cell r="VO342">
            <v>3011000</v>
          </cell>
          <cell r="VS342">
            <v>3011000</v>
          </cell>
        </row>
        <row r="343">
          <cell r="I343" t="str">
            <v>Občanské sdružení</v>
          </cell>
          <cell r="VO343">
            <v>947700</v>
          </cell>
          <cell r="VS343">
            <v>947700</v>
          </cell>
        </row>
        <row r="344">
          <cell r="I344" t="str">
            <v>Občanské sdružení</v>
          </cell>
          <cell r="VO344">
            <v>4600</v>
          </cell>
          <cell r="VS344">
            <v>5900</v>
          </cell>
        </row>
        <row r="345">
          <cell r="I345" t="str">
            <v>Občanské sdružení</v>
          </cell>
          <cell r="VO345">
            <v>81200</v>
          </cell>
          <cell r="VS345">
            <v>103200</v>
          </cell>
        </row>
        <row r="346">
          <cell r="I346" t="str">
            <v>Občanské sdružení</v>
          </cell>
          <cell r="VO346">
            <v>1099200</v>
          </cell>
          <cell r="VS346">
            <v>1214500</v>
          </cell>
        </row>
        <row r="347">
          <cell r="I347" t="str">
            <v>Společnost s ručením omezeným</v>
          </cell>
          <cell r="VO347">
            <v>184000</v>
          </cell>
          <cell r="VS347">
            <v>211900</v>
          </cell>
        </row>
        <row r="348">
          <cell r="I348" t="str">
            <v>Společnost s ručením omezeným</v>
          </cell>
          <cell r="VO348">
            <v>343000</v>
          </cell>
          <cell r="VS348">
            <v>356000</v>
          </cell>
        </row>
        <row r="349">
          <cell r="I349" t="str">
            <v>Společnost s ručením omezeným</v>
          </cell>
          <cell r="VO349">
            <v>22600</v>
          </cell>
          <cell r="VS349">
            <v>28800</v>
          </cell>
        </row>
        <row r="350">
          <cell r="I350" t="str">
            <v>Občanské sdružení</v>
          </cell>
          <cell r="VO350">
            <v>419000</v>
          </cell>
          <cell r="VS350">
            <v>450400</v>
          </cell>
        </row>
        <row r="351">
          <cell r="I351" t="str">
            <v>Občanské sdružení</v>
          </cell>
          <cell r="VO351">
            <v>2393600</v>
          </cell>
          <cell r="VS351">
            <v>2393600</v>
          </cell>
        </row>
        <row r="352">
          <cell r="I352" t="str">
            <v>Občanské sdružení</v>
          </cell>
          <cell r="VO352">
            <v>631000</v>
          </cell>
          <cell r="VS352">
            <v>726900</v>
          </cell>
        </row>
        <row r="353">
          <cell r="I353" t="str">
            <v>Občanské sdružení</v>
          </cell>
          <cell r="VO353">
            <v>120000</v>
          </cell>
          <cell r="VS353">
            <v>138200</v>
          </cell>
        </row>
        <row r="354">
          <cell r="I354" t="str">
            <v>Fyzická osoba podnikající dle jiných zákonů než živnostenského a zákona o zemědělství nezapsaná v obchodním rejstříku</v>
          </cell>
          <cell r="VO354">
            <v>226700</v>
          </cell>
          <cell r="VS354">
            <v>288000</v>
          </cell>
        </row>
        <row r="355">
          <cell r="I355" t="str">
            <v>Fyzická osoba podnikající dle jiných zákonů než živnostenského a zákona o zemědělství nezapsaná v obchodním rejstříku</v>
          </cell>
          <cell r="VO355">
            <v>99700</v>
          </cell>
          <cell r="VS355">
            <v>126700</v>
          </cell>
        </row>
        <row r="356">
          <cell r="I356" t="str">
            <v>Občanské sdružení</v>
          </cell>
          <cell r="VO356">
            <v>241200</v>
          </cell>
          <cell r="VS356">
            <v>306400</v>
          </cell>
        </row>
        <row r="357">
          <cell r="I357" t="str">
            <v>Občanské sdružení</v>
          </cell>
          <cell r="VO357">
            <v>1260600</v>
          </cell>
          <cell r="VS357">
            <v>1388500</v>
          </cell>
        </row>
        <row r="358">
          <cell r="I358" t="str">
            <v>Příspěvková organizace SK</v>
          </cell>
          <cell r="VO358">
            <v>83400</v>
          </cell>
          <cell r="VS358">
            <v>105900</v>
          </cell>
        </row>
        <row r="359">
          <cell r="I359" t="str">
            <v>Příspěvková organizace SK</v>
          </cell>
          <cell r="VO359">
            <v>225800</v>
          </cell>
          <cell r="VS359">
            <v>286800</v>
          </cell>
        </row>
        <row r="360">
          <cell r="I360" t="str">
            <v>Příspěvková organizace SK</v>
          </cell>
          <cell r="VO360">
            <v>4166000</v>
          </cell>
          <cell r="VS360">
            <v>4799300</v>
          </cell>
        </row>
        <row r="361">
          <cell r="I361" t="str">
            <v>Obecně prospěšná společnost</v>
          </cell>
          <cell r="VO361">
            <v>94300</v>
          </cell>
          <cell r="VS361">
            <v>119800</v>
          </cell>
        </row>
        <row r="362">
          <cell r="I362" t="str">
            <v>Obecně prospěšná společnost</v>
          </cell>
          <cell r="VO362">
            <v>1511000</v>
          </cell>
          <cell r="VS362">
            <v>1518900</v>
          </cell>
        </row>
        <row r="363">
          <cell r="I363" t="str">
            <v>Obecně prospěšná společnost</v>
          </cell>
          <cell r="VO363">
            <v>913300</v>
          </cell>
          <cell r="VS363">
            <v>915700</v>
          </cell>
        </row>
        <row r="364">
          <cell r="I364" t="str">
            <v>Obecně prospěšná společnost</v>
          </cell>
          <cell r="VO364">
            <v>478800</v>
          </cell>
          <cell r="VS364">
            <v>567300</v>
          </cell>
        </row>
        <row r="365">
          <cell r="I365" t="str">
            <v>Obecně prospěšná společnost</v>
          </cell>
          <cell r="VO365">
            <v>1382000</v>
          </cell>
          <cell r="VS365">
            <v>1382000</v>
          </cell>
        </row>
        <row r="366">
          <cell r="I366" t="str">
            <v>Obecně prospěšná společnost</v>
          </cell>
          <cell r="VO366">
            <v>1436400</v>
          </cell>
          <cell r="VS366">
            <v>1436400</v>
          </cell>
        </row>
        <row r="367">
          <cell r="I367" t="str">
            <v>Obecně prospěšná společnost</v>
          </cell>
          <cell r="VO367">
            <v>1374000</v>
          </cell>
          <cell r="VS367">
            <v>1450000</v>
          </cell>
        </row>
        <row r="368">
          <cell r="I368" t="str">
            <v>Obecně prospěšná společnost</v>
          </cell>
          <cell r="VO368">
            <v>1415700</v>
          </cell>
          <cell r="VS368">
            <v>1480800</v>
          </cell>
        </row>
        <row r="369">
          <cell r="I369" t="str">
            <v>Obecně prospěšná společnost</v>
          </cell>
          <cell r="VO369">
            <v>978600</v>
          </cell>
          <cell r="VS369">
            <v>1243000</v>
          </cell>
        </row>
        <row r="370">
          <cell r="I370" t="str">
            <v>Obecně prospěšná společnost</v>
          </cell>
          <cell r="VO370">
            <v>1140000</v>
          </cell>
          <cell r="VS370">
            <v>1448000</v>
          </cell>
        </row>
        <row r="371">
          <cell r="I371" t="str">
            <v>Obecně prospěšná společnost</v>
          </cell>
          <cell r="VO371">
            <v>523000</v>
          </cell>
          <cell r="VS371">
            <v>602500</v>
          </cell>
        </row>
        <row r="372">
          <cell r="I372" t="str">
            <v>Obecně prospěšná společnost</v>
          </cell>
          <cell r="VO372">
            <v>197500</v>
          </cell>
          <cell r="VS372">
            <v>197500</v>
          </cell>
        </row>
        <row r="373">
          <cell r="I373" t="str">
            <v>Obecně prospěšná společnost</v>
          </cell>
          <cell r="VO373">
            <v>1520000</v>
          </cell>
          <cell r="VS373">
            <v>1751000</v>
          </cell>
        </row>
        <row r="374">
          <cell r="I374" t="str">
            <v>Občanské sdružení</v>
          </cell>
          <cell r="VO374">
            <v>1691500</v>
          </cell>
          <cell r="VS374">
            <v>2148500</v>
          </cell>
        </row>
        <row r="375">
          <cell r="I375" t="str">
            <v>Obecně prospěšná společnost</v>
          </cell>
          <cell r="VO375">
            <v>735300</v>
          </cell>
          <cell r="VS375">
            <v>778500</v>
          </cell>
        </row>
        <row r="376">
          <cell r="I376" t="str">
            <v>Obecně prospěšná společnost</v>
          </cell>
          <cell r="VO376">
            <v>235800</v>
          </cell>
          <cell r="VS376">
            <v>299500</v>
          </cell>
        </row>
        <row r="377">
          <cell r="I377" t="str">
            <v>Obecně prospěšná společnost</v>
          </cell>
          <cell r="VO377">
            <v>102400</v>
          </cell>
          <cell r="VS377">
            <v>130100</v>
          </cell>
        </row>
        <row r="378">
          <cell r="I378" t="str">
            <v>Obecně prospěšná společnost</v>
          </cell>
          <cell r="VO378">
            <v>12000</v>
          </cell>
          <cell r="VS378">
            <v>13800</v>
          </cell>
        </row>
        <row r="379">
          <cell r="I379" t="str">
            <v>Obecně prospěšná společnost</v>
          </cell>
          <cell r="VO379">
            <v>200400</v>
          </cell>
          <cell r="VS379">
            <v>254500</v>
          </cell>
        </row>
        <row r="380">
          <cell r="I380" t="str">
            <v>Obecně prospěšná společnost</v>
          </cell>
          <cell r="VO380">
            <v>1238900</v>
          </cell>
          <cell r="VS380">
            <v>1573600</v>
          </cell>
        </row>
        <row r="381">
          <cell r="I381" t="str">
            <v>Obecně prospěšná společnost</v>
          </cell>
          <cell r="VO381">
            <v>14000</v>
          </cell>
          <cell r="VS381">
            <v>16100</v>
          </cell>
        </row>
        <row r="382">
          <cell r="I382" t="str">
            <v>Obec</v>
          </cell>
          <cell r="VO382">
            <v>2394900</v>
          </cell>
          <cell r="VS382">
            <v>2758900</v>
          </cell>
        </row>
        <row r="383">
          <cell r="I383" t="str">
            <v>Obec</v>
          </cell>
          <cell r="VO383">
            <v>829000</v>
          </cell>
          <cell r="VS383">
            <v>955000</v>
          </cell>
        </row>
        <row r="384">
          <cell r="I384" t="str">
            <v>Obec</v>
          </cell>
          <cell r="VO384">
            <v>840300</v>
          </cell>
          <cell r="VS384">
            <v>968000</v>
          </cell>
        </row>
        <row r="385">
          <cell r="I385" t="str">
            <v>Obec</v>
          </cell>
          <cell r="VO385">
            <v>449000</v>
          </cell>
          <cell r="VS385">
            <v>517200</v>
          </cell>
        </row>
        <row r="386">
          <cell r="I386" t="str">
            <v>Obec</v>
          </cell>
          <cell r="VO386">
            <v>244000</v>
          </cell>
          <cell r="VS386">
            <v>281000</v>
          </cell>
        </row>
        <row r="387">
          <cell r="I387" t="str">
            <v>Obec</v>
          </cell>
          <cell r="VO387">
            <v>186000</v>
          </cell>
          <cell r="VS387">
            <v>214200</v>
          </cell>
        </row>
        <row r="388">
          <cell r="I388" t="str">
            <v>Obec</v>
          </cell>
          <cell r="VO388">
            <v>190000</v>
          </cell>
          <cell r="VS388">
            <v>190000</v>
          </cell>
        </row>
        <row r="389">
          <cell r="I389" t="str">
            <v>Obec</v>
          </cell>
          <cell r="VO389">
            <v>446000</v>
          </cell>
          <cell r="VS389">
            <v>500000</v>
          </cell>
        </row>
        <row r="390">
          <cell r="I390" t="str">
            <v>Obec</v>
          </cell>
          <cell r="VO390">
            <v>980000</v>
          </cell>
          <cell r="VS390">
            <v>980000</v>
          </cell>
        </row>
        <row r="391">
          <cell r="I391" t="str">
            <v>Obec</v>
          </cell>
          <cell r="VO391">
            <v>70000</v>
          </cell>
          <cell r="VS391">
            <v>80600</v>
          </cell>
        </row>
        <row r="392">
          <cell r="I392" t="str">
            <v>Obec</v>
          </cell>
          <cell r="VO392">
            <v>710000</v>
          </cell>
          <cell r="VS392">
            <v>817900</v>
          </cell>
        </row>
        <row r="393">
          <cell r="I393" t="str">
            <v>Obec</v>
          </cell>
          <cell r="VO393">
            <v>710000</v>
          </cell>
          <cell r="VS393">
            <v>817900</v>
          </cell>
        </row>
        <row r="394">
          <cell r="I394" t="str">
            <v>Obec</v>
          </cell>
          <cell r="VO394">
            <v>643000</v>
          </cell>
          <cell r="VS394">
            <v>746500</v>
          </cell>
        </row>
        <row r="395">
          <cell r="I395" t="str">
            <v>Obec</v>
          </cell>
          <cell r="VO395">
            <v>17200</v>
          </cell>
          <cell r="VS395">
            <v>21800</v>
          </cell>
        </row>
        <row r="396">
          <cell r="I396" t="str">
            <v>Obec</v>
          </cell>
          <cell r="VO396">
            <v>372000</v>
          </cell>
          <cell r="VS396">
            <v>428500</v>
          </cell>
        </row>
        <row r="397">
          <cell r="I397" t="str">
            <v>Obec</v>
          </cell>
          <cell r="VO397">
            <v>402600</v>
          </cell>
          <cell r="VS397">
            <v>506100</v>
          </cell>
        </row>
        <row r="398">
          <cell r="I398" t="str">
            <v>Obec</v>
          </cell>
          <cell r="VO398">
            <v>190000</v>
          </cell>
          <cell r="VS398">
            <v>218800</v>
          </cell>
        </row>
        <row r="399">
          <cell r="I399" t="str">
            <v>Obec</v>
          </cell>
          <cell r="VO399">
            <v>135000</v>
          </cell>
          <cell r="VS399">
            <v>138000</v>
          </cell>
        </row>
        <row r="400">
          <cell r="I400" t="str">
            <v>Obec</v>
          </cell>
          <cell r="VO400">
            <v>166800</v>
          </cell>
          <cell r="VS400">
            <v>211900</v>
          </cell>
        </row>
        <row r="401">
          <cell r="I401" t="str">
            <v>Obec</v>
          </cell>
          <cell r="VO401">
            <v>194000</v>
          </cell>
          <cell r="VS401">
            <v>246500</v>
          </cell>
        </row>
        <row r="402">
          <cell r="I402" t="str">
            <v>Obec</v>
          </cell>
          <cell r="VO402">
            <v>163200</v>
          </cell>
          <cell r="VS402">
            <v>207300</v>
          </cell>
        </row>
        <row r="403">
          <cell r="I403" t="str">
            <v>Obec</v>
          </cell>
          <cell r="VO403">
            <v>959300</v>
          </cell>
          <cell r="VS403">
            <v>1105100</v>
          </cell>
        </row>
        <row r="404">
          <cell r="I404" t="str">
            <v>Obec</v>
          </cell>
          <cell r="VO404">
            <v>804100</v>
          </cell>
          <cell r="VS404">
            <v>804100</v>
          </cell>
        </row>
        <row r="405">
          <cell r="I405" t="str">
            <v>Obec</v>
          </cell>
          <cell r="VO405">
            <v>2560700</v>
          </cell>
          <cell r="VS405">
            <v>2712000</v>
          </cell>
        </row>
        <row r="406">
          <cell r="I406" t="str">
            <v>Obec</v>
          </cell>
          <cell r="VO406">
            <v>474000</v>
          </cell>
          <cell r="VS406">
            <v>546000</v>
          </cell>
        </row>
        <row r="407">
          <cell r="I407" t="str">
            <v>Rozpočtová organizace</v>
          </cell>
          <cell r="VO407">
            <v>938000</v>
          </cell>
          <cell r="VS407">
            <v>1080600</v>
          </cell>
        </row>
        <row r="408">
          <cell r="I408" t="str">
            <v>Obec</v>
          </cell>
          <cell r="VO408">
            <v>710000</v>
          </cell>
          <cell r="VS408">
            <v>817900</v>
          </cell>
        </row>
        <row r="409">
          <cell r="I409" t="str">
            <v>Obec</v>
          </cell>
          <cell r="VO409">
            <v>236000</v>
          </cell>
          <cell r="VS409">
            <v>271800</v>
          </cell>
        </row>
        <row r="410">
          <cell r="I410" t="str">
            <v>Obec</v>
          </cell>
          <cell r="VO410">
            <v>462000</v>
          </cell>
          <cell r="VS410">
            <v>532200</v>
          </cell>
        </row>
        <row r="411">
          <cell r="I411" t="str">
            <v>Obec</v>
          </cell>
          <cell r="VO411">
            <v>1138300</v>
          </cell>
          <cell r="VS411">
            <v>1311300</v>
          </cell>
        </row>
        <row r="412">
          <cell r="I412" t="str">
            <v>Obec</v>
          </cell>
          <cell r="VO412">
            <v>289000</v>
          </cell>
          <cell r="VS412">
            <v>332900</v>
          </cell>
        </row>
        <row r="413">
          <cell r="I413" t="str">
            <v>Obec</v>
          </cell>
          <cell r="VO413">
            <v>250000</v>
          </cell>
          <cell r="VS413">
            <v>288000</v>
          </cell>
        </row>
        <row r="414">
          <cell r="I414" t="str">
            <v>Obec</v>
          </cell>
          <cell r="VO414">
            <v>190000</v>
          </cell>
          <cell r="VS414">
            <v>218800</v>
          </cell>
        </row>
        <row r="415">
          <cell r="I415" t="str">
            <v>Obec</v>
          </cell>
          <cell r="VO415">
            <v>247000</v>
          </cell>
          <cell r="VS415">
            <v>284500</v>
          </cell>
        </row>
        <row r="416">
          <cell r="I416" t="str">
            <v>Obec</v>
          </cell>
          <cell r="VO416">
            <v>948000</v>
          </cell>
          <cell r="VS416">
            <v>1092100</v>
          </cell>
        </row>
        <row r="417">
          <cell r="I417" t="str">
            <v>Obec</v>
          </cell>
          <cell r="VO417">
            <v>337000</v>
          </cell>
          <cell r="VS417">
            <v>388200</v>
          </cell>
        </row>
        <row r="418">
          <cell r="I418" t="str">
            <v>Obec</v>
          </cell>
          <cell r="VO418">
            <v>474000</v>
          </cell>
          <cell r="VS418">
            <v>546000</v>
          </cell>
        </row>
        <row r="419">
          <cell r="I419" t="str">
            <v>Obec</v>
          </cell>
          <cell r="VO419">
            <v>431000</v>
          </cell>
          <cell r="VS419">
            <v>496500</v>
          </cell>
        </row>
        <row r="420">
          <cell r="I420" t="str">
            <v>Příspěvková organizace zřízená územním samosprávným celkem</v>
          </cell>
          <cell r="VO420">
            <v>1318000</v>
          </cell>
          <cell r="VS420">
            <v>1518300</v>
          </cell>
        </row>
        <row r="421">
          <cell r="I421" t="str">
            <v>Příspěvková organizace zřízená územním samosprávným celkem</v>
          </cell>
          <cell r="VO421">
            <v>120000</v>
          </cell>
          <cell r="VS421">
            <v>138200</v>
          </cell>
        </row>
        <row r="422">
          <cell r="I422" t="str">
            <v>Příspěvková organizace zřízená územním samosprávným celkem</v>
          </cell>
          <cell r="VO422">
            <v>331000</v>
          </cell>
          <cell r="VS422">
            <v>381300</v>
          </cell>
        </row>
        <row r="423">
          <cell r="I423" t="str">
            <v>Příspěvková organizace zřízená územním samosprávným celkem</v>
          </cell>
          <cell r="VO423">
            <v>117000</v>
          </cell>
          <cell r="VS423">
            <v>117000</v>
          </cell>
        </row>
        <row r="424">
          <cell r="I424" t="str">
            <v>Příspěvková organizace zřízená územním samosprávným celkem</v>
          </cell>
          <cell r="VO424">
            <v>646000</v>
          </cell>
          <cell r="VS424">
            <v>744200</v>
          </cell>
        </row>
        <row r="425">
          <cell r="I425" t="str">
            <v>Příspěvková organizace zřízená územním samosprávným celkem</v>
          </cell>
          <cell r="VO425">
            <v>2534100</v>
          </cell>
          <cell r="VS425">
            <v>2919300</v>
          </cell>
        </row>
        <row r="426">
          <cell r="I426" t="str">
            <v>Příspěvková organizace zřízená územním samosprávným celkem</v>
          </cell>
          <cell r="VO426">
            <v>420400</v>
          </cell>
          <cell r="VS426">
            <v>484300</v>
          </cell>
        </row>
        <row r="427">
          <cell r="I427" t="str">
            <v>Obec</v>
          </cell>
          <cell r="VO427">
            <v>75000</v>
          </cell>
          <cell r="VS427">
            <v>86400</v>
          </cell>
        </row>
        <row r="428">
          <cell r="I428" t="str">
            <v>Občanské sdružení</v>
          </cell>
          <cell r="VO428">
            <v>40800</v>
          </cell>
          <cell r="VS428">
            <v>51800</v>
          </cell>
        </row>
        <row r="429">
          <cell r="I429" t="str">
            <v>Občanské sdružení</v>
          </cell>
          <cell r="VO429">
            <v>4500</v>
          </cell>
          <cell r="VS429">
            <v>5700</v>
          </cell>
        </row>
        <row r="430">
          <cell r="I430" t="str">
            <v>Obecně prospěšná společnost</v>
          </cell>
          <cell r="VO430">
            <v>45000</v>
          </cell>
          <cell r="VS430">
            <v>51800</v>
          </cell>
        </row>
        <row r="431">
          <cell r="I431" t="str">
            <v>Občanské sdružení</v>
          </cell>
          <cell r="VO431">
            <v>749000</v>
          </cell>
          <cell r="VS431">
            <v>843100</v>
          </cell>
        </row>
        <row r="432">
          <cell r="I432" t="str">
            <v>Občanské sdružení</v>
          </cell>
          <cell r="VO432">
            <v>531400</v>
          </cell>
          <cell r="VS432">
            <v>675000</v>
          </cell>
        </row>
        <row r="433">
          <cell r="I433" t="str">
            <v>Příspěvková organizace SK</v>
          </cell>
          <cell r="VO433">
            <v>5748000</v>
          </cell>
          <cell r="VS433">
            <v>5748000</v>
          </cell>
        </row>
        <row r="434">
          <cell r="I434" t="str">
            <v>Příspěvková organizace SK</v>
          </cell>
          <cell r="VO434">
            <v>5744500</v>
          </cell>
          <cell r="VS434">
            <v>5744500</v>
          </cell>
        </row>
        <row r="435">
          <cell r="I435" t="str">
            <v>Občanské sdružení</v>
          </cell>
          <cell r="VO435">
            <v>45300</v>
          </cell>
          <cell r="VS435">
            <v>57600</v>
          </cell>
        </row>
        <row r="436">
          <cell r="I436" t="str">
            <v>Občanské sdružení</v>
          </cell>
          <cell r="VO436">
            <v>0</v>
          </cell>
          <cell r="VS436">
            <v>0</v>
          </cell>
        </row>
        <row r="437">
          <cell r="I437" t="str">
            <v>Spolek</v>
          </cell>
          <cell r="VO437">
            <v>604900</v>
          </cell>
          <cell r="VS437">
            <v>768400</v>
          </cell>
        </row>
        <row r="438">
          <cell r="I438" t="str">
            <v>Spolek</v>
          </cell>
          <cell r="VO438">
            <v>472500</v>
          </cell>
          <cell r="VS438">
            <v>600200</v>
          </cell>
        </row>
        <row r="439">
          <cell r="I439" t="str">
            <v>Občanské sdružení</v>
          </cell>
          <cell r="VO439">
            <v>621000</v>
          </cell>
          <cell r="VS439">
            <v>715400</v>
          </cell>
        </row>
        <row r="440">
          <cell r="I440" t="str">
            <v>Občanské sdružení</v>
          </cell>
          <cell r="VO440">
            <v>68000</v>
          </cell>
          <cell r="VS440">
            <v>86400</v>
          </cell>
        </row>
        <row r="441">
          <cell r="I441" t="str">
            <v>Občanské sdružení</v>
          </cell>
          <cell r="VO441">
            <v>83500</v>
          </cell>
          <cell r="VS441">
            <v>83500</v>
          </cell>
        </row>
        <row r="442">
          <cell r="I442" t="str">
            <v>Občanské sdružení</v>
          </cell>
          <cell r="VO442">
            <v>38900</v>
          </cell>
          <cell r="VS442">
            <v>49500</v>
          </cell>
        </row>
        <row r="443">
          <cell r="I443" t="str">
            <v>Občanské sdružení</v>
          </cell>
          <cell r="VO443">
            <v>836200</v>
          </cell>
          <cell r="VS443">
            <v>1062100</v>
          </cell>
        </row>
        <row r="444">
          <cell r="I444" t="str">
            <v>Občanské sdružení</v>
          </cell>
          <cell r="VO444">
            <v>1231600</v>
          </cell>
          <cell r="VS444">
            <v>1564400</v>
          </cell>
        </row>
        <row r="445">
          <cell r="I445" t="str">
            <v>Zájmové sdružení</v>
          </cell>
          <cell r="VO445">
            <v>52000</v>
          </cell>
          <cell r="VS445">
            <v>59900</v>
          </cell>
        </row>
        <row r="446">
          <cell r="I446" t="str">
            <v>Občanské sdružení</v>
          </cell>
          <cell r="VO446">
            <v>1557200</v>
          </cell>
          <cell r="VS446">
            <v>1978000</v>
          </cell>
        </row>
        <row r="447">
          <cell r="I447" t="str">
            <v>Občanské sdružení</v>
          </cell>
          <cell r="VO447">
            <v>580400</v>
          </cell>
          <cell r="VS447">
            <v>737200</v>
          </cell>
        </row>
        <row r="448">
          <cell r="I448" t="str">
            <v>Občanské sdružení</v>
          </cell>
          <cell r="VO448">
            <v>459800</v>
          </cell>
          <cell r="VS448">
            <v>584000</v>
          </cell>
        </row>
        <row r="449">
          <cell r="I449" t="str">
            <v>Občanské sdružení</v>
          </cell>
          <cell r="VO449">
            <v>43500</v>
          </cell>
          <cell r="VS449">
            <v>55200</v>
          </cell>
        </row>
        <row r="450">
          <cell r="I450" t="str">
            <v>Občanské sdružení</v>
          </cell>
          <cell r="VO450">
            <v>503200</v>
          </cell>
          <cell r="VS450">
            <v>503200</v>
          </cell>
        </row>
        <row r="451">
          <cell r="I451" t="str">
            <v>Občanské sdružení</v>
          </cell>
          <cell r="VO451">
            <v>1524600</v>
          </cell>
          <cell r="VS451">
            <v>1613600</v>
          </cell>
        </row>
        <row r="452">
          <cell r="I452" t="str">
            <v>Občanské sdružení</v>
          </cell>
          <cell r="VO452">
            <v>71000</v>
          </cell>
          <cell r="VS452">
            <v>75400</v>
          </cell>
        </row>
        <row r="453">
          <cell r="I453" t="str">
            <v>Občanské sdružení</v>
          </cell>
          <cell r="VO453">
            <v>706500</v>
          </cell>
          <cell r="VS453">
            <v>814000</v>
          </cell>
        </row>
        <row r="454">
          <cell r="I454" t="str">
            <v>Občanské sdružení</v>
          </cell>
          <cell r="VO454">
            <v>634800</v>
          </cell>
          <cell r="VS454">
            <v>700000</v>
          </cell>
        </row>
        <row r="455">
          <cell r="I455" t="str">
            <v>Občanské sdružení</v>
          </cell>
          <cell r="VO455">
            <v>663900</v>
          </cell>
          <cell r="VS455">
            <v>787900</v>
          </cell>
        </row>
        <row r="456">
          <cell r="I456" t="str">
            <v>Spolek</v>
          </cell>
          <cell r="VO456">
            <v>261200</v>
          </cell>
          <cell r="VS456">
            <v>331700</v>
          </cell>
        </row>
        <row r="457">
          <cell r="I457" t="str">
            <v>Občanské sdružení</v>
          </cell>
          <cell r="VO457">
            <v>53000</v>
          </cell>
          <cell r="VS457">
            <v>67300</v>
          </cell>
        </row>
        <row r="458">
          <cell r="I458" t="str">
            <v>Občanské sdružení</v>
          </cell>
          <cell r="VO458">
            <v>896900</v>
          </cell>
          <cell r="VS458">
            <v>1139300</v>
          </cell>
        </row>
        <row r="459">
          <cell r="I459" t="str">
            <v>Občanské sdružení</v>
          </cell>
          <cell r="VO459">
            <v>1688200</v>
          </cell>
          <cell r="VS459">
            <v>1688200</v>
          </cell>
        </row>
        <row r="460">
          <cell r="I460" t="str">
            <v>Obec</v>
          </cell>
          <cell r="VO460">
            <v>30000</v>
          </cell>
          <cell r="VS460">
            <v>34500</v>
          </cell>
        </row>
        <row r="461">
          <cell r="I461" t="str">
            <v>Obec</v>
          </cell>
          <cell r="VO461">
            <v>165000</v>
          </cell>
          <cell r="VS461">
            <v>170000</v>
          </cell>
        </row>
        <row r="462">
          <cell r="I462" t="str">
            <v>Obec</v>
          </cell>
          <cell r="VO462">
            <v>103000</v>
          </cell>
          <cell r="VS462">
            <v>118600</v>
          </cell>
        </row>
        <row r="463">
          <cell r="I463" t="str">
            <v>Obec</v>
          </cell>
          <cell r="VO463">
            <v>132000</v>
          </cell>
          <cell r="VS463">
            <v>152000</v>
          </cell>
        </row>
        <row r="464">
          <cell r="I464" t="str">
            <v>Obec</v>
          </cell>
          <cell r="VO464">
            <v>323000</v>
          </cell>
          <cell r="VS464">
            <v>372100</v>
          </cell>
        </row>
        <row r="465">
          <cell r="I465" t="str">
            <v>Církve a náboženské společnosti</v>
          </cell>
          <cell r="VO465">
            <v>1189900</v>
          </cell>
          <cell r="VS465">
            <v>1511400</v>
          </cell>
        </row>
        <row r="466">
          <cell r="I466" t="str">
            <v>Církve a náboženské společnosti</v>
          </cell>
          <cell r="VO466">
            <v>355000</v>
          </cell>
          <cell r="VS466">
            <v>408900</v>
          </cell>
        </row>
        <row r="467">
          <cell r="I467" t="str">
            <v>Církve a náboženské společnosti</v>
          </cell>
          <cell r="VO467">
            <v>1099200</v>
          </cell>
          <cell r="VS467">
            <v>1294400</v>
          </cell>
        </row>
        <row r="468">
          <cell r="I468" t="str">
            <v>Církve a náboženské společnosti</v>
          </cell>
          <cell r="VO468">
            <v>522400</v>
          </cell>
          <cell r="VS468">
            <v>663500</v>
          </cell>
        </row>
        <row r="469">
          <cell r="I469" t="str">
            <v>Církve a náboženské společnosti</v>
          </cell>
          <cell r="VO469">
            <v>546900</v>
          </cell>
          <cell r="VS469">
            <v>676700</v>
          </cell>
        </row>
        <row r="470">
          <cell r="I470" t="str">
            <v>Církve a náboženské společnosti</v>
          </cell>
          <cell r="VO470">
            <v>173200</v>
          </cell>
          <cell r="VS470">
            <v>220000</v>
          </cell>
        </row>
        <row r="471">
          <cell r="I471" t="str">
            <v>Církve a náboženské společnosti</v>
          </cell>
          <cell r="VO471">
            <v>370900</v>
          </cell>
          <cell r="VS471">
            <v>471100</v>
          </cell>
        </row>
        <row r="472">
          <cell r="I472" t="str">
            <v>Církve a náboženské společnosti</v>
          </cell>
          <cell r="VO472">
            <v>230300</v>
          </cell>
          <cell r="VS472">
            <v>292600</v>
          </cell>
        </row>
        <row r="473">
          <cell r="I473" t="str">
            <v>Církve a náboženské společnosti</v>
          </cell>
          <cell r="VO473">
            <v>516900</v>
          </cell>
          <cell r="VS473">
            <v>656600</v>
          </cell>
        </row>
        <row r="474">
          <cell r="I474" t="str">
            <v>Církve a náboženské společnosti</v>
          </cell>
          <cell r="VO474">
            <v>60700</v>
          </cell>
          <cell r="VS474">
            <v>77100</v>
          </cell>
        </row>
        <row r="475">
          <cell r="I475" t="str">
            <v>Církve a náboženské společnosti</v>
          </cell>
          <cell r="VO475">
            <v>855200</v>
          </cell>
          <cell r="VS475">
            <v>1086300</v>
          </cell>
        </row>
        <row r="476">
          <cell r="I476" t="str">
            <v>Církve a náboženské společnosti</v>
          </cell>
          <cell r="VO476">
            <v>946000</v>
          </cell>
          <cell r="VS476">
            <v>946000</v>
          </cell>
        </row>
        <row r="477">
          <cell r="I477" t="str">
            <v>Církve a náboženské společnosti</v>
          </cell>
          <cell r="VO477">
            <v>466100</v>
          </cell>
          <cell r="VS477">
            <v>592100</v>
          </cell>
        </row>
        <row r="478">
          <cell r="I478" t="str">
            <v>Církve a náboženské společnosti</v>
          </cell>
          <cell r="VO478">
            <v>1230700</v>
          </cell>
          <cell r="VS478">
            <v>1563300</v>
          </cell>
        </row>
        <row r="479">
          <cell r="I479" t="str">
            <v>Církve a náboženské společnosti</v>
          </cell>
          <cell r="VO479">
            <v>230300</v>
          </cell>
          <cell r="VS479">
            <v>292600</v>
          </cell>
        </row>
        <row r="480">
          <cell r="I480" t="str">
            <v>Církve a náboženské společnosti</v>
          </cell>
          <cell r="VO480">
            <v>226700</v>
          </cell>
          <cell r="VS480">
            <v>288000</v>
          </cell>
        </row>
        <row r="481">
          <cell r="I481" t="str">
            <v>Akciová společnost</v>
          </cell>
          <cell r="VO481">
            <v>149000</v>
          </cell>
          <cell r="VS481">
            <v>171600</v>
          </cell>
        </row>
        <row r="482">
          <cell r="I482" t="str">
            <v>Občanské sdružení</v>
          </cell>
          <cell r="VO482">
            <v>72500</v>
          </cell>
          <cell r="VS482">
            <v>92100</v>
          </cell>
        </row>
        <row r="483">
          <cell r="I483" t="str">
            <v>Obecně prospěšná společnost</v>
          </cell>
          <cell r="VO483">
            <v>1230000</v>
          </cell>
          <cell r="VS483">
            <v>1416900</v>
          </cell>
        </row>
        <row r="484">
          <cell r="I484" t="str">
            <v>Občanské sdružení</v>
          </cell>
          <cell r="VO484">
            <v>117000</v>
          </cell>
          <cell r="VS484">
            <v>134700</v>
          </cell>
        </row>
        <row r="485">
          <cell r="I485" t="str">
            <v>Občanské sdružení</v>
          </cell>
          <cell r="VO485">
            <v>215700</v>
          </cell>
          <cell r="VS485">
            <v>215700</v>
          </cell>
        </row>
        <row r="486">
          <cell r="I486" t="str">
            <v>Občanské sdružení</v>
          </cell>
          <cell r="VO486">
            <v>21700</v>
          </cell>
          <cell r="VS486">
            <v>27600</v>
          </cell>
        </row>
        <row r="487">
          <cell r="I487" t="str">
            <v>Organizační jednotka občanského sdružení</v>
          </cell>
          <cell r="VO487">
            <v>814000</v>
          </cell>
          <cell r="VS487">
            <v>814000</v>
          </cell>
        </row>
        <row r="488">
          <cell r="I488" t="str">
            <v>Organizační jednotka občanského sdružení</v>
          </cell>
          <cell r="VO488">
            <v>787200</v>
          </cell>
          <cell r="VS488">
            <v>999900</v>
          </cell>
        </row>
        <row r="489">
          <cell r="I489" t="str">
            <v>Příspěvková organizace zřízená územním samosprávným celkem</v>
          </cell>
          <cell r="VO489">
            <v>426500</v>
          </cell>
          <cell r="VS489">
            <v>491300</v>
          </cell>
        </row>
        <row r="490">
          <cell r="I490" t="str">
            <v>Příspěvková organizace zřízená územním samosprávným celkem</v>
          </cell>
          <cell r="VO490">
            <v>442000</v>
          </cell>
          <cell r="VS490">
            <v>509100</v>
          </cell>
        </row>
        <row r="491">
          <cell r="I491" t="str">
            <v>Příspěvková organizace zřízená územním samosprávným celkem</v>
          </cell>
          <cell r="VO491">
            <v>1098700</v>
          </cell>
          <cell r="VS491">
            <v>1265700</v>
          </cell>
        </row>
        <row r="492">
          <cell r="I492" t="str">
            <v>Příspěvková organizace zřízená územním samosprávným celkem</v>
          </cell>
          <cell r="VO492">
            <v>2534000</v>
          </cell>
          <cell r="VS492">
            <v>2919200</v>
          </cell>
        </row>
        <row r="493">
          <cell r="I493" t="str">
            <v>Příspěvková organizace zřízená územním samosprávným celkem</v>
          </cell>
          <cell r="VO493">
            <v>1037300</v>
          </cell>
          <cell r="VS493">
            <v>1194900</v>
          </cell>
        </row>
        <row r="494">
          <cell r="I494" t="str">
            <v>Příspěvková organizace zřízená územním samosprávným celkem</v>
          </cell>
          <cell r="VO494">
            <v>430000</v>
          </cell>
          <cell r="VS494">
            <v>462100</v>
          </cell>
        </row>
        <row r="495">
          <cell r="I495" t="str">
            <v>Příspěvková organizace zřízená územním samosprávným celkem</v>
          </cell>
          <cell r="VO495">
            <v>10000</v>
          </cell>
          <cell r="VS495">
            <v>11500</v>
          </cell>
        </row>
        <row r="496">
          <cell r="I496" t="str">
            <v>Příspěvková organizace zřízená územním samosprávným celkem</v>
          </cell>
          <cell r="VO496">
            <v>299300</v>
          </cell>
          <cell r="VS496">
            <v>344800</v>
          </cell>
        </row>
        <row r="497">
          <cell r="I497" t="str">
            <v>Příspěvková organizace zřízená územním samosprávným celkem</v>
          </cell>
          <cell r="VO497">
            <v>950000</v>
          </cell>
          <cell r="VS497">
            <v>1013000</v>
          </cell>
        </row>
        <row r="498">
          <cell r="I498" t="str">
            <v>Příspěvková organizace zřízená územním samosprávným celkem</v>
          </cell>
          <cell r="VO498">
            <v>551000</v>
          </cell>
          <cell r="VS498">
            <v>634700</v>
          </cell>
        </row>
        <row r="499">
          <cell r="I499" t="str">
            <v>Příspěvková organizace zřízená územním samosprávným celkem</v>
          </cell>
          <cell r="VO499">
            <v>1923000</v>
          </cell>
          <cell r="VS499">
            <v>2215300</v>
          </cell>
        </row>
        <row r="500">
          <cell r="I500" t="str">
            <v>Příspěvková organizace zřízená územním samosprávným celkem</v>
          </cell>
          <cell r="VO500">
            <v>1810300</v>
          </cell>
          <cell r="VS500">
            <v>2085500</v>
          </cell>
        </row>
        <row r="501">
          <cell r="I501" t="str">
            <v>Společnost s ručením omezeným</v>
          </cell>
          <cell r="VO501">
            <v>379000</v>
          </cell>
          <cell r="VS501">
            <v>436600</v>
          </cell>
        </row>
        <row r="502">
          <cell r="I502" t="str">
            <v>Společnost s ručením omezeným</v>
          </cell>
          <cell r="VO502">
            <v>147000</v>
          </cell>
          <cell r="VS502">
            <v>169300</v>
          </cell>
        </row>
        <row r="503">
          <cell r="I503" t="str">
            <v>Společnost s ručením omezeným</v>
          </cell>
          <cell r="VO503">
            <v>85000</v>
          </cell>
          <cell r="VS503">
            <v>85000</v>
          </cell>
        </row>
        <row r="504">
          <cell r="I504" t="str">
            <v>Příspěvková organizace zřízená územním samosprávným celkem</v>
          </cell>
          <cell r="VO504">
            <v>2306300</v>
          </cell>
          <cell r="VS504">
            <v>2656900</v>
          </cell>
        </row>
        <row r="505">
          <cell r="I505" t="str">
            <v>Příspěvková organizace zřízená územním samosprávným celkem</v>
          </cell>
          <cell r="VO505">
            <v>35000</v>
          </cell>
          <cell r="VS505">
            <v>40300</v>
          </cell>
        </row>
        <row r="506">
          <cell r="I506" t="str">
            <v>Příspěvková organizace zřízená územním samosprávným celkem</v>
          </cell>
          <cell r="VO506">
            <v>250300</v>
          </cell>
          <cell r="VS506">
            <v>317900</v>
          </cell>
        </row>
        <row r="507">
          <cell r="I507" t="str">
            <v>Příspěvková organizace zřízená územním samosprávným celkem</v>
          </cell>
          <cell r="VO507">
            <v>550000</v>
          </cell>
          <cell r="VS507">
            <v>633600</v>
          </cell>
        </row>
        <row r="508">
          <cell r="I508" t="str">
            <v>Příspěvková organizace zřízená územním samosprávným celkem</v>
          </cell>
          <cell r="VO508">
            <v>1760000</v>
          </cell>
          <cell r="VS508">
            <v>1760000</v>
          </cell>
        </row>
        <row r="509">
          <cell r="I509" t="str">
            <v>Občanské sdružení</v>
          </cell>
          <cell r="VO509">
            <v>1466500</v>
          </cell>
          <cell r="VS509">
            <v>1601200</v>
          </cell>
        </row>
        <row r="510">
          <cell r="I510" t="str">
            <v>Občanské sdružení</v>
          </cell>
          <cell r="VO510">
            <v>1871900</v>
          </cell>
          <cell r="VS510">
            <v>2377700</v>
          </cell>
        </row>
        <row r="511">
          <cell r="I511" t="str">
            <v>Občanské sdružení</v>
          </cell>
          <cell r="VO511">
            <v>2029800</v>
          </cell>
          <cell r="VS511">
            <v>2578200</v>
          </cell>
        </row>
        <row r="512">
          <cell r="I512" t="str">
            <v>Občanské sdružení</v>
          </cell>
          <cell r="VO512">
            <v>453400</v>
          </cell>
          <cell r="VS512">
            <v>576000</v>
          </cell>
        </row>
        <row r="513">
          <cell r="I513" t="str">
            <v>Občanské sdružení</v>
          </cell>
          <cell r="VO513">
            <v>855200</v>
          </cell>
          <cell r="VS513">
            <v>1086300</v>
          </cell>
        </row>
        <row r="514">
          <cell r="I514" t="str">
            <v>Občanské sdružení</v>
          </cell>
          <cell r="VO514">
            <v>2964100</v>
          </cell>
          <cell r="VS514">
            <v>2964100</v>
          </cell>
        </row>
        <row r="515">
          <cell r="I515" t="str">
            <v>Občanské sdružení</v>
          </cell>
          <cell r="VO515">
            <v>1079200</v>
          </cell>
          <cell r="VS515">
            <v>1370900</v>
          </cell>
        </row>
        <row r="516">
          <cell r="I516" t="str">
            <v>Obecně prospěšná společnost</v>
          </cell>
          <cell r="VO516">
            <v>38000</v>
          </cell>
          <cell r="VS516">
            <v>48300</v>
          </cell>
        </row>
        <row r="517">
          <cell r="I517" t="str">
            <v>Obecně prospěšná společnost</v>
          </cell>
          <cell r="VO517">
            <v>1439300</v>
          </cell>
          <cell r="VS517">
            <v>1828200</v>
          </cell>
        </row>
        <row r="518">
          <cell r="I518" t="str">
            <v>Obecně prospěšná společnost</v>
          </cell>
          <cell r="VO518">
            <v>387200</v>
          </cell>
          <cell r="VS518">
            <v>491900</v>
          </cell>
        </row>
        <row r="519">
          <cell r="I519" t="str">
            <v>Obecně prospěšná společnost</v>
          </cell>
          <cell r="VO519">
            <v>470700</v>
          </cell>
          <cell r="VS519">
            <v>597900</v>
          </cell>
        </row>
        <row r="520">
          <cell r="I520" t="str">
            <v>Obecně prospěšná společnost</v>
          </cell>
          <cell r="VO520">
            <v>84800</v>
          </cell>
          <cell r="VS520">
            <v>107700</v>
          </cell>
        </row>
        <row r="521">
          <cell r="I521" t="str">
            <v>Obecně prospěšná společnost</v>
          </cell>
          <cell r="VO521">
            <v>26300</v>
          </cell>
          <cell r="VS521">
            <v>33400</v>
          </cell>
        </row>
        <row r="522">
          <cell r="I522" t="str">
            <v>Obecně prospěšná společnost</v>
          </cell>
          <cell r="VO522">
            <v>207600</v>
          </cell>
          <cell r="VS522">
            <v>263800</v>
          </cell>
        </row>
        <row r="523">
          <cell r="I523" t="str">
            <v>Obecně prospěšná společnost</v>
          </cell>
          <cell r="VO523">
            <v>1115500</v>
          </cell>
          <cell r="VS523">
            <v>1416900</v>
          </cell>
        </row>
        <row r="524">
          <cell r="I524" t="str">
            <v>Obecně prospěšná společnost</v>
          </cell>
          <cell r="VO524">
            <v>625800</v>
          </cell>
          <cell r="VS524">
            <v>794800</v>
          </cell>
        </row>
        <row r="525">
          <cell r="I525" t="str">
            <v>Obecně prospěšná společnost</v>
          </cell>
          <cell r="VO525">
            <v>514200</v>
          </cell>
          <cell r="VS525">
            <v>653100</v>
          </cell>
        </row>
        <row r="526">
          <cell r="I526" t="str">
            <v>Obecně prospěšná společnost</v>
          </cell>
          <cell r="VO526">
            <v>22600</v>
          </cell>
          <cell r="VS526">
            <v>28800</v>
          </cell>
        </row>
        <row r="527">
          <cell r="I527" t="str">
            <v>Obecně prospěšná společnost</v>
          </cell>
          <cell r="VO527">
            <v>773400</v>
          </cell>
          <cell r="VS527">
            <v>982400</v>
          </cell>
        </row>
        <row r="528">
          <cell r="I528" t="str">
            <v>Spolek</v>
          </cell>
          <cell r="VO528">
            <v>162900</v>
          </cell>
          <cell r="VS528">
            <v>162900</v>
          </cell>
        </row>
        <row r="529">
          <cell r="I529" t="str">
            <v>Společnost s ručením omezeným</v>
          </cell>
          <cell r="VO529">
            <v>10000</v>
          </cell>
          <cell r="VS529">
            <v>11500</v>
          </cell>
        </row>
        <row r="530">
          <cell r="I530" t="str">
            <v>Obecně prospěšná společnost</v>
          </cell>
          <cell r="VO530">
            <v>1743400</v>
          </cell>
          <cell r="VS530">
            <v>1976000</v>
          </cell>
        </row>
        <row r="531">
          <cell r="I531" t="str">
            <v>Občanské sdružení</v>
          </cell>
          <cell r="VO531">
            <v>97000</v>
          </cell>
          <cell r="VS531">
            <v>123200</v>
          </cell>
        </row>
        <row r="532">
          <cell r="I532" t="str">
            <v>Občanské sdružení</v>
          </cell>
          <cell r="VO532">
            <v>415300</v>
          </cell>
          <cell r="VS532">
            <v>527600</v>
          </cell>
        </row>
        <row r="533">
          <cell r="I533" t="str">
            <v>Občanské sdružení</v>
          </cell>
          <cell r="VO533">
            <v>388100</v>
          </cell>
          <cell r="VS533">
            <v>493000</v>
          </cell>
        </row>
        <row r="534">
          <cell r="I534" t="str">
            <v>Obecně prospěšná společnost</v>
          </cell>
          <cell r="VO534">
            <v>2282800</v>
          </cell>
          <cell r="VS534">
            <v>2899600</v>
          </cell>
        </row>
        <row r="535">
          <cell r="I535" t="str">
            <v>Obecně prospěšná společnost</v>
          </cell>
          <cell r="VO535">
            <v>1953900</v>
          </cell>
          <cell r="VS535">
            <v>2056100</v>
          </cell>
        </row>
        <row r="536">
          <cell r="I536" t="str">
            <v>Obecně prospěšná společnost</v>
          </cell>
          <cell r="VO536">
            <v>3036500</v>
          </cell>
          <cell r="VS536">
            <v>3690400</v>
          </cell>
        </row>
        <row r="537">
          <cell r="I537" t="str">
            <v>Obecně prospěšná společnost</v>
          </cell>
          <cell r="VO537">
            <v>1091900</v>
          </cell>
          <cell r="VS537">
            <v>1387000</v>
          </cell>
        </row>
        <row r="538">
          <cell r="I538" t="str">
            <v>Občanské sdružení</v>
          </cell>
          <cell r="VO538">
            <v>228500</v>
          </cell>
          <cell r="VS538">
            <v>290300</v>
          </cell>
        </row>
        <row r="539">
          <cell r="I539" t="str">
            <v>Občanské sdružení</v>
          </cell>
          <cell r="VO539">
            <v>555000</v>
          </cell>
          <cell r="VS539">
            <v>705000</v>
          </cell>
        </row>
        <row r="540">
          <cell r="I540" t="str">
            <v>Občanské sdružení</v>
          </cell>
          <cell r="VO540">
            <v>4500</v>
          </cell>
          <cell r="VS540">
            <v>5700</v>
          </cell>
        </row>
        <row r="541">
          <cell r="I541" t="str">
            <v>Občanské sdružení</v>
          </cell>
          <cell r="VO541">
            <v>298300</v>
          </cell>
          <cell r="VS541">
            <v>378900</v>
          </cell>
        </row>
        <row r="542">
          <cell r="I542" t="str">
            <v>Obecně prospěšná společnost</v>
          </cell>
          <cell r="VO542">
            <v>512000</v>
          </cell>
          <cell r="VS542">
            <v>547000</v>
          </cell>
        </row>
        <row r="543">
          <cell r="I543" t="str">
            <v>Obecně prospěšná společnost</v>
          </cell>
          <cell r="VO543">
            <v>90600</v>
          </cell>
          <cell r="VS543">
            <v>115200</v>
          </cell>
        </row>
        <row r="544">
          <cell r="I544" t="str">
            <v>Obecně prospěšná společnost</v>
          </cell>
          <cell r="VO544">
            <v>575000</v>
          </cell>
          <cell r="VS544">
            <v>611000</v>
          </cell>
        </row>
        <row r="545">
          <cell r="I545" t="str">
            <v>Příspěvková organizace SK</v>
          </cell>
          <cell r="VO545">
            <v>128400</v>
          </cell>
          <cell r="VS545">
            <v>128400</v>
          </cell>
        </row>
        <row r="546">
          <cell r="I546" t="str">
            <v>Příspěvková organizace SK</v>
          </cell>
          <cell r="VO546">
            <v>2971500</v>
          </cell>
          <cell r="VS546">
            <v>2996500</v>
          </cell>
        </row>
        <row r="547">
          <cell r="I547" t="str">
            <v>Příspěvková organizace SK</v>
          </cell>
          <cell r="VO547">
            <v>1936000</v>
          </cell>
          <cell r="VS547">
            <v>1936000</v>
          </cell>
        </row>
        <row r="548">
          <cell r="I548" t="str">
            <v>Obecně prospěšná společnost</v>
          </cell>
          <cell r="VO548">
            <v>1259700</v>
          </cell>
          <cell r="VS548">
            <v>1600100</v>
          </cell>
        </row>
        <row r="549">
          <cell r="I549" t="str">
            <v>Obecně prospěšná společnost</v>
          </cell>
          <cell r="VO549">
            <v>1268800</v>
          </cell>
          <cell r="VS549">
            <v>1611600</v>
          </cell>
        </row>
        <row r="550">
          <cell r="I550" t="str">
            <v>Obecně prospěšná společnost</v>
          </cell>
          <cell r="VO550">
            <v>605000</v>
          </cell>
          <cell r="VS550">
            <v>620500</v>
          </cell>
        </row>
        <row r="551">
          <cell r="I551" t="str">
            <v>Obecně prospěšná společnost</v>
          </cell>
          <cell r="VO551">
            <v>548000</v>
          </cell>
          <cell r="VS551">
            <v>563700</v>
          </cell>
        </row>
        <row r="552">
          <cell r="I552" t="str">
            <v>Společnost s ručením omezeným</v>
          </cell>
          <cell r="VO552">
            <v>540000</v>
          </cell>
          <cell r="VS552">
            <v>622000</v>
          </cell>
        </row>
        <row r="553">
          <cell r="I553" t="str">
            <v>Občanské sdružení</v>
          </cell>
          <cell r="VO553">
            <v>9900</v>
          </cell>
          <cell r="VS553">
            <v>12600</v>
          </cell>
        </row>
        <row r="554">
          <cell r="I554" t="str">
            <v>Občanské sdružení</v>
          </cell>
          <cell r="VO554">
            <v>80700</v>
          </cell>
          <cell r="VS554">
            <v>102500</v>
          </cell>
        </row>
        <row r="555">
          <cell r="I555" t="str">
            <v>Občanské sdružení</v>
          </cell>
          <cell r="VO555">
            <v>255700</v>
          </cell>
          <cell r="VS555">
            <v>324800</v>
          </cell>
        </row>
        <row r="556">
          <cell r="I556" t="str">
            <v>Občanské sdružení</v>
          </cell>
          <cell r="VO556">
            <v>54400</v>
          </cell>
          <cell r="VS556">
            <v>69100</v>
          </cell>
        </row>
        <row r="557">
          <cell r="I557" t="str">
            <v>Občanské sdružení</v>
          </cell>
          <cell r="VO557">
            <v>318600</v>
          </cell>
          <cell r="VS557">
            <v>318600</v>
          </cell>
        </row>
        <row r="558">
          <cell r="I558" t="str">
            <v>Občanské sdružení</v>
          </cell>
          <cell r="VO558">
            <v>616600</v>
          </cell>
          <cell r="VS558">
            <v>783300</v>
          </cell>
        </row>
        <row r="559">
          <cell r="I559" t="str">
            <v>Občanské sdružení</v>
          </cell>
          <cell r="VO559">
            <v>1263400</v>
          </cell>
          <cell r="VS559">
            <v>1500000</v>
          </cell>
        </row>
        <row r="560">
          <cell r="I560" t="str">
            <v>Občanské sdružení</v>
          </cell>
          <cell r="VO560">
            <v>1218000</v>
          </cell>
          <cell r="VS560">
            <v>1400000</v>
          </cell>
        </row>
        <row r="561">
          <cell r="I561" t="str">
            <v>Občanské sdružení</v>
          </cell>
          <cell r="VO561">
            <v>435300</v>
          </cell>
          <cell r="VS561">
            <v>552900</v>
          </cell>
        </row>
        <row r="562">
          <cell r="I562" t="str">
            <v>Obecně prospěšná společnost</v>
          </cell>
          <cell r="VO562">
            <v>759100</v>
          </cell>
          <cell r="VS562">
            <v>964200</v>
          </cell>
        </row>
        <row r="563">
          <cell r="I563" t="str">
            <v>Obecně prospěšná společnost</v>
          </cell>
          <cell r="VO563">
            <v>2217000</v>
          </cell>
          <cell r="VS563">
            <v>2554000</v>
          </cell>
        </row>
        <row r="564">
          <cell r="I564" t="str">
            <v>Obecně prospěšná společnost</v>
          </cell>
          <cell r="VO564">
            <v>1654000</v>
          </cell>
          <cell r="VS564">
            <v>1654000</v>
          </cell>
        </row>
        <row r="565">
          <cell r="I565" t="str">
            <v>Fyzická osoba podnikající dle živnostenského zákona nezapsaná v obchodním rejstříku</v>
          </cell>
          <cell r="VO565">
            <v>539000</v>
          </cell>
          <cell r="VS565">
            <v>620900</v>
          </cell>
        </row>
        <row r="566">
          <cell r="I566" t="str">
            <v>Společnost s ručením omezeným</v>
          </cell>
          <cell r="VO566">
            <v>10000</v>
          </cell>
          <cell r="VS566">
            <v>11500</v>
          </cell>
        </row>
        <row r="567">
          <cell r="I567" t="str">
            <v>Společnost s ručením omezeným</v>
          </cell>
          <cell r="VO567">
            <v>10000</v>
          </cell>
          <cell r="VS567">
            <v>11500</v>
          </cell>
        </row>
        <row r="568">
          <cell r="I568" t="str">
            <v>Společnost s ručením omezeným</v>
          </cell>
          <cell r="VO568">
            <v>95000</v>
          </cell>
          <cell r="VS568">
            <v>109400</v>
          </cell>
        </row>
        <row r="569">
          <cell r="I569" t="str">
            <v>Občanské sdružení</v>
          </cell>
          <cell r="VO569">
            <v>772000</v>
          </cell>
          <cell r="VS569">
            <v>889300</v>
          </cell>
        </row>
        <row r="570">
          <cell r="I570" t="str">
            <v>Obecně prospěšná společnost</v>
          </cell>
          <cell r="VO570">
            <v>739000</v>
          </cell>
          <cell r="VS570">
            <v>851300</v>
          </cell>
        </row>
        <row r="571">
          <cell r="I571" t="str">
            <v>Obecně prospěšná společnost</v>
          </cell>
          <cell r="VO571">
            <v>5000</v>
          </cell>
          <cell r="VS571">
            <v>5700</v>
          </cell>
        </row>
        <row r="572">
          <cell r="I572" t="str">
            <v>Obecně prospěšná společnost</v>
          </cell>
          <cell r="VO572">
            <v>93300</v>
          </cell>
          <cell r="VS572">
            <v>118600</v>
          </cell>
        </row>
        <row r="573">
          <cell r="I573" t="str">
            <v>Obecně prospěšná společnost</v>
          </cell>
          <cell r="VO573">
            <v>261800</v>
          </cell>
          <cell r="VS573">
            <v>261800</v>
          </cell>
        </row>
        <row r="574">
          <cell r="I574" t="str">
            <v>Obecně prospěšná společnost</v>
          </cell>
          <cell r="VO574">
            <v>3067800</v>
          </cell>
          <cell r="VS574">
            <v>3067800</v>
          </cell>
        </row>
        <row r="575">
          <cell r="I575" t="str">
            <v>Obecně prospěšná společnost</v>
          </cell>
          <cell r="VO575">
            <v>1063800</v>
          </cell>
          <cell r="VS575">
            <v>1063800</v>
          </cell>
        </row>
        <row r="576">
          <cell r="I576" t="str">
            <v>Občanské sdružení</v>
          </cell>
          <cell r="VO576">
            <v>66000</v>
          </cell>
          <cell r="VS576">
            <v>76000</v>
          </cell>
        </row>
        <row r="577">
          <cell r="I577" t="str">
            <v>Občanské sdružení</v>
          </cell>
          <cell r="VO577">
            <v>867000</v>
          </cell>
          <cell r="VS577">
            <v>955600</v>
          </cell>
        </row>
        <row r="578">
          <cell r="I578" t="str">
            <v>Spolek</v>
          </cell>
          <cell r="VO578">
            <v>14100</v>
          </cell>
          <cell r="VS578">
            <v>17900</v>
          </cell>
        </row>
        <row r="579">
          <cell r="I579" t="str">
            <v>Občanské sdružení</v>
          </cell>
          <cell r="VO579">
            <v>409400</v>
          </cell>
          <cell r="VS579">
            <v>419400</v>
          </cell>
        </row>
        <row r="580">
          <cell r="I580" t="str">
            <v>Obecně prospěšná společnost</v>
          </cell>
          <cell r="VO580">
            <v>848000</v>
          </cell>
          <cell r="VS580">
            <v>1077100</v>
          </cell>
        </row>
        <row r="581">
          <cell r="I581" t="str">
            <v>Občanské sdružení</v>
          </cell>
          <cell r="VO581">
            <v>600000</v>
          </cell>
          <cell r="VS581">
            <v>691200</v>
          </cell>
        </row>
        <row r="582">
          <cell r="I582" t="str">
            <v>Občanské sdružení</v>
          </cell>
          <cell r="VO582">
            <v>1303000</v>
          </cell>
          <cell r="VS582">
            <v>1501000</v>
          </cell>
        </row>
        <row r="583">
          <cell r="I583" t="str">
            <v>Občanské sdružení</v>
          </cell>
          <cell r="VO583">
            <v>1179000</v>
          </cell>
          <cell r="VS583">
            <v>1497600</v>
          </cell>
        </row>
        <row r="584">
          <cell r="I584" t="str">
            <v>Občanské sdružení</v>
          </cell>
          <cell r="VO584">
            <v>711000</v>
          </cell>
          <cell r="VS584">
            <v>711000</v>
          </cell>
        </row>
        <row r="585">
          <cell r="I585" t="str">
            <v>Obecně prospěšná společnost</v>
          </cell>
          <cell r="VO585">
            <v>590000</v>
          </cell>
          <cell r="VS585">
            <v>590000</v>
          </cell>
        </row>
        <row r="586">
          <cell r="I586" t="str">
            <v>Obecně prospěšná společnost</v>
          </cell>
          <cell r="VO586">
            <v>4600000</v>
          </cell>
          <cell r="VS586">
            <v>4875000</v>
          </cell>
        </row>
        <row r="587">
          <cell r="I587" t="str">
            <v>Spolek</v>
          </cell>
          <cell r="VO587">
            <v>675500</v>
          </cell>
          <cell r="VS587">
            <v>675500</v>
          </cell>
        </row>
        <row r="588">
          <cell r="I588" t="str">
            <v>Spolek</v>
          </cell>
          <cell r="VO588">
            <v>779000</v>
          </cell>
          <cell r="VS588">
            <v>989500</v>
          </cell>
        </row>
        <row r="589">
          <cell r="I589" t="str">
            <v>Spolek</v>
          </cell>
          <cell r="VO589">
            <v>176800</v>
          </cell>
          <cell r="VS589">
            <v>224600</v>
          </cell>
        </row>
        <row r="590">
          <cell r="I590" t="str">
            <v>Obecně prospěšná společnost</v>
          </cell>
          <cell r="VO590">
            <v>86100</v>
          </cell>
          <cell r="VS590">
            <v>109400</v>
          </cell>
        </row>
        <row r="591">
          <cell r="I591" t="str">
            <v>Spolek</v>
          </cell>
          <cell r="VO591">
            <v>377700</v>
          </cell>
          <cell r="VS591">
            <v>377700</v>
          </cell>
        </row>
        <row r="592">
          <cell r="I592" t="str">
            <v>Občanské sdružení</v>
          </cell>
          <cell r="VO592">
            <v>21700</v>
          </cell>
          <cell r="VS592">
            <v>27600</v>
          </cell>
        </row>
        <row r="593">
          <cell r="I593" t="str">
            <v>Občanské sdružení</v>
          </cell>
          <cell r="VO593">
            <v>214900</v>
          </cell>
          <cell r="VS593">
            <v>273000</v>
          </cell>
        </row>
        <row r="594">
          <cell r="I594" t="str">
            <v>Organizační jednotka občanského sdružení</v>
          </cell>
          <cell r="VO594">
            <v>154100</v>
          </cell>
          <cell r="VS594">
            <v>195800</v>
          </cell>
        </row>
        <row r="595">
          <cell r="I595" t="str">
            <v>Organizační jednotka občanského sdružení</v>
          </cell>
          <cell r="VO595">
            <v>177000</v>
          </cell>
          <cell r="VS595">
            <v>203900</v>
          </cell>
        </row>
        <row r="596">
          <cell r="I596" t="str">
            <v>Organizační jednotka občanského sdružení</v>
          </cell>
          <cell r="VO596">
            <v>44400</v>
          </cell>
          <cell r="VS596">
            <v>56400</v>
          </cell>
        </row>
        <row r="597">
          <cell r="I597" t="str">
            <v>Organizační jednotka občanského sdružení</v>
          </cell>
          <cell r="VO597">
            <v>90600</v>
          </cell>
          <cell r="VS597">
            <v>112300</v>
          </cell>
        </row>
        <row r="598">
          <cell r="I598" t="str">
            <v>Občanské sdružení</v>
          </cell>
          <cell r="VO598">
            <v>4500</v>
          </cell>
          <cell r="VS598">
            <v>5700</v>
          </cell>
        </row>
        <row r="599">
          <cell r="I599" t="str">
            <v>Občanské sdružení</v>
          </cell>
          <cell r="VO599">
            <v>13600</v>
          </cell>
          <cell r="VS599">
            <v>17200</v>
          </cell>
        </row>
        <row r="600">
          <cell r="I600" t="str">
            <v>Občanské sdružení</v>
          </cell>
          <cell r="VO600">
            <v>76100</v>
          </cell>
          <cell r="VS600">
            <v>96700</v>
          </cell>
        </row>
        <row r="601">
          <cell r="I601" t="str">
            <v>Občanské sdružení</v>
          </cell>
          <cell r="VO601">
            <v>115100</v>
          </cell>
          <cell r="VS601">
            <v>146300</v>
          </cell>
        </row>
        <row r="602">
          <cell r="I602" t="str">
            <v>Občanské sdružení</v>
          </cell>
          <cell r="VO602">
            <v>272900</v>
          </cell>
          <cell r="VS602">
            <v>280300</v>
          </cell>
        </row>
        <row r="603">
          <cell r="I603" t="str">
            <v>Občanské sdružení</v>
          </cell>
          <cell r="VO603">
            <v>164100</v>
          </cell>
          <cell r="VS603">
            <v>208500</v>
          </cell>
        </row>
        <row r="604">
          <cell r="I604" t="str">
            <v>Obecně prospěšná společnost</v>
          </cell>
          <cell r="VO604">
            <v>1100000</v>
          </cell>
          <cell r="VS604">
            <v>1100000</v>
          </cell>
        </row>
        <row r="605">
          <cell r="I605" t="str">
            <v>Obecně prospěšná společnost</v>
          </cell>
          <cell r="VO605">
            <v>133300</v>
          </cell>
          <cell r="VS605">
            <v>169300</v>
          </cell>
        </row>
        <row r="606">
          <cell r="I606" t="str">
            <v>Obecně prospěšná společnost</v>
          </cell>
          <cell r="VO606">
            <v>1650000</v>
          </cell>
          <cell r="VS606">
            <v>1750000</v>
          </cell>
        </row>
        <row r="607">
          <cell r="I607" t="str">
            <v>Obecně prospěšná společnost</v>
          </cell>
          <cell r="VO607">
            <v>20000</v>
          </cell>
          <cell r="VS607">
            <v>23000</v>
          </cell>
        </row>
        <row r="608">
          <cell r="I608" t="str">
            <v>Obecně prospěšná společnost</v>
          </cell>
          <cell r="VO608">
            <v>438000</v>
          </cell>
          <cell r="VS608">
            <v>518400</v>
          </cell>
        </row>
        <row r="609">
          <cell r="I609" t="str">
            <v>Občanské sdružení</v>
          </cell>
          <cell r="VO609">
            <v>90600</v>
          </cell>
          <cell r="VS609">
            <v>115200</v>
          </cell>
        </row>
        <row r="610">
          <cell r="I610" t="str">
            <v>Občanské sdružení</v>
          </cell>
          <cell r="VO610">
            <v>152300</v>
          </cell>
          <cell r="VS610">
            <v>193500</v>
          </cell>
        </row>
        <row r="611">
          <cell r="I611" t="str">
            <v>Občanské sdružení</v>
          </cell>
          <cell r="VO611">
            <v>817000</v>
          </cell>
          <cell r="VS611">
            <v>830000</v>
          </cell>
        </row>
        <row r="612">
          <cell r="I612" t="str">
            <v>Obecně prospěšná společnost</v>
          </cell>
          <cell r="VO612">
            <v>328100</v>
          </cell>
          <cell r="VS612">
            <v>328100</v>
          </cell>
        </row>
        <row r="613">
          <cell r="I613" t="str">
            <v>Obecně prospěšná společnost</v>
          </cell>
          <cell r="VO613">
            <v>1533400</v>
          </cell>
          <cell r="VS613">
            <v>1533400</v>
          </cell>
        </row>
        <row r="614">
          <cell r="I614" t="str">
            <v>Občanské sdružení</v>
          </cell>
          <cell r="VO614">
            <v>471600</v>
          </cell>
          <cell r="VS614">
            <v>599000</v>
          </cell>
        </row>
        <row r="615">
          <cell r="I615" t="str">
            <v>Občanské sdružení</v>
          </cell>
          <cell r="VO615">
            <v>536000</v>
          </cell>
          <cell r="VS615">
            <v>617400</v>
          </cell>
        </row>
        <row r="616">
          <cell r="I616" t="str">
            <v>Občanské sdružení</v>
          </cell>
          <cell r="VO616">
            <v>750900</v>
          </cell>
          <cell r="VS616">
            <v>953800</v>
          </cell>
        </row>
        <row r="617">
          <cell r="I617" t="str">
            <v>Občanské sdružení</v>
          </cell>
          <cell r="VO617">
            <v>519600</v>
          </cell>
          <cell r="VS617">
            <v>660100</v>
          </cell>
        </row>
        <row r="618">
          <cell r="I618" t="str">
            <v>Občanské sdružení</v>
          </cell>
          <cell r="VO618">
            <v>253300</v>
          </cell>
          <cell r="VS618">
            <v>253300</v>
          </cell>
        </row>
        <row r="619">
          <cell r="I619" t="str">
            <v>Příspěvková organizace SK</v>
          </cell>
          <cell r="VO619">
            <v>6212900</v>
          </cell>
          <cell r="VS619">
            <v>6212900</v>
          </cell>
        </row>
        <row r="620">
          <cell r="I620" t="str">
            <v>Příspěvková organizace SK</v>
          </cell>
          <cell r="VO620">
            <v>13998600</v>
          </cell>
          <cell r="VS620">
            <v>13998600</v>
          </cell>
        </row>
        <row r="621">
          <cell r="I621" t="str">
            <v>Příspěvková organizace SK</v>
          </cell>
          <cell r="VO621">
            <v>1910600</v>
          </cell>
          <cell r="VS621">
            <v>1910600</v>
          </cell>
        </row>
        <row r="622">
          <cell r="I622" t="str">
            <v>Spolek</v>
          </cell>
          <cell r="VO622">
            <v>1182900</v>
          </cell>
          <cell r="VS622">
            <v>1362700</v>
          </cell>
        </row>
        <row r="623">
          <cell r="I623" t="str">
            <v>Příspěvková organizace SK</v>
          </cell>
          <cell r="VO623">
            <v>4885600</v>
          </cell>
          <cell r="VS623">
            <v>4893600</v>
          </cell>
        </row>
        <row r="624">
          <cell r="I624" t="str">
            <v>Příspěvková organizace SK</v>
          </cell>
          <cell r="VO624">
            <v>1478200</v>
          </cell>
          <cell r="VS624">
            <v>1478200</v>
          </cell>
        </row>
        <row r="625">
          <cell r="I625" t="str">
            <v>Příspěvková organizace SK</v>
          </cell>
          <cell r="VO625">
            <v>3082000</v>
          </cell>
          <cell r="VS625">
            <v>3914800</v>
          </cell>
        </row>
        <row r="626">
          <cell r="I626" t="str">
            <v>Příspěvková organizace SK</v>
          </cell>
          <cell r="VO626">
            <v>1230800</v>
          </cell>
          <cell r="VS626">
            <v>1230800</v>
          </cell>
        </row>
        <row r="627">
          <cell r="I627" t="str">
            <v>Příspěvková organizace SK</v>
          </cell>
          <cell r="VO627">
            <v>1162500</v>
          </cell>
          <cell r="VS627">
            <v>1162500</v>
          </cell>
        </row>
        <row r="628">
          <cell r="I628" t="str">
            <v>Příspěvková organizace SK</v>
          </cell>
          <cell r="VO628">
            <v>438900</v>
          </cell>
          <cell r="VS628">
            <v>557500</v>
          </cell>
        </row>
        <row r="629">
          <cell r="I629" t="str">
            <v>Příspěvková organizace SK</v>
          </cell>
          <cell r="VO629">
            <v>2254900</v>
          </cell>
          <cell r="VS629">
            <v>2467600</v>
          </cell>
        </row>
        <row r="630">
          <cell r="I630" t="str">
            <v>Příspěvková organizace SK</v>
          </cell>
          <cell r="VO630">
            <v>3276500</v>
          </cell>
          <cell r="VS630">
            <v>3574000</v>
          </cell>
        </row>
        <row r="631">
          <cell r="I631" t="str">
            <v>Příspěvková organizace SK</v>
          </cell>
          <cell r="VO631">
            <v>1189900</v>
          </cell>
          <cell r="VS631">
            <v>1511400</v>
          </cell>
        </row>
        <row r="632">
          <cell r="I632" t="str">
            <v>Příspěvková organizace SK</v>
          </cell>
          <cell r="VO632">
            <v>419000</v>
          </cell>
          <cell r="VS632">
            <v>500000</v>
          </cell>
        </row>
        <row r="633">
          <cell r="I633" t="str">
            <v>Příspěvková organizace SK</v>
          </cell>
          <cell r="VO633">
            <v>3678400</v>
          </cell>
          <cell r="VS633">
            <v>3678400</v>
          </cell>
        </row>
        <row r="634">
          <cell r="I634" t="str">
            <v>Příspěvková organizace SK</v>
          </cell>
          <cell r="VO634">
            <v>343700</v>
          </cell>
          <cell r="VS634">
            <v>343700</v>
          </cell>
        </row>
        <row r="635">
          <cell r="I635" t="str">
            <v>Příspěvková organizace SK</v>
          </cell>
          <cell r="VO635">
            <v>2430000</v>
          </cell>
          <cell r="VS635">
            <v>2430000</v>
          </cell>
        </row>
        <row r="636">
          <cell r="I636" t="str">
            <v>Příspěvková organizace SK</v>
          </cell>
          <cell r="VO636">
            <v>7396700</v>
          </cell>
          <cell r="VS636">
            <v>8521200</v>
          </cell>
        </row>
        <row r="637">
          <cell r="I637" t="str">
            <v>Příspěvková organizace SK</v>
          </cell>
          <cell r="VO637">
            <v>279700</v>
          </cell>
          <cell r="VS637">
            <v>279700</v>
          </cell>
        </row>
        <row r="638">
          <cell r="I638" t="str">
            <v>Církve a náboženské společnosti</v>
          </cell>
          <cell r="VO638">
            <v>1651500</v>
          </cell>
          <cell r="VS638">
            <v>1259200</v>
          </cell>
        </row>
        <row r="639">
          <cell r="I639" t="str">
            <v>Církve a náboženské společnosti</v>
          </cell>
          <cell r="VO639">
            <v>154200</v>
          </cell>
          <cell r="VS639">
            <v>131300</v>
          </cell>
        </row>
        <row r="640">
          <cell r="I640" t="str">
            <v>Obecně prospěšná společnost</v>
          </cell>
          <cell r="VO640">
            <v>928100</v>
          </cell>
          <cell r="VS640">
            <v>597900</v>
          </cell>
        </row>
        <row r="641">
          <cell r="I641" t="str">
            <v>Obecně prospěšná společnost</v>
          </cell>
          <cell r="VO641">
            <v>2138700</v>
          </cell>
          <cell r="VS641">
            <v>928900</v>
          </cell>
        </row>
        <row r="642">
          <cell r="I642" t="str">
            <v>Církve a náboženské společnosti</v>
          </cell>
          <cell r="VO642">
            <v>2792400</v>
          </cell>
          <cell r="VS642">
            <v>1434400</v>
          </cell>
        </row>
        <row r="643">
          <cell r="I643" t="str">
            <v>Církve a náboženské společnosti</v>
          </cell>
          <cell r="VO643">
            <v>2425000</v>
          </cell>
          <cell r="VS643">
            <v>1894500</v>
          </cell>
        </row>
        <row r="644">
          <cell r="I644" t="str">
            <v>Obecně prospěšná společnost</v>
          </cell>
          <cell r="VO644">
            <v>1377200</v>
          </cell>
          <cell r="VS644">
            <v>688600</v>
          </cell>
        </row>
        <row r="645">
          <cell r="I645" t="str">
            <v>Obecně prospěšná společnost</v>
          </cell>
          <cell r="VO645">
            <v>1033600</v>
          </cell>
          <cell r="VS645">
            <v>529200</v>
          </cell>
        </row>
        <row r="646">
          <cell r="I646" t="str">
            <v>Církve a náboženské společnosti</v>
          </cell>
          <cell r="VO646">
            <v>2248200</v>
          </cell>
          <cell r="VS646">
            <v>1644900</v>
          </cell>
        </row>
        <row r="647">
          <cell r="I647" t="str">
            <v>Církve a náboženské společnosti</v>
          </cell>
          <cell r="VO647">
            <v>2440000</v>
          </cell>
          <cell r="VS647">
            <v>1913200</v>
          </cell>
        </row>
        <row r="648">
          <cell r="I648" t="str">
            <v>Občanské sdružení</v>
          </cell>
          <cell r="VO648">
            <v>1546500</v>
          </cell>
          <cell r="VS648">
            <v>0</v>
          </cell>
        </row>
        <row r="649">
          <cell r="I649" t="str">
            <v>Spolek</v>
          </cell>
          <cell r="VO649">
            <v>1965500</v>
          </cell>
          <cell r="VS649">
            <v>1201700</v>
          </cell>
        </row>
        <row r="650">
          <cell r="I650" t="str">
            <v>Obec</v>
          </cell>
          <cell r="VO650">
            <v>4408000</v>
          </cell>
          <cell r="VS650">
            <v>4176500</v>
          </cell>
        </row>
        <row r="651">
          <cell r="I651" t="str">
            <v>Občanské sdružení</v>
          </cell>
          <cell r="VO651">
            <v>1347600</v>
          </cell>
          <cell r="VS651">
            <v>1096600</v>
          </cell>
        </row>
        <row r="652">
          <cell r="I652" t="str">
            <v>Příspěvková organizace SK</v>
          </cell>
          <cell r="VO652">
            <v>1400200</v>
          </cell>
          <cell r="VS652">
            <v>717600</v>
          </cell>
        </row>
        <row r="653">
          <cell r="I653" t="str">
            <v>Církve a náboženské společnosti</v>
          </cell>
          <cell r="VO653">
            <v>332900</v>
          </cell>
          <cell r="VS653">
            <v>206500</v>
          </cell>
        </row>
        <row r="654">
          <cell r="I654" t="str">
            <v>Občanské sdružení</v>
          </cell>
          <cell r="VO654">
            <v>966000</v>
          </cell>
          <cell r="VS654">
            <v>692300</v>
          </cell>
        </row>
        <row r="655">
          <cell r="I655" t="str">
            <v>Příspěvková organizace zřízená územním samosprávným celkem</v>
          </cell>
          <cell r="VO655">
            <v>519600</v>
          </cell>
          <cell r="VS655">
            <v>353900</v>
          </cell>
        </row>
        <row r="656">
          <cell r="I656" t="str">
            <v>Obecně prospěšná společnost</v>
          </cell>
          <cell r="VO656">
            <v>172000</v>
          </cell>
          <cell r="VS656">
            <v>147600</v>
          </cell>
        </row>
        <row r="657">
          <cell r="I657" t="str">
            <v>Spolek</v>
          </cell>
          <cell r="VO657">
            <v>2298500</v>
          </cell>
          <cell r="VS657">
            <v>383000</v>
          </cell>
        </row>
        <row r="658">
          <cell r="I658" t="str">
            <v>Občanské sdružení</v>
          </cell>
          <cell r="VO658">
            <v>1852700</v>
          </cell>
          <cell r="VS658">
            <v>1518700</v>
          </cell>
        </row>
        <row r="659">
          <cell r="I659" t="str">
            <v>Občanské sdružení</v>
          </cell>
          <cell r="VO659">
            <v>474000</v>
          </cell>
          <cell r="VS659">
            <v>285100</v>
          </cell>
        </row>
        <row r="660">
          <cell r="I660" t="str">
            <v>Příspěvková organizace SK</v>
          </cell>
          <cell r="VO660">
            <v>1853100</v>
          </cell>
          <cell r="VS660">
            <v>1510200</v>
          </cell>
        </row>
        <row r="661">
          <cell r="I661"/>
          <cell r="VS661">
            <v>17726000</v>
          </cell>
        </row>
        <row r="662">
          <cell r="I662"/>
        </row>
        <row r="663">
          <cell r="I663"/>
          <cell r="VS663">
            <v>23311800</v>
          </cell>
        </row>
        <row r="664">
          <cell r="I664"/>
        </row>
        <row r="665">
          <cell r="I665"/>
        </row>
        <row r="666">
          <cell r="I666"/>
        </row>
        <row r="667">
          <cell r="I667"/>
          <cell r="VS667">
            <v>5266000</v>
          </cell>
        </row>
        <row r="668">
          <cell r="I668"/>
          <cell r="VS668">
            <v>12460000</v>
          </cell>
        </row>
        <row r="669">
          <cell r="I669"/>
        </row>
        <row r="670">
          <cell r="I670"/>
        </row>
        <row r="671">
          <cell r="I671"/>
        </row>
        <row r="672">
          <cell r="I672"/>
        </row>
        <row r="673">
          <cell r="I673"/>
        </row>
        <row r="674">
          <cell r="I674"/>
        </row>
        <row r="675">
          <cell r="I675"/>
        </row>
        <row r="676">
          <cell r="I676"/>
        </row>
        <row r="677">
          <cell r="I677"/>
        </row>
        <row r="678">
          <cell r="I678"/>
        </row>
        <row r="679">
          <cell r="I679"/>
        </row>
        <row r="680">
          <cell r="I680"/>
        </row>
        <row r="681">
          <cell r="I681"/>
        </row>
        <row r="682">
          <cell r="I682"/>
        </row>
        <row r="683">
          <cell r="I683"/>
        </row>
        <row r="684">
          <cell r="I684"/>
        </row>
        <row r="685">
          <cell r="I685"/>
        </row>
        <row r="686">
          <cell r="I686"/>
        </row>
        <row r="687">
          <cell r="I687"/>
        </row>
        <row r="688">
          <cell r="I688"/>
        </row>
        <row r="689">
          <cell r="I689"/>
        </row>
        <row r="690">
          <cell r="I690"/>
        </row>
        <row r="691">
          <cell r="I691"/>
        </row>
        <row r="692">
          <cell r="I692"/>
        </row>
        <row r="693">
          <cell r="I693"/>
        </row>
        <row r="694">
          <cell r="I694"/>
        </row>
        <row r="695">
          <cell r="I695"/>
        </row>
        <row r="696">
          <cell r="I696"/>
        </row>
        <row r="697">
          <cell r="I697"/>
        </row>
        <row r="698">
          <cell r="I698"/>
        </row>
        <row r="699">
          <cell r="I699"/>
        </row>
        <row r="700">
          <cell r="I700"/>
        </row>
        <row r="701">
          <cell r="I701"/>
        </row>
        <row r="702">
          <cell r="I702"/>
        </row>
        <row r="703">
          <cell r="I703"/>
        </row>
        <row r="704">
          <cell r="I704"/>
        </row>
        <row r="705">
          <cell r="I705"/>
        </row>
        <row r="706">
          <cell r="I706"/>
        </row>
        <row r="707">
          <cell r="I707"/>
        </row>
        <row r="708">
          <cell r="I708"/>
        </row>
        <row r="709">
          <cell r="I709"/>
        </row>
        <row r="710">
          <cell r="I710"/>
        </row>
        <row r="711">
          <cell r="I711"/>
        </row>
        <row r="712">
          <cell r="I712"/>
        </row>
        <row r="713">
          <cell r="I713"/>
        </row>
        <row r="714">
          <cell r="I714"/>
        </row>
        <row r="715">
          <cell r="I715"/>
        </row>
        <row r="716">
          <cell r="I716"/>
        </row>
        <row r="717">
          <cell r="I717"/>
        </row>
        <row r="718">
          <cell r="I718"/>
        </row>
        <row r="719">
          <cell r="I719"/>
        </row>
        <row r="720">
          <cell r="I720"/>
        </row>
        <row r="721">
          <cell r="I721"/>
        </row>
        <row r="722">
          <cell r="I722"/>
        </row>
        <row r="723">
          <cell r="I723"/>
        </row>
        <row r="724">
          <cell r="I724"/>
        </row>
        <row r="725">
          <cell r="I725"/>
        </row>
        <row r="726">
          <cell r="I726"/>
        </row>
        <row r="727">
          <cell r="I727"/>
        </row>
        <row r="728">
          <cell r="I728"/>
        </row>
        <row r="729">
          <cell r="I729"/>
        </row>
        <row r="730">
          <cell r="I730"/>
        </row>
        <row r="731">
          <cell r="I731"/>
        </row>
        <row r="732">
          <cell r="I732"/>
        </row>
        <row r="733">
          <cell r="I733"/>
        </row>
        <row r="734">
          <cell r="I734"/>
        </row>
        <row r="735">
          <cell r="I735"/>
        </row>
        <row r="736">
          <cell r="I736"/>
        </row>
        <row r="737">
          <cell r="I737"/>
        </row>
        <row r="738">
          <cell r="I738"/>
        </row>
        <row r="739">
          <cell r="I739"/>
        </row>
        <row r="740">
          <cell r="I740"/>
        </row>
      </sheetData>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drojová data - exportk OK"/>
      <sheetName val="reál bez dofinancování"/>
      <sheetName val="reál s dofinancováním"/>
      <sheetName val="reál s dofinancování (2)"/>
      <sheetName val="reál s dofinancování (4)"/>
      <sheetName val="souhrn"/>
      <sheetName val="List17"/>
      <sheetName val="List2"/>
      <sheetName val="průměry"/>
      <sheetName val="porovnání"/>
      <sheetName val="porovnání dle skupin"/>
      <sheetName val="vzorce"/>
      <sheetName val="uhl.janovice,pod kavčí,zátiší"/>
      <sheetName val="vyrovnávací platba"/>
      <sheetName val="poznámky"/>
      <sheetName val="metadata final"/>
      <sheetName val="matroš"/>
      <sheetName val="děti z exportu"/>
    </sheetNames>
    <sheetDataSet>
      <sheetData sheetId="0">
        <row r="7">
          <cell r="G7" t="str">
            <v>Občanské sdružení</v>
          </cell>
          <cell r="AT7">
            <v>63300</v>
          </cell>
        </row>
        <row r="8">
          <cell r="AT8">
            <v>13000</v>
          </cell>
        </row>
        <row r="9">
          <cell r="AT9">
            <v>1329700</v>
          </cell>
        </row>
        <row r="10">
          <cell r="AT10">
            <v>738700</v>
          </cell>
        </row>
        <row r="11">
          <cell r="AT11">
            <v>1569000</v>
          </cell>
        </row>
        <row r="12">
          <cell r="AT12">
            <v>1499100</v>
          </cell>
        </row>
        <row r="13">
          <cell r="AT13">
            <v>903900</v>
          </cell>
        </row>
        <row r="14">
          <cell r="AT14">
            <v>798600</v>
          </cell>
        </row>
        <row r="15">
          <cell r="AT15">
            <v>152000</v>
          </cell>
        </row>
        <row r="16">
          <cell r="AT16">
            <v>1707400</v>
          </cell>
        </row>
        <row r="17">
          <cell r="AT17">
            <v>1034000</v>
          </cell>
        </row>
        <row r="18">
          <cell r="AT18">
            <v>883700</v>
          </cell>
        </row>
        <row r="19">
          <cell r="AT19">
            <v>0</v>
          </cell>
        </row>
        <row r="20">
          <cell r="AT20">
            <v>56500</v>
          </cell>
        </row>
        <row r="21">
          <cell r="AT21">
            <v>0</v>
          </cell>
        </row>
        <row r="22">
          <cell r="AT22">
            <v>1875500</v>
          </cell>
        </row>
        <row r="23">
          <cell r="AT23">
            <v>113100</v>
          </cell>
        </row>
        <row r="24">
          <cell r="AT24">
            <v>664700</v>
          </cell>
        </row>
        <row r="25">
          <cell r="AT25">
            <v>4858100</v>
          </cell>
        </row>
        <row r="26">
          <cell r="AT26">
            <v>132200</v>
          </cell>
        </row>
        <row r="27">
          <cell r="AT27">
            <v>45100</v>
          </cell>
        </row>
        <row r="28">
          <cell r="AT28">
            <v>1214100</v>
          </cell>
        </row>
        <row r="29">
          <cell r="AT29">
            <v>22500</v>
          </cell>
        </row>
        <row r="30">
          <cell r="AT30">
            <v>540000</v>
          </cell>
        </row>
        <row r="31">
          <cell r="AT31">
            <v>1568900</v>
          </cell>
        </row>
        <row r="32">
          <cell r="AT32">
            <v>146700</v>
          </cell>
        </row>
        <row r="33">
          <cell r="AT33">
            <v>86900</v>
          </cell>
        </row>
        <row r="34">
          <cell r="AT34">
            <v>58100</v>
          </cell>
        </row>
        <row r="35">
          <cell r="AT35">
            <v>2550200</v>
          </cell>
        </row>
        <row r="36">
          <cell r="AT36">
            <v>420100</v>
          </cell>
        </row>
        <row r="37">
          <cell r="AT37">
            <v>74300</v>
          </cell>
        </row>
        <row r="38">
          <cell r="AT38">
            <v>53700</v>
          </cell>
        </row>
        <row r="39">
          <cell r="AT39">
            <v>758400</v>
          </cell>
        </row>
        <row r="40">
          <cell r="AT40">
            <v>143100</v>
          </cell>
        </row>
        <row r="41">
          <cell r="AT41">
            <v>348600</v>
          </cell>
        </row>
        <row r="42">
          <cell r="AT42">
            <v>881600</v>
          </cell>
        </row>
        <row r="43">
          <cell r="AT43">
            <v>7903700</v>
          </cell>
        </row>
        <row r="44">
          <cell r="AT44">
            <v>8980400</v>
          </cell>
        </row>
        <row r="45">
          <cell r="AT45">
            <v>265800</v>
          </cell>
        </row>
        <row r="46">
          <cell r="AT46">
            <v>487000</v>
          </cell>
        </row>
        <row r="47">
          <cell r="AT47">
            <v>1662800</v>
          </cell>
        </row>
        <row r="48">
          <cell r="AT48">
            <v>739800</v>
          </cell>
        </row>
        <row r="49">
          <cell r="AT49">
            <v>3136900</v>
          </cell>
        </row>
        <row r="50">
          <cell r="AT50">
            <v>6380300</v>
          </cell>
        </row>
        <row r="51">
          <cell r="AT51">
            <v>6392700</v>
          </cell>
        </row>
        <row r="52">
          <cell r="AT52">
            <v>807500</v>
          </cell>
        </row>
        <row r="53">
          <cell r="AT53">
            <v>2553500</v>
          </cell>
        </row>
        <row r="54">
          <cell r="AT54">
            <v>3260000</v>
          </cell>
        </row>
        <row r="55">
          <cell r="AT55">
            <v>8100</v>
          </cell>
        </row>
        <row r="56">
          <cell r="AT56">
            <v>0</v>
          </cell>
        </row>
        <row r="57">
          <cell r="AT57">
            <v>193700</v>
          </cell>
        </row>
        <row r="58">
          <cell r="AT58">
            <v>0</v>
          </cell>
        </row>
        <row r="59">
          <cell r="AT59">
            <v>0</v>
          </cell>
        </row>
        <row r="60">
          <cell r="AT60">
            <v>0</v>
          </cell>
        </row>
        <row r="61">
          <cell r="AT61">
            <v>906500</v>
          </cell>
        </row>
        <row r="62">
          <cell r="AT62">
            <v>193700</v>
          </cell>
        </row>
        <row r="63">
          <cell r="AT63">
            <v>35000</v>
          </cell>
        </row>
        <row r="64">
          <cell r="AT64">
            <v>3400</v>
          </cell>
        </row>
        <row r="66">
          <cell r="AT66">
            <v>636800</v>
          </cell>
        </row>
        <row r="67">
          <cell r="AT67">
            <v>2914100</v>
          </cell>
        </row>
        <row r="68">
          <cell r="AT68">
            <v>166300</v>
          </cell>
        </row>
        <row r="69">
          <cell r="AT69">
            <v>13252800</v>
          </cell>
        </row>
        <row r="70">
          <cell r="AT70">
            <v>2742600</v>
          </cell>
        </row>
        <row r="71">
          <cell r="AT71">
            <v>5583800</v>
          </cell>
        </row>
        <row r="72">
          <cell r="AT72">
            <v>0</v>
          </cell>
        </row>
        <row r="73">
          <cell r="AT73">
            <v>1366800</v>
          </cell>
        </row>
        <row r="74">
          <cell r="AT74">
            <v>1395900</v>
          </cell>
        </row>
        <row r="75">
          <cell r="AT75">
            <v>1456800</v>
          </cell>
        </row>
        <row r="76">
          <cell r="AT76">
            <v>3186900</v>
          </cell>
        </row>
        <row r="77">
          <cell r="AT77">
            <v>1263600</v>
          </cell>
        </row>
        <row r="78">
          <cell r="AT78">
            <v>340200</v>
          </cell>
        </row>
        <row r="79">
          <cell r="AT79">
            <v>373200</v>
          </cell>
        </row>
        <row r="80">
          <cell r="AT80">
            <v>370900</v>
          </cell>
        </row>
        <row r="81">
          <cell r="AT81">
            <v>153100</v>
          </cell>
        </row>
        <row r="82">
          <cell r="AT82">
            <v>2036400</v>
          </cell>
        </row>
        <row r="83">
          <cell r="AT83">
            <v>117000</v>
          </cell>
        </row>
        <row r="84">
          <cell r="AT84">
            <v>370900</v>
          </cell>
        </row>
        <row r="85">
          <cell r="AT85">
            <v>2440300</v>
          </cell>
        </row>
        <row r="89">
          <cell r="AT89">
            <v>2175300</v>
          </cell>
        </row>
        <row r="90">
          <cell r="AT90">
            <v>2576400</v>
          </cell>
        </row>
        <row r="91">
          <cell r="AT91">
            <v>2047900</v>
          </cell>
        </row>
        <row r="92">
          <cell r="AT92">
            <v>763800</v>
          </cell>
        </row>
        <row r="93">
          <cell r="AT93">
            <v>1970600</v>
          </cell>
        </row>
        <row r="94">
          <cell r="AT94">
            <v>15857900</v>
          </cell>
        </row>
        <row r="95">
          <cell r="AT95">
            <v>3092800</v>
          </cell>
        </row>
        <row r="96">
          <cell r="AT96">
            <v>2011300</v>
          </cell>
        </row>
        <row r="97">
          <cell r="AT97">
            <v>1204200</v>
          </cell>
        </row>
        <row r="98">
          <cell r="AT98">
            <v>590000</v>
          </cell>
        </row>
        <row r="99">
          <cell r="AT99">
            <v>441100</v>
          </cell>
        </row>
        <row r="100">
          <cell r="AT100">
            <v>191000</v>
          </cell>
        </row>
        <row r="101">
          <cell r="AT101">
            <v>866900</v>
          </cell>
        </row>
        <row r="102">
          <cell r="AT102">
            <v>479200</v>
          </cell>
        </row>
        <row r="103">
          <cell r="AT103">
            <v>761800</v>
          </cell>
        </row>
        <row r="104">
          <cell r="AT104">
            <v>505500</v>
          </cell>
        </row>
        <row r="105">
          <cell r="AT105">
            <v>735300</v>
          </cell>
        </row>
        <row r="106">
          <cell r="AT106">
            <v>2688200</v>
          </cell>
        </row>
        <row r="107">
          <cell r="AT107">
            <v>556600</v>
          </cell>
        </row>
        <row r="108">
          <cell r="AT108">
            <v>306300</v>
          </cell>
        </row>
        <row r="109">
          <cell r="AT109">
            <v>207800</v>
          </cell>
        </row>
        <row r="110">
          <cell r="AT110">
            <v>117000</v>
          </cell>
        </row>
        <row r="111">
          <cell r="AT111">
            <v>1233300</v>
          </cell>
        </row>
        <row r="112">
          <cell r="AT112">
            <v>209000</v>
          </cell>
        </row>
        <row r="113">
          <cell r="AT113">
            <v>117000</v>
          </cell>
        </row>
        <row r="114">
          <cell r="AT114">
            <v>518600</v>
          </cell>
        </row>
        <row r="115">
          <cell r="AT115">
            <v>2459300</v>
          </cell>
        </row>
        <row r="116">
          <cell r="AT116">
            <v>0</v>
          </cell>
        </row>
        <row r="117">
          <cell r="AT117">
            <v>538300</v>
          </cell>
        </row>
        <row r="118">
          <cell r="AT118">
            <v>293500</v>
          </cell>
        </row>
        <row r="119">
          <cell r="AT119">
            <v>1348200</v>
          </cell>
        </row>
        <row r="120">
          <cell r="AT120">
            <v>1389200</v>
          </cell>
        </row>
        <row r="121">
          <cell r="AT121">
            <v>216000</v>
          </cell>
        </row>
        <row r="122">
          <cell r="AT122">
            <v>209000</v>
          </cell>
        </row>
        <row r="123">
          <cell r="AT123">
            <v>266900</v>
          </cell>
        </row>
        <row r="124">
          <cell r="AT124">
            <v>706800</v>
          </cell>
        </row>
        <row r="125">
          <cell r="AT125">
            <v>242700</v>
          </cell>
        </row>
        <row r="126">
          <cell r="AT126">
            <v>49600</v>
          </cell>
        </row>
        <row r="127">
          <cell r="AT127">
            <v>57300</v>
          </cell>
        </row>
        <row r="128">
          <cell r="AT128">
            <v>1200</v>
          </cell>
        </row>
        <row r="129">
          <cell r="AT129">
            <v>90400</v>
          </cell>
        </row>
        <row r="130">
          <cell r="AT130">
            <v>3154600</v>
          </cell>
        </row>
        <row r="131">
          <cell r="AT131">
            <v>914000</v>
          </cell>
        </row>
        <row r="132">
          <cell r="AT132">
            <v>2303700</v>
          </cell>
        </row>
        <row r="133">
          <cell r="AT133">
            <v>2658800</v>
          </cell>
        </row>
        <row r="134">
          <cell r="AT134">
            <v>976200</v>
          </cell>
        </row>
        <row r="135">
          <cell r="AT135">
            <v>4558100</v>
          </cell>
        </row>
        <row r="136">
          <cell r="AT136">
            <v>914000</v>
          </cell>
        </row>
        <row r="137">
          <cell r="AT137">
            <v>2076900</v>
          </cell>
        </row>
        <row r="138">
          <cell r="AT138">
            <v>248400</v>
          </cell>
        </row>
        <row r="139">
          <cell r="AT139">
            <v>21000</v>
          </cell>
        </row>
        <row r="140">
          <cell r="AT140">
            <v>917700</v>
          </cell>
        </row>
        <row r="141">
          <cell r="AT141">
            <v>149400</v>
          </cell>
        </row>
        <row r="142">
          <cell r="AT142">
            <v>333400</v>
          </cell>
        </row>
        <row r="143">
          <cell r="AT143">
            <v>75100</v>
          </cell>
        </row>
        <row r="144">
          <cell r="AT144">
            <v>616400</v>
          </cell>
        </row>
        <row r="145">
          <cell r="AT145">
            <v>1205800</v>
          </cell>
        </row>
        <row r="146">
          <cell r="AT146">
            <v>178700</v>
          </cell>
        </row>
        <row r="147">
          <cell r="AT147">
            <v>1244300</v>
          </cell>
        </row>
        <row r="148">
          <cell r="AT148">
            <v>765100</v>
          </cell>
        </row>
        <row r="149">
          <cell r="AT149">
            <v>673100</v>
          </cell>
        </row>
        <row r="150">
          <cell r="AT150">
            <v>651100</v>
          </cell>
        </row>
        <row r="151">
          <cell r="AT151">
            <v>1024200</v>
          </cell>
        </row>
        <row r="152">
          <cell r="AT152">
            <v>395900</v>
          </cell>
        </row>
        <row r="153">
          <cell r="AT153">
            <v>951300</v>
          </cell>
        </row>
        <row r="154">
          <cell r="AT154">
            <v>1308300</v>
          </cell>
        </row>
        <row r="155">
          <cell r="AT155">
            <v>948200</v>
          </cell>
        </row>
        <row r="156">
          <cell r="AT156">
            <v>147700</v>
          </cell>
        </row>
        <row r="157">
          <cell r="AT157">
            <v>8558100</v>
          </cell>
        </row>
        <row r="158">
          <cell r="AT158">
            <v>7559400</v>
          </cell>
        </row>
        <row r="159">
          <cell r="AT159">
            <v>3760100</v>
          </cell>
        </row>
        <row r="160">
          <cell r="AT160">
            <v>4632100</v>
          </cell>
        </row>
        <row r="161">
          <cell r="AT161">
            <v>3204400</v>
          </cell>
        </row>
        <row r="162">
          <cell r="AT162">
            <v>4207800</v>
          </cell>
        </row>
        <row r="163">
          <cell r="AT163">
            <v>5543100</v>
          </cell>
        </row>
        <row r="164">
          <cell r="AT164">
            <v>1803000</v>
          </cell>
        </row>
        <row r="165">
          <cell r="AT165">
            <v>6179800</v>
          </cell>
        </row>
        <row r="166">
          <cell r="AT166">
            <v>8007000</v>
          </cell>
        </row>
        <row r="167">
          <cell r="AT167">
            <v>80200</v>
          </cell>
        </row>
        <row r="168">
          <cell r="AT168">
            <v>3351600</v>
          </cell>
        </row>
        <row r="169">
          <cell r="AT169">
            <v>4661900</v>
          </cell>
        </row>
        <row r="170">
          <cell r="AT170">
            <v>3627300</v>
          </cell>
        </row>
        <row r="171">
          <cell r="AT171">
            <v>3288300</v>
          </cell>
        </row>
        <row r="172">
          <cell r="AT172">
            <v>220500</v>
          </cell>
        </row>
        <row r="173">
          <cell r="AT173">
            <v>5756200</v>
          </cell>
        </row>
        <row r="174">
          <cell r="AT174">
            <v>0</v>
          </cell>
        </row>
        <row r="175">
          <cell r="AT175">
            <v>1240800</v>
          </cell>
        </row>
        <row r="176">
          <cell r="AT176">
            <v>1139300</v>
          </cell>
        </row>
        <row r="177">
          <cell r="AT177">
            <v>392900</v>
          </cell>
        </row>
        <row r="178">
          <cell r="AT178">
            <v>772300</v>
          </cell>
        </row>
        <row r="179">
          <cell r="AT179">
            <v>917000</v>
          </cell>
        </row>
        <row r="180">
          <cell r="AT180">
            <v>1003500</v>
          </cell>
        </row>
        <row r="181">
          <cell r="AT181">
            <v>12400600</v>
          </cell>
        </row>
        <row r="182">
          <cell r="AT182">
            <v>1866500</v>
          </cell>
        </row>
        <row r="183">
          <cell r="AT183">
            <v>7973600</v>
          </cell>
        </row>
        <row r="184">
          <cell r="AT184">
            <v>388300</v>
          </cell>
        </row>
        <row r="185">
          <cell r="AT185">
            <v>3641900</v>
          </cell>
        </row>
        <row r="186">
          <cell r="AT186">
            <v>1234000</v>
          </cell>
        </row>
        <row r="187">
          <cell r="AT187">
            <v>22800</v>
          </cell>
        </row>
        <row r="188">
          <cell r="AT188">
            <v>45000</v>
          </cell>
        </row>
        <row r="189">
          <cell r="AT189">
            <v>240800</v>
          </cell>
        </row>
        <row r="190">
          <cell r="AT190">
            <v>6911700</v>
          </cell>
        </row>
        <row r="191">
          <cell r="AT191">
            <v>1089900</v>
          </cell>
        </row>
        <row r="192">
          <cell r="AT192">
            <v>1122200</v>
          </cell>
        </row>
        <row r="193">
          <cell r="AT193">
            <v>1020700</v>
          </cell>
        </row>
        <row r="194">
          <cell r="AT194">
            <v>3800600</v>
          </cell>
        </row>
        <row r="195">
          <cell r="AT195">
            <v>805900</v>
          </cell>
        </row>
        <row r="196">
          <cell r="AT196">
            <v>9184800</v>
          </cell>
        </row>
        <row r="197">
          <cell r="AT197">
            <v>3282900</v>
          </cell>
        </row>
        <row r="198">
          <cell r="AT198">
            <v>1305300</v>
          </cell>
        </row>
        <row r="199">
          <cell r="AT199">
            <v>170000</v>
          </cell>
        </row>
        <row r="200">
          <cell r="AT200">
            <v>110300</v>
          </cell>
        </row>
        <row r="201">
          <cell r="AT201">
            <v>3517400</v>
          </cell>
        </row>
        <row r="202">
          <cell r="AT202">
            <v>4346100</v>
          </cell>
        </row>
        <row r="203">
          <cell r="AT203">
            <v>496800</v>
          </cell>
        </row>
        <row r="204">
          <cell r="AT204">
            <v>2435700</v>
          </cell>
        </row>
        <row r="205">
          <cell r="AT205">
            <v>5120000</v>
          </cell>
        </row>
        <row r="206">
          <cell r="AT206">
            <v>1375700</v>
          </cell>
        </row>
        <row r="207">
          <cell r="AT207">
            <v>5875000</v>
          </cell>
        </row>
        <row r="208">
          <cell r="AT208">
            <v>112900</v>
          </cell>
        </row>
        <row r="209">
          <cell r="AT209">
            <v>1240400</v>
          </cell>
        </row>
        <row r="210">
          <cell r="AT210">
            <v>8785500</v>
          </cell>
        </row>
        <row r="211">
          <cell r="AT211">
            <v>20800</v>
          </cell>
        </row>
        <row r="212">
          <cell r="AT212">
            <v>0</v>
          </cell>
        </row>
        <row r="213">
          <cell r="AT213">
            <v>4377400</v>
          </cell>
        </row>
        <row r="215">
          <cell r="AT215">
            <v>0</v>
          </cell>
        </row>
        <row r="216">
          <cell r="AT216">
            <v>380600</v>
          </cell>
        </row>
        <row r="217">
          <cell r="AT217">
            <v>3311600</v>
          </cell>
        </row>
        <row r="218">
          <cell r="AT218">
            <v>1172000</v>
          </cell>
        </row>
        <row r="219">
          <cell r="AT219">
            <v>595300</v>
          </cell>
        </row>
        <row r="220">
          <cell r="AT220">
            <v>984100</v>
          </cell>
        </row>
        <row r="221">
          <cell r="AT221">
            <v>1016900</v>
          </cell>
        </row>
        <row r="222">
          <cell r="AT222">
            <v>1417900</v>
          </cell>
        </row>
        <row r="223">
          <cell r="AT223">
            <v>6623400</v>
          </cell>
        </row>
        <row r="224">
          <cell r="AT224">
            <v>2359000</v>
          </cell>
        </row>
        <row r="225">
          <cell r="AT225">
            <v>10729000</v>
          </cell>
        </row>
        <row r="226">
          <cell r="AT226">
            <v>3631100</v>
          </cell>
        </row>
        <row r="227">
          <cell r="AT227">
            <v>4786600</v>
          </cell>
        </row>
        <row r="228">
          <cell r="AT228">
            <v>113100</v>
          </cell>
        </row>
        <row r="229">
          <cell r="AT229">
            <v>1750000</v>
          </cell>
        </row>
        <row r="230">
          <cell r="AT230">
            <v>56500</v>
          </cell>
        </row>
        <row r="231">
          <cell r="AT231">
            <v>1098700</v>
          </cell>
        </row>
        <row r="232">
          <cell r="AT232">
            <v>8712200</v>
          </cell>
        </row>
        <row r="233">
          <cell r="AT233">
            <v>681000</v>
          </cell>
        </row>
        <row r="234">
          <cell r="AT234">
            <v>132200</v>
          </cell>
        </row>
        <row r="235">
          <cell r="AT235">
            <v>131200</v>
          </cell>
        </row>
        <row r="236">
          <cell r="AT236">
            <v>266900</v>
          </cell>
        </row>
        <row r="237">
          <cell r="AT237">
            <v>6102900</v>
          </cell>
        </row>
        <row r="238">
          <cell r="AT238">
            <v>1197100</v>
          </cell>
        </row>
        <row r="239">
          <cell r="AT239">
            <v>3271900</v>
          </cell>
        </row>
        <row r="240">
          <cell r="AT240">
            <v>4094300</v>
          </cell>
        </row>
        <row r="241">
          <cell r="AT241">
            <v>2891700</v>
          </cell>
        </row>
        <row r="242">
          <cell r="AT242">
            <v>354000</v>
          </cell>
        </row>
        <row r="243">
          <cell r="AT243">
            <v>1729100</v>
          </cell>
        </row>
        <row r="244">
          <cell r="AT244">
            <v>250900</v>
          </cell>
        </row>
        <row r="245">
          <cell r="AT245">
            <v>5689400</v>
          </cell>
        </row>
        <row r="246">
          <cell r="AT246">
            <v>5346300</v>
          </cell>
        </row>
        <row r="247">
          <cell r="AT247">
            <v>3261300</v>
          </cell>
        </row>
        <row r="248">
          <cell r="AT248">
            <v>160500</v>
          </cell>
        </row>
        <row r="249">
          <cell r="AT249">
            <v>4152700</v>
          </cell>
        </row>
        <row r="250">
          <cell r="AT250">
            <v>3001700</v>
          </cell>
        </row>
        <row r="251">
          <cell r="AT251">
            <v>2081200</v>
          </cell>
        </row>
        <row r="252">
          <cell r="AT252">
            <v>3339600</v>
          </cell>
        </row>
        <row r="254">
          <cell r="AT254">
            <v>6882400</v>
          </cell>
        </row>
        <row r="255">
          <cell r="AT255">
            <v>82400</v>
          </cell>
        </row>
        <row r="256">
          <cell r="AT256">
            <v>5082500</v>
          </cell>
        </row>
        <row r="257">
          <cell r="AT257">
            <v>5139600</v>
          </cell>
        </row>
        <row r="258">
          <cell r="AT258">
            <v>2934100</v>
          </cell>
        </row>
        <row r="259">
          <cell r="AT259">
            <v>589100</v>
          </cell>
        </row>
        <row r="260">
          <cell r="AT260">
            <v>5971400</v>
          </cell>
        </row>
        <row r="261">
          <cell r="AT261">
            <v>406000</v>
          </cell>
        </row>
        <row r="262">
          <cell r="AT262">
            <v>250900</v>
          </cell>
        </row>
        <row r="263">
          <cell r="AT263">
            <v>5469600</v>
          </cell>
        </row>
        <row r="264">
          <cell r="AT264">
            <v>2444100</v>
          </cell>
        </row>
        <row r="265">
          <cell r="AT265">
            <v>5436200</v>
          </cell>
        </row>
        <row r="266">
          <cell r="AT266">
            <v>871000</v>
          </cell>
        </row>
        <row r="267">
          <cell r="AT267">
            <v>3826800</v>
          </cell>
        </row>
        <row r="268">
          <cell r="AT268">
            <v>1737200</v>
          </cell>
        </row>
        <row r="269">
          <cell r="AT269">
            <v>1596800</v>
          </cell>
        </row>
        <row r="270">
          <cell r="AT270">
            <v>834600</v>
          </cell>
        </row>
        <row r="271">
          <cell r="AT271">
            <v>92600</v>
          </cell>
        </row>
        <row r="272">
          <cell r="AT272">
            <v>110400</v>
          </cell>
        </row>
        <row r="273">
          <cell r="AT273">
            <v>1308300</v>
          </cell>
        </row>
        <row r="274">
          <cell r="AT274">
            <v>1221100</v>
          </cell>
        </row>
        <row r="275">
          <cell r="AT275">
            <v>4576000</v>
          </cell>
        </row>
        <row r="276">
          <cell r="AT276">
            <v>637000</v>
          </cell>
        </row>
        <row r="277">
          <cell r="AT277">
            <v>374200</v>
          </cell>
        </row>
        <row r="278">
          <cell r="AT278">
            <v>897900</v>
          </cell>
        </row>
        <row r="279">
          <cell r="AT279">
            <v>2140700</v>
          </cell>
        </row>
        <row r="280">
          <cell r="AT280">
            <v>1473900</v>
          </cell>
        </row>
        <row r="281">
          <cell r="AT281">
            <v>282800</v>
          </cell>
        </row>
        <row r="282">
          <cell r="AT282">
            <v>1469200</v>
          </cell>
        </row>
        <row r="283">
          <cell r="AT283">
            <v>1506900</v>
          </cell>
        </row>
        <row r="284">
          <cell r="AT284">
            <v>824800</v>
          </cell>
        </row>
        <row r="285">
          <cell r="AT285">
            <v>1210500</v>
          </cell>
        </row>
        <row r="286">
          <cell r="AT286">
            <v>3919600</v>
          </cell>
        </row>
        <row r="287">
          <cell r="AT287">
            <v>310700</v>
          </cell>
        </row>
        <row r="288">
          <cell r="AT288">
            <v>206800</v>
          </cell>
        </row>
        <row r="289">
          <cell r="AT289">
            <v>2316000</v>
          </cell>
        </row>
        <row r="290">
          <cell r="AT290">
            <v>551800</v>
          </cell>
        </row>
        <row r="291">
          <cell r="AT291">
            <v>85300</v>
          </cell>
        </row>
        <row r="292">
          <cell r="AT292">
            <v>543800</v>
          </cell>
        </row>
        <row r="293">
          <cell r="AT293">
            <v>1268600</v>
          </cell>
        </row>
        <row r="294">
          <cell r="AT294">
            <v>678600</v>
          </cell>
        </row>
        <row r="295">
          <cell r="AT295">
            <v>394600</v>
          </cell>
        </row>
        <row r="296">
          <cell r="AT296">
            <v>324300</v>
          </cell>
        </row>
        <row r="297">
          <cell r="AT297">
            <v>284600</v>
          </cell>
        </row>
        <row r="298">
          <cell r="AT298">
            <v>52400</v>
          </cell>
        </row>
        <row r="299">
          <cell r="AT299">
            <v>3289600</v>
          </cell>
        </row>
        <row r="300">
          <cell r="AT300">
            <v>282800</v>
          </cell>
        </row>
        <row r="301">
          <cell r="AT301">
            <v>113100</v>
          </cell>
        </row>
        <row r="302">
          <cell r="AT302">
            <v>282300</v>
          </cell>
        </row>
        <row r="303">
          <cell r="AT303">
            <v>324600</v>
          </cell>
        </row>
        <row r="304">
          <cell r="AT304">
            <v>408300</v>
          </cell>
        </row>
        <row r="305">
          <cell r="AT305">
            <v>1188800</v>
          </cell>
        </row>
        <row r="306">
          <cell r="AT306">
            <v>3148200</v>
          </cell>
        </row>
        <row r="307">
          <cell r="AT307">
            <v>6039800</v>
          </cell>
        </row>
        <row r="308">
          <cell r="AT308">
            <v>872100</v>
          </cell>
        </row>
        <row r="309">
          <cell r="AT309">
            <v>975000</v>
          </cell>
        </row>
        <row r="310">
          <cell r="AT310">
            <v>2027500</v>
          </cell>
        </row>
        <row r="311">
          <cell r="AT311">
            <v>1018100</v>
          </cell>
        </row>
        <row r="312">
          <cell r="AT312">
            <v>0</v>
          </cell>
        </row>
        <row r="313">
          <cell r="AT313">
            <v>196900</v>
          </cell>
        </row>
        <row r="314">
          <cell r="AT314">
            <v>260300</v>
          </cell>
        </row>
        <row r="315">
          <cell r="AT315">
            <v>2263500</v>
          </cell>
        </row>
        <row r="316">
          <cell r="AT316">
            <v>1472500</v>
          </cell>
        </row>
        <row r="317">
          <cell r="AT317">
            <v>1941400</v>
          </cell>
        </row>
        <row r="318">
          <cell r="AT318">
            <v>741900</v>
          </cell>
        </row>
        <row r="319">
          <cell r="AT319">
            <v>1210300</v>
          </cell>
        </row>
        <row r="320">
          <cell r="AT320">
            <v>5952500</v>
          </cell>
        </row>
        <row r="321">
          <cell r="AT321">
            <v>1929300</v>
          </cell>
        </row>
        <row r="322">
          <cell r="AT322">
            <v>1964400</v>
          </cell>
        </row>
        <row r="323">
          <cell r="AT323">
            <v>1556100</v>
          </cell>
        </row>
        <row r="324">
          <cell r="AT324">
            <v>1557300</v>
          </cell>
        </row>
        <row r="325">
          <cell r="AT325">
            <v>475700</v>
          </cell>
        </row>
        <row r="326">
          <cell r="AT326">
            <v>2001600</v>
          </cell>
        </row>
        <row r="327">
          <cell r="AT327">
            <v>1373800</v>
          </cell>
        </row>
        <row r="328">
          <cell r="AT328">
            <v>2187700</v>
          </cell>
        </row>
        <row r="329">
          <cell r="AT329">
            <v>1871500</v>
          </cell>
        </row>
        <row r="330">
          <cell r="AT330">
            <v>2690600</v>
          </cell>
        </row>
        <row r="331">
          <cell r="AT331">
            <v>166300</v>
          </cell>
        </row>
        <row r="332">
          <cell r="AT332">
            <v>954100</v>
          </cell>
        </row>
        <row r="333">
          <cell r="AT333">
            <v>3325800</v>
          </cell>
        </row>
        <row r="334">
          <cell r="AT334">
            <v>82000</v>
          </cell>
        </row>
        <row r="335">
          <cell r="AT335">
            <v>37700</v>
          </cell>
        </row>
        <row r="336">
          <cell r="AT336">
            <v>493500</v>
          </cell>
        </row>
        <row r="337">
          <cell r="AT337">
            <v>1136700</v>
          </cell>
        </row>
        <row r="338">
          <cell r="AT338">
            <v>1097200</v>
          </cell>
        </row>
        <row r="339">
          <cell r="AT339">
            <v>382000</v>
          </cell>
        </row>
        <row r="340">
          <cell r="AT340">
            <v>1150400</v>
          </cell>
        </row>
        <row r="341">
          <cell r="AT341">
            <v>201800</v>
          </cell>
        </row>
        <row r="342">
          <cell r="AT342">
            <v>1662800</v>
          </cell>
        </row>
        <row r="343">
          <cell r="AT343">
            <v>132200</v>
          </cell>
        </row>
        <row r="344">
          <cell r="AT344">
            <v>62100</v>
          </cell>
        </row>
        <row r="345">
          <cell r="AT345">
            <v>169600</v>
          </cell>
        </row>
        <row r="346">
          <cell r="AT346">
            <v>93000</v>
          </cell>
        </row>
        <row r="347">
          <cell r="AT347">
            <v>282100</v>
          </cell>
        </row>
        <row r="348">
          <cell r="AT348">
            <v>488300</v>
          </cell>
        </row>
        <row r="349">
          <cell r="AT349">
            <v>65600</v>
          </cell>
        </row>
        <row r="350">
          <cell r="AT350">
            <v>273600</v>
          </cell>
        </row>
        <row r="351">
          <cell r="AT351">
            <v>480100</v>
          </cell>
        </row>
        <row r="352">
          <cell r="AT352">
            <v>475700</v>
          </cell>
        </row>
        <row r="353">
          <cell r="AT353">
            <v>248800</v>
          </cell>
        </row>
        <row r="354">
          <cell r="AT354">
            <v>1131200</v>
          </cell>
        </row>
        <row r="355">
          <cell r="AT355">
            <v>34600</v>
          </cell>
        </row>
        <row r="356">
          <cell r="AT356">
            <v>717300</v>
          </cell>
        </row>
        <row r="357">
          <cell r="AT357">
            <v>180900</v>
          </cell>
        </row>
        <row r="358">
          <cell r="AT358">
            <v>989800</v>
          </cell>
        </row>
        <row r="359">
          <cell r="AT359">
            <v>281200</v>
          </cell>
        </row>
        <row r="360">
          <cell r="AT360">
            <v>1340400</v>
          </cell>
        </row>
        <row r="361">
          <cell r="AT361">
            <v>110400</v>
          </cell>
        </row>
        <row r="362">
          <cell r="AT362">
            <v>803200</v>
          </cell>
        </row>
        <row r="363">
          <cell r="AT363">
            <v>5175900</v>
          </cell>
        </row>
        <row r="364">
          <cell r="AT364">
            <v>1091900</v>
          </cell>
        </row>
        <row r="365">
          <cell r="AT365">
            <v>109400</v>
          </cell>
        </row>
        <row r="366">
          <cell r="AT366">
            <v>2860400</v>
          </cell>
        </row>
        <row r="367">
          <cell r="AT367">
            <v>0</v>
          </cell>
        </row>
        <row r="368">
          <cell r="AT368">
            <v>5600</v>
          </cell>
        </row>
        <row r="369">
          <cell r="AT369">
            <v>98000</v>
          </cell>
        </row>
        <row r="370">
          <cell r="AT370">
            <v>1153700</v>
          </cell>
        </row>
        <row r="371">
          <cell r="AT371">
            <v>208000</v>
          </cell>
        </row>
        <row r="372">
          <cell r="AT372">
            <v>349500</v>
          </cell>
        </row>
        <row r="373">
          <cell r="AT373">
            <v>27300</v>
          </cell>
        </row>
        <row r="374">
          <cell r="AT374">
            <v>1008900</v>
          </cell>
        </row>
        <row r="375">
          <cell r="AT375">
            <v>1486100</v>
          </cell>
        </row>
        <row r="376">
          <cell r="AT376">
            <v>427800</v>
          </cell>
        </row>
        <row r="377">
          <cell r="AT377">
            <v>2273900</v>
          </cell>
        </row>
        <row r="378">
          <cell r="AT378">
            <v>849500</v>
          </cell>
        </row>
        <row r="379">
          <cell r="AT379">
            <v>273600</v>
          </cell>
        </row>
        <row r="380">
          <cell r="AT380">
            <v>120300</v>
          </cell>
        </row>
        <row r="381">
          <cell r="AT381">
            <v>291000</v>
          </cell>
        </row>
        <row r="382">
          <cell r="AT382">
            <v>1319000</v>
          </cell>
        </row>
        <row r="383">
          <cell r="AT383">
            <v>100600</v>
          </cell>
        </row>
        <row r="384">
          <cell r="AT384">
            <v>272400</v>
          </cell>
        </row>
        <row r="385">
          <cell r="AT385">
            <v>4712800</v>
          </cell>
        </row>
        <row r="386">
          <cell r="AT386">
            <v>113800</v>
          </cell>
        </row>
        <row r="387">
          <cell r="AT387">
            <v>1981800</v>
          </cell>
        </row>
        <row r="388">
          <cell r="AT388">
            <v>1307200</v>
          </cell>
        </row>
        <row r="389">
          <cell r="AT389">
            <v>1335500</v>
          </cell>
        </row>
        <row r="390">
          <cell r="AT390">
            <v>1356900</v>
          </cell>
        </row>
        <row r="391">
          <cell r="AT391">
            <v>2250300</v>
          </cell>
        </row>
        <row r="392">
          <cell r="AT392">
            <v>1180800</v>
          </cell>
        </row>
        <row r="393">
          <cell r="AT393">
            <v>1375600</v>
          </cell>
        </row>
        <row r="394">
          <cell r="AT394">
            <v>591600</v>
          </cell>
        </row>
        <row r="395">
          <cell r="AT395">
            <v>176000</v>
          </cell>
        </row>
        <row r="396">
          <cell r="AT396">
            <v>1719400</v>
          </cell>
        </row>
        <row r="397">
          <cell r="AT397">
            <v>2041000</v>
          </cell>
        </row>
        <row r="398">
          <cell r="AT398">
            <v>764400</v>
          </cell>
        </row>
        <row r="399">
          <cell r="AT399">
            <v>284500</v>
          </cell>
        </row>
        <row r="400">
          <cell r="AT400">
            <v>123500</v>
          </cell>
        </row>
        <row r="401">
          <cell r="AT401">
            <v>13500</v>
          </cell>
        </row>
        <row r="402">
          <cell r="AT402">
            <v>241700</v>
          </cell>
        </row>
        <row r="403">
          <cell r="AT403">
            <v>1479500</v>
          </cell>
        </row>
        <row r="404">
          <cell r="AT404">
            <v>15800</v>
          </cell>
        </row>
        <row r="405">
          <cell r="AT405">
            <v>2366200</v>
          </cell>
        </row>
        <row r="406">
          <cell r="AT406">
            <v>937700</v>
          </cell>
        </row>
        <row r="407">
          <cell r="AT407">
            <v>950500</v>
          </cell>
        </row>
        <row r="408">
          <cell r="AT408">
            <v>507800</v>
          </cell>
        </row>
        <row r="409">
          <cell r="AT409">
            <v>187600</v>
          </cell>
        </row>
        <row r="410">
          <cell r="AT410">
            <v>210300</v>
          </cell>
        </row>
        <row r="411">
          <cell r="AT411">
            <v>186500</v>
          </cell>
        </row>
        <row r="412">
          <cell r="AT412">
            <v>490900</v>
          </cell>
        </row>
        <row r="413">
          <cell r="AT413">
            <v>786200</v>
          </cell>
        </row>
        <row r="414">
          <cell r="AT414">
            <v>79100</v>
          </cell>
        </row>
        <row r="415">
          <cell r="AT415">
            <v>803100</v>
          </cell>
        </row>
        <row r="416">
          <cell r="AT416">
            <v>661500</v>
          </cell>
        </row>
        <row r="417">
          <cell r="AT417">
            <v>2496400</v>
          </cell>
        </row>
        <row r="418">
          <cell r="AT418">
            <v>701500</v>
          </cell>
        </row>
        <row r="419">
          <cell r="AT419">
            <v>20700</v>
          </cell>
        </row>
        <row r="420">
          <cell r="AT420">
            <v>716700</v>
          </cell>
        </row>
        <row r="421">
          <cell r="AT421">
            <v>407000</v>
          </cell>
        </row>
        <row r="422">
          <cell r="AT422">
            <v>480700</v>
          </cell>
        </row>
        <row r="423">
          <cell r="AT423">
            <v>210100</v>
          </cell>
        </row>
        <row r="424">
          <cell r="AT424">
            <v>135500</v>
          </cell>
        </row>
        <row r="425">
          <cell r="AT425">
            <v>201300</v>
          </cell>
        </row>
        <row r="426">
          <cell r="AT426">
            <v>234100</v>
          </cell>
        </row>
        <row r="427">
          <cell r="AT427">
            <v>196900</v>
          </cell>
        </row>
        <row r="428">
          <cell r="AT428">
            <v>1085100</v>
          </cell>
        </row>
        <row r="429">
          <cell r="AT429">
            <v>536100</v>
          </cell>
        </row>
        <row r="430">
          <cell r="AT430">
            <v>1061100</v>
          </cell>
        </row>
        <row r="431">
          <cell r="AT431">
            <v>803100</v>
          </cell>
        </row>
        <row r="432">
          <cell r="AT432">
            <v>266900</v>
          </cell>
        </row>
        <row r="433">
          <cell r="AT433">
            <v>522600</v>
          </cell>
        </row>
        <row r="434">
          <cell r="AT434">
            <v>1287600</v>
          </cell>
        </row>
        <row r="435">
          <cell r="AT435">
            <v>326900</v>
          </cell>
        </row>
        <row r="436">
          <cell r="AT436">
            <v>282800</v>
          </cell>
        </row>
        <row r="437">
          <cell r="AT437">
            <v>214800</v>
          </cell>
        </row>
        <row r="438">
          <cell r="AT438">
            <v>202400</v>
          </cell>
        </row>
        <row r="439">
          <cell r="AT439">
            <v>1042200</v>
          </cell>
        </row>
        <row r="440">
          <cell r="AT440">
            <v>381200</v>
          </cell>
        </row>
        <row r="441">
          <cell r="AT441">
            <v>536100</v>
          </cell>
        </row>
        <row r="442">
          <cell r="AT442">
            <v>487500</v>
          </cell>
        </row>
        <row r="443">
          <cell r="AT443">
            <v>135700</v>
          </cell>
        </row>
        <row r="444">
          <cell r="AT444">
            <v>374400</v>
          </cell>
        </row>
        <row r="445">
          <cell r="AT445">
            <v>114800</v>
          </cell>
        </row>
        <row r="446">
          <cell r="AT446">
            <v>730700</v>
          </cell>
        </row>
        <row r="447">
          <cell r="AT447">
            <v>3342200</v>
          </cell>
        </row>
        <row r="448">
          <cell r="AT448">
            <v>263200</v>
          </cell>
        </row>
        <row r="449">
          <cell r="AT449">
            <v>1490900</v>
          </cell>
        </row>
        <row r="450">
          <cell r="AT450">
            <v>163400</v>
          </cell>
        </row>
        <row r="451">
          <cell r="AT451">
            <v>457400</v>
          </cell>
        </row>
        <row r="452">
          <cell r="AT452">
            <v>800900</v>
          </cell>
        </row>
        <row r="453">
          <cell r="AT453">
            <v>1283100</v>
          </cell>
        </row>
        <row r="454">
          <cell r="AT454">
            <v>410000</v>
          </cell>
        </row>
        <row r="455">
          <cell r="AT455">
            <v>5644400</v>
          </cell>
        </row>
        <row r="456">
          <cell r="AT456">
            <v>1330100</v>
          </cell>
        </row>
        <row r="457">
          <cell r="AT457">
            <v>5457200</v>
          </cell>
        </row>
        <row r="458">
          <cell r="AT458">
            <v>729900</v>
          </cell>
        </row>
        <row r="459">
          <cell r="AT459">
            <v>570100</v>
          </cell>
        </row>
        <row r="460">
          <cell r="AT460">
            <v>702500</v>
          </cell>
        </row>
        <row r="461">
          <cell r="AT461">
            <v>47000</v>
          </cell>
        </row>
        <row r="462">
          <cell r="AT462">
            <v>1879100</v>
          </cell>
        </row>
        <row r="463">
          <cell r="AT463">
            <v>700300</v>
          </cell>
        </row>
        <row r="464">
          <cell r="AT464">
            <v>554800</v>
          </cell>
        </row>
        <row r="465">
          <cell r="AT465">
            <v>52400</v>
          </cell>
        </row>
        <row r="466">
          <cell r="AT466">
            <v>494100</v>
          </cell>
        </row>
        <row r="467">
          <cell r="AT467">
            <v>1532900</v>
          </cell>
        </row>
        <row r="468">
          <cell r="AT468">
            <v>71600</v>
          </cell>
        </row>
        <row r="469">
          <cell r="AT469">
            <v>799300</v>
          </cell>
        </row>
        <row r="470">
          <cell r="AT470">
            <v>315100</v>
          </cell>
        </row>
        <row r="471">
          <cell r="AT471">
            <v>63900</v>
          </cell>
        </row>
        <row r="472">
          <cell r="AT472">
            <v>1603700</v>
          </cell>
        </row>
        <row r="473">
          <cell r="AT473">
            <v>138000</v>
          </cell>
        </row>
        <row r="474">
          <cell r="AT474">
            <v>365300</v>
          </cell>
        </row>
        <row r="475">
          <cell r="AT475">
            <v>1435800</v>
          </cell>
        </row>
        <row r="476">
          <cell r="AT476">
            <v>401500</v>
          </cell>
        </row>
        <row r="477">
          <cell r="AT477">
            <v>209000</v>
          </cell>
        </row>
        <row r="478">
          <cell r="AT478">
            <v>316200</v>
          </cell>
        </row>
        <row r="479">
          <cell r="AT479">
            <v>1229600</v>
          </cell>
        </row>
        <row r="480">
          <cell r="AT480">
            <v>630300</v>
          </cell>
        </row>
        <row r="481">
          <cell r="AT481">
            <v>642800</v>
          </cell>
        </row>
        <row r="482">
          <cell r="AT482">
            <v>0</v>
          </cell>
        </row>
        <row r="483">
          <cell r="AT483">
            <v>447500</v>
          </cell>
        </row>
        <row r="484">
          <cell r="AT484">
            <v>277900</v>
          </cell>
        </row>
        <row r="485">
          <cell r="AT485">
            <v>623700</v>
          </cell>
        </row>
        <row r="486">
          <cell r="AT486">
            <v>73200</v>
          </cell>
        </row>
        <row r="487">
          <cell r="AT487">
            <v>1031900</v>
          </cell>
        </row>
        <row r="488">
          <cell r="AT488">
            <v>898700</v>
          </cell>
        </row>
        <row r="489">
          <cell r="AT489">
            <v>0</v>
          </cell>
        </row>
        <row r="490">
          <cell r="AT490">
            <v>562400</v>
          </cell>
        </row>
        <row r="491">
          <cell r="AT491">
            <v>1485100</v>
          </cell>
        </row>
        <row r="492">
          <cell r="AT492">
            <v>277900</v>
          </cell>
        </row>
        <row r="493">
          <cell r="AT493">
            <v>273600</v>
          </cell>
        </row>
        <row r="494">
          <cell r="AT494">
            <v>168500</v>
          </cell>
        </row>
        <row r="495">
          <cell r="AT495">
            <v>917700</v>
          </cell>
        </row>
        <row r="496">
          <cell r="AT496">
            <v>87400</v>
          </cell>
        </row>
        <row r="497">
          <cell r="AT497">
            <v>72300</v>
          </cell>
        </row>
        <row r="498">
          <cell r="AT498">
            <v>1391300</v>
          </cell>
        </row>
        <row r="499">
          <cell r="AT499">
            <v>132200</v>
          </cell>
        </row>
        <row r="500">
          <cell r="AT500">
            <v>211800</v>
          </cell>
        </row>
        <row r="501">
          <cell r="AT501">
            <v>26200</v>
          </cell>
        </row>
        <row r="502">
          <cell r="AT502">
            <v>773300</v>
          </cell>
        </row>
        <row r="503">
          <cell r="AT503">
            <v>949900</v>
          </cell>
        </row>
        <row r="504">
          <cell r="AT504">
            <v>482400</v>
          </cell>
        </row>
        <row r="505">
          <cell r="AT505">
            <v>499900</v>
          </cell>
        </row>
        <row r="506">
          <cell r="AT506">
            <v>1242800</v>
          </cell>
        </row>
        <row r="507">
          <cell r="AT507">
            <v>4039900</v>
          </cell>
        </row>
        <row r="508">
          <cell r="AT508">
            <v>453700</v>
          </cell>
        </row>
        <row r="509">
          <cell r="AT509">
            <v>11200</v>
          </cell>
        </row>
        <row r="510">
          <cell r="AT510">
            <v>338500</v>
          </cell>
        </row>
        <row r="511">
          <cell r="AT511">
            <v>994700</v>
          </cell>
        </row>
        <row r="512">
          <cell r="AT512">
            <v>623200</v>
          </cell>
        </row>
        <row r="513">
          <cell r="AT513">
            <v>428700</v>
          </cell>
        </row>
        <row r="514">
          <cell r="AT514">
            <v>166200</v>
          </cell>
        </row>
        <row r="515">
          <cell r="AT515">
            <v>83400</v>
          </cell>
        </row>
        <row r="516">
          <cell r="AT516">
            <v>2475700</v>
          </cell>
        </row>
        <row r="517">
          <cell r="AT517">
            <v>494600</v>
          </cell>
        </row>
        <row r="518">
          <cell r="AT518">
            <v>38200</v>
          </cell>
        </row>
        <row r="519">
          <cell r="AT519">
            <v>302000</v>
          </cell>
        </row>
        <row r="520">
          <cell r="AT520">
            <v>622100</v>
          </cell>
        </row>
        <row r="521">
          <cell r="AT521">
            <v>1580000</v>
          </cell>
        </row>
        <row r="522">
          <cell r="AT522">
            <v>885500</v>
          </cell>
        </row>
        <row r="523">
          <cell r="AT523">
            <v>819600</v>
          </cell>
        </row>
        <row r="524">
          <cell r="AT524">
            <v>1521100</v>
          </cell>
        </row>
        <row r="525">
          <cell r="AT525">
            <v>1327900</v>
          </cell>
        </row>
        <row r="526">
          <cell r="AT526">
            <v>1178400</v>
          </cell>
        </row>
        <row r="527">
          <cell r="AT527">
            <v>369000</v>
          </cell>
        </row>
        <row r="528">
          <cell r="AT528">
            <v>1031900</v>
          </cell>
        </row>
        <row r="529">
          <cell r="AT529">
            <v>2910600</v>
          </cell>
        </row>
        <row r="530">
          <cell r="AT530">
            <v>665000</v>
          </cell>
        </row>
        <row r="531">
          <cell r="AT531">
            <v>748500</v>
          </cell>
        </row>
        <row r="532">
          <cell r="AT532">
            <v>0</v>
          </cell>
        </row>
        <row r="533">
          <cell r="AT533">
            <v>0</v>
          </cell>
        </row>
        <row r="534">
          <cell r="AT534">
            <v>1302300</v>
          </cell>
        </row>
        <row r="535">
          <cell r="AT535">
            <v>163700</v>
          </cell>
        </row>
        <row r="536">
          <cell r="AT536">
            <v>45800</v>
          </cell>
        </row>
        <row r="537">
          <cell r="AT537">
            <v>1736700</v>
          </cell>
        </row>
        <row r="538">
          <cell r="AT538">
            <v>467300</v>
          </cell>
        </row>
        <row r="539">
          <cell r="AT539">
            <v>568000</v>
          </cell>
        </row>
        <row r="540">
          <cell r="AT540">
            <v>102300</v>
          </cell>
        </row>
        <row r="541">
          <cell r="AT541">
            <v>250600</v>
          </cell>
        </row>
        <row r="542">
          <cell r="AT542">
            <v>1346000</v>
          </cell>
        </row>
        <row r="543">
          <cell r="AT543">
            <v>755000</v>
          </cell>
        </row>
        <row r="544">
          <cell r="AT544">
            <v>620400</v>
          </cell>
        </row>
        <row r="545">
          <cell r="AT545">
            <v>27300</v>
          </cell>
        </row>
        <row r="546">
          <cell r="AT546">
            <v>933200</v>
          </cell>
        </row>
        <row r="547">
          <cell r="AT547">
            <v>154700</v>
          </cell>
        </row>
        <row r="548">
          <cell r="AT548">
            <v>2071400</v>
          </cell>
        </row>
        <row r="549">
          <cell r="AT549">
            <v>11200</v>
          </cell>
        </row>
        <row r="550">
          <cell r="AT550">
            <v>1877200</v>
          </cell>
        </row>
        <row r="551">
          <cell r="AT551">
            <v>117000</v>
          </cell>
        </row>
        <row r="552">
          <cell r="AT552">
            <v>72400</v>
          </cell>
        </row>
        <row r="553">
          <cell r="AT553">
            <v>0</v>
          </cell>
        </row>
        <row r="554">
          <cell r="AT554">
            <v>501200</v>
          </cell>
        </row>
        <row r="555">
          <cell r="AT555">
            <v>468300</v>
          </cell>
        </row>
        <row r="556">
          <cell r="AT556">
            <v>1764000</v>
          </cell>
        </row>
        <row r="557">
          <cell r="AT557">
            <v>2754600</v>
          </cell>
        </row>
        <row r="558">
          <cell r="AT558">
            <v>3505800</v>
          </cell>
        </row>
        <row r="559">
          <cell r="AT559">
            <v>1317600</v>
          </cell>
        </row>
        <row r="560">
          <cell r="AT560">
            <v>275700</v>
          </cell>
        </row>
        <row r="561">
          <cell r="AT561">
            <v>669700</v>
          </cell>
        </row>
        <row r="562">
          <cell r="AT562">
            <v>5400</v>
          </cell>
        </row>
        <row r="563">
          <cell r="AT563">
            <v>520000</v>
          </cell>
        </row>
        <row r="564">
          <cell r="AT564">
            <v>109400</v>
          </cell>
        </row>
        <row r="565">
          <cell r="AT565">
            <v>599900</v>
          </cell>
        </row>
        <row r="566">
          <cell r="AT566">
            <v>126000</v>
          </cell>
        </row>
        <row r="567">
          <cell r="AT567">
            <v>2942500</v>
          </cell>
        </row>
        <row r="568">
          <cell r="AT568">
            <v>1901100</v>
          </cell>
        </row>
        <row r="569">
          <cell r="AT569">
            <v>1520000</v>
          </cell>
        </row>
        <row r="570">
          <cell r="AT570">
            <v>1531000</v>
          </cell>
        </row>
        <row r="571">
          <cell r="AT571">
            <v>609300</v>
          </cell>
        </row>
        <row r="572">
          <cell r="AT572">
            <v>553500</v>
          </cell>
        </row>
        <row r="573">
          <cell r="AT573">
            <v>610700</v>
          </cell>
        </row>
        <row r="574">
          <cell r="AT574">
            <v>9500</v>
          </cell>
        </row>
        <row r="575">
          <cell r="AT575">
            <v>11900</v>
          </cell>
        </row>
        <row r="576">
          <cell r="AT576">
            <v>97300</v>
          </cell>
        </row>
        <row r="577">
          <cell r="AT577">
            <v>308500</v>
          </cell>
        </row>
        <row r="578">
          <cell r="AT578">
            <v>65600</v>
          </cell>
        </row>
        <row r="579">
          <cell r="AT579">
            <v>450300</v>
          </cell>
        </row>
        <row r="580">
          <cell r="AT580">
            <v>312800</v>
          </cell>
        </row>
        <row r="581">
          <cell r="AT581">
            <v>744100</v>
          </cell>
        </row>
        <row r="582">
          <cell r="AT582">
            <v>1425000</v>
          </cell>
        </row>
        <row r="583">
          <cell r="AT583">
            <v>1330000</v>
          </cell>
        </row>
        <row r="584">
          <cell r="AT584">
            <v>525200</v>
          </cell>
        </row>
        <row r="585">
          <cell r="AT585">
            <v>0</v>
          </cell>
        </row>
        <row r="586">
          <cell r="AT586">
            <v>891700</v>
          </cell>
        </row>
        <row r="587">
          <cell r="AT587">
            <v>2507900</v>
          </cell>
        </row>
        <row r="588">
          <cell r="AT588">
            <v>1624100</v>
          </cell>
        </row>
        <row r="589">
          <cell r="AT589">
            <v>609700</v>
          </cell>
        </row>
        <row r="590">
          <cell r="AT590">
            <v>885900</v>
          </cell>
        </row>
        <row r="591">
          <cell r="AT591">
            <v>1786000</v>
          </cell>
        </row>
        <row r="592">
          <cell r="AT592">
            <v>107400</v>
          </cell>
        </row>
        <row r="593">
          <cell r="AT593">
            <v>505200</v>
          </cell>
        </row>
        <row r="594">
          <cell r="AT594">
            <v>873200</v>
          </cell>
        </row>
        <row r="595">
          <cell r="AT595">
            <v>835900</v>
          </cell>
        </row>
        <row r="596">
          <cell r="AT596">
            <v>5500</v>
          </cell>
        </row>
        <row r="597">
          <cell r="AT597">
            <v>183700</v>
          </cell>
        </row>
        <row r="598">
          <cell r="AT598">
            <v>553000</v>
          </cell>
        </row>
        <row r="599">
          <cell r="AT599">
            <v>2353700</v>
          </cell>
        </row>
        <row r="600">
          <cell r="AT600">
            <v>2637000</v>
          </cell>
        </row>
        <row r="601">
          <cell r="AT601">
            <v>74600</v>
          </cell>
        </row>
        <row r="602">
          <cell r="AT602">
            <v>897600</v>
          </cell>
        </row>
        <row r="603">
          <cell r="AT603">
            <v>15000</v>
          </cell>
        </row>
        <row r="604">
          <cell r="AT604">
            <v>379600</v>
          </cell>
        </row>
        <row r="605">
          <cell r="AT605">
            <v>1023200</v>
          </cell>
        </row>
        <row r="606">
          <cell r="AT606">
            <v>678700</v>
          </cell>
        </row>
        <row r="607">
          <cell r="AT607">
            <v>1473900</v>
          </cell>
        </row>
        <row r="608">
          <cell r="AT608">
            <v>1422700</v>
          </cell>
        </row>
        <row r="609">
          <cell r="AT609">
            <v>698100</v>
          </cell>
        </row>
        <row r="610">
          <cell r="AT610">
            <v>465200</v>
          </cell>
        </row>
        <row r="611">
          <cell r="AT611">
            <v>4600000</v>
          </cell>
        </row>
        <row r="612">
          <cell r="AT612">
            <v>641700</v>
          </cell>
        </row>
        <row r="613">
          <cell r="AT613">
            <v>940000</v>
          </cell>
        </row>
        <row r="614">
          <cell r="AT614">
            <v>213300</v>
          </cell>
        </row>
        <row r="615">
          <cell r="AT615">
            <v>103900</v>
          </cell>
        </row>
        <row r="617">
          <cell r="AT617">
            <v>26200</v>
          </cell>
        </row>
        <row r="618">
          <cell r="AT618">
            <v>53500</v>
          </cell>
        </row>
        <row r="619">
          <cell r="AT619">
            <v>106600</v>
          </cell>
        </row>
        <row r="620">
          <cell r="AT620">
            <v>186000</v>
          </cell>
        </row>
        <row r="621">
          <cell r="AT621">
            <v>49200</v>
          </cell>
        </row>
        <row r="622">
          <cell r="AT622">
            <v>5400</v>
          </cell>
        </row>
        <row r="623">
          <cell r="AT623">
            <v>259300</v>
          </cell>
        </row>
        <row r="624">
          <cell r="AT624">
            <v>72200</v>
          </cell>
        </row>
        <row r="625">
          <cell r="AT625">
            <v>130000</v>
          </cell>
        </row>
        <row r="626">
          <cell r="AT626">
            <v>226000</v>
          </cell>
        </row>
        <row r="627">
          <cell r="AT627">
            <v>198000</v>
          </cell>
        </row>
        <row r="628">
          <cell r="AT628">
            <v>1055000</v>
          </cell>
        </row>
        <row r="629">
          <cell r="AT629">
            <v>160800</v>
          </cell>
        </row>
        <row r="630">
          <cell r="AT630">
            <v>1662500</v>
          </cell>
        </row>
        <row r="631">
          <cell r="AT631">
            <v>0</v>
          </cell>
        </row>
        <row r="632">
          <cell r="AT632">
            <v>1082300</v>
          </cell>
        </row>
        <row r="633">
          <cell r="AT633">
            <v>815000</v>
          </cell>
        </row>
        <row r="634">
          <cell r="AT634">
            <v>322100</v>
          </cell>
        </row>
        <row r="635">
          <cell r="AT635">
            <v>1456700</v>
          </cell>
        </row>
        <row r="636">
          <cell r="AT636">
            <v>1235000</v>
          </cell>
        </row>
        <row r="637">
          <cell r="AT637">
            <v>569000</v>
          </cell>
        </row>
        <row r="638">
          <cell r="AT638">
            <v>606200</v>
          </cell>
        </row>
        <row r="639">
          <cell r="AT639">
            <v>906100</v>
          </cell>
        </row>
        <row r="640">
          <cell r="AT640">
            <v>627000</v>
          </cell>
        </row>
        <row r="641">
          <cell r="AT641">
            <v>240600</v>
          </cell>
        </row>
        <row r="642">
          <cell r="AT642">
            <v>5902200</v>
          </cell>
        </row>
        <row r="643">
          <cell r="AT643">
            <v>13298600</v>
          </cell>
        </row>
        <row r="644">
          <cell r="AT644">
            <v>1798800</v>
          </cell>
        </row>
        <row r="645">
          <cell r="AT645">
            <v>656500</v>
          </cell>
        </row>
        <row r="646">
          <cell r="AT646">
            <v>4857200</v>
          </cell>
        </row>
        <row r="647">
          <cell r="AT647">
            <v>1399700</v>
          </cell>
        </row>
        <row r="648">
          <cell r="AT648">
            <v>3719000</v>
          </cell>
        </row>
        <row r="649">
          <cell r="AT649">
            <v>1166200</v>
          </cell>
        </row>
        <row r="650">
          <cell r="AT650">
            <v>1141500</v>
          </cell>
        </row>
        <row r="651">
          <cell r="AT651">
            <v>1338100</v>
          </cell>
        </row>
        <row r="652">
          <cell r="AT652">
            <v>529600</v>
          </cell>
        </row>
        <row r="653">
          <cell r="AT653">
            <v>2344200</v>
          </cell>
        </row>
        <row r="654">
          <cell r="AT654">
            <v>3395300</v>
          </cell>
        </row>
        <row r="655">
          <cell r="AT655">
            <v>1435800</v>
          </cell>
        </row>
        <row r="656">
          <cell r="AT656">
            <v>475000</v>
          </cell>
        </row>
        <row r="657">
          <cell r="AT657">
            <v>1764400</v>
          </cell>
        </row>
        <row r="658">
          <cell r="AT658">
            <v>3612100</v>
          </cell>
        </row>
        <row r="659">
          <cell r="AT659">
            <v>0</v>
          </cell>
        </row>
        <row r="660">
          <cell r="AT660">
            <v>290900</v>
          </cell>
        </row>
        <row r="661">
          <cell r="AT661">
            <v>2386200</v>
          </cell>
        </row>
        <row r="662">
          <cell r="AT662">
            <v>8367600</v>
          </cell>
        </row>
        <row r="663">
          <cell r="AT663">
            <v>216300</v>
          </cell>
        </row>
      </sheetData>
      <sheetData sheetId="1">
        <row r="3">
          <cell r="S3">
            <v>0.9820201993254527</v>
          </cell>
        </row>
      </sheetData>
      <sheetData sheetId="2"/>
      <sheetData sheetId="3"/>
      <sheetData sheetId="4"/>
      <sheetData sheetId="5"/>
      <sheetData sheetId="6"/>
      <sheetData sheetId="7"/>
      <sheetData sheetId="8"/>
      <sheetData sheetId="9">
        <row r="5">
          <cell r="D5">
            <v>56000</v>
          </cell>
        </row>
      </sheetData>
      <sheetData sheetId="10"/>
      <sheetData sheetId="11"/>
      <sheetData sheetId="12"/>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ární data"/>
      <sheetName val="optimal 2017"/>
      <sheetName val="basic přehledy"/>
      <sheetName val="basic přehledy 2"/>
      <sheetName val="basic grafy"/>
      <sheetName val="centra denních služeb"/>
      <sheetName val="denní stacionáře"/>
      <sheetName val="DOZP"/>
      <sheetName val="DS"/>
      <sheetName val="DZR"/>
      <sheetName val="chráněné bydlení"/>
      <sheetName val="kontaktní centra"/>
      <sheetName val="krizová pomoc"/>
      <sheetName val="NZDM"/>
      <sheetName val="noclehárny"/>
      <sheetName val="OSP"/>
      <sheetName val="odlehčovací služby"/>
      <sheetName val="osobní asistence"/>
      <sheetName val="pečovatelská služba"/>
      <sheetName val="průvodcovské a předčitatelské"/>
      <sheetName val="raná péče"/>
      <sheetName val="služby následné péče"/>
      <sheetName val="SAS"/>
      <sheetName val="sociální rehabilitace"/>
      <sheetName val="telefonická krizová pomoc"/>
      <sheetName val="terapeutické komunity"/>
      <sheetName val="terénní programy"/>
      <sheetName val="tísňová péče"/>
      <sheetName val="tlumočnické služby"/>
      <sheetName val="týdenní stacionáře"/>
    </sheetNames>
    <sheetDataSet>
      <sheetData sheetId="0"/>
      <sheetData sheetId="1">
        <row r="8">
          <cell r="AD8">
            <v>0.99</v>
          </cell>
          <cell r="AE8">
            <v>0.8</v>
          </cell>
          <cell r="AS8">
            <v>0</v>
          </cell>
          <cell r="BR8">
            <v>148903</v>
          </cell>
          <cell r="BS8">
            <v>186128.75</v>
          </cell>
          <cell r="BT8">
            <v>148903</v>
          </cell>
        </row>
        <row r="9">
          <cell r="AD9">
            <v>6.78</v>
          </cell>
          <cell r="AE9">
            <v>5.3</v>
          </cell>
          <cell r="AS9">
            <v>0</v>
          </cell>
          <cell r="BR9">
            <v>2415001</v>
          </cell>
          <cell r="BS9">
            <v>455660.56603773584</v>
          </cell>
          <cell r="BT9">
            <v>2337981</v>
          </cell>
        </row>
        <row r="10">
          <cell r="AD10">
            <v>3.25</v>
          </cell>
          <cell r="AE10">
            <v>2.0499999999999998</v>
          </cell>
          <cell r="AS10">
            <v>0</v>
          </cell>
          <cell r="BR10">
            <v>1175278</v>
          </cell>
          <cell r="BS10">
            <v>573306.34146341472</v>
          </cell>
          <cell r="BT10">
            <v>1147402</v>
          </cell>
        </row>
        <row r="11">
          <cell r="AD11">
            <v>8.61</v>
          </cell>
          <cell r="AE11">
            <v>6.45</v>
          </cell>
          <cell r="AS11">
            <v>0</v>
          </cell>
          <cell r="BR11">
            <v>3338322</v>
          </cell>
          <cell r="BS11">
            <v>517569.30232558138</v>
          </cell>
          <cell r="BT11">
            <v>2494944</v>
          </cell>
        </row>
        <row r="12">
          <cell r="AD12">
            <v>5.75</v>
          </cell>
          <cell r="AE12">
            <v>3.95</v>
          </cell>
          <cell r="AS12">
            <v>0</v>
          </cell>
          <cell r="BR12">
            <v>2149123</v>
          </cell>
          <cell r="BS12">
            <v>544081.77215189871</v>
          </cell>
          <cell r="BT12">
            <v>2090880</v>
          </cell>
        </row>
        <row r="13">
          <cell r="AD13">
            <v>4.28</v>
          </cell>
          <cell r="AE13">
            <v>3.1</v>
          </cell>
          <cell r="AS13">
            <v>0</v>
          </cell>
          <cell r="BR13">
            <v>1534517</v>
          </cell>
          <cell r="BS13">
            <v>495005.4838709677</v>
          </cell>
          <cell r="BT13">
            <v>1483734</v>
          </cell>
        </row>
        <row r="14">
          <cell r="AD14">
            <v>1.05</v>
          </cell>
          <cell r="AE14">
            <v>0.85</v>
          </cell>
          <cell r="AS14">
            <v>0</v>
          </cell>
          <cell r="BR14">
            <v>426470</v>
          </cell>
          <cell r="BS14">
            <v>501729.4117647059</v>
          </cell>
          <cell r="BT14">
            <v>256159.99999999997</v>
          </cell>
        </row>
        <row r="15">
          <cell r="AD15">
            <v>53.3</v>
          </cell>
          <cell r="AE15">
            <v>39</v>
          </cell>
          <cell r="AS15">
            <v>45</v>
          </cell>
          <cell r="BR15">
            <v>2139813</v>
          </cell>
          <cell r="BS15">
            <v>47551.4</v>
          </cell>
          <cell r="BT15">
            <v>2139813</v>
          </cell>
        </row>
        <row r="16">
          <cell r="AD16">
            <v>10.6</v>
          </cell>
          <cell r="AE16">
            <v>7.9</v>
          </cell>
          <cell r="AS16">
            <v>13</v>
          </cell>
          <cell r="BR16">
            <v>1190000</v>
          </cell>
          <cell r="BS16">
            <v>91538.461538461532</v>
          </cell>
          <cell r="BT16">
            <v>991705</v>
          </cell>
        </row>
        <row r="17">
          <cell r="AD17">
            <v>10.5</v>
          </cell>
          <cell r="AE17">
            <v>7.5</v>
          </cell>
          <cell r="AS17">
            <v>14</v>
          </cell>
          <cell r="BR17">
            <v>1540000</v>
          </cell>
          <cell r="BS17">
            <v>110000</v>
          </cell>
          <cell r="BT17">
            <v>1539878</v>
          </cell>
        </row>
        <row r="18">
          <cell r="AD18">
            <v>17.7</v>
          </cell>
          <cell r="AE18">
            <v>12.45</v>
          </cell>
          <cell r="AS18">
            <v>24</v>
          </cell>
          <cell r="BR18">
            <v>634215</v>
          </cell>
          <cell r="BS18">
            <v>26425.625</v>
          </cell>
          <cell r="BT18">
            <v>0</v>
          </cell>
        </row>
        <row r="19">
          <cell r="AD19">
            <v>2.5</v>
          </cell>
          <cell r="AE19">
            <v>2.25</v>
          </cell>
          <cell r="AS19">
            <v>0</v>
          </cell>
          <cell r="BR19">
            <v>340000</v>
          </cell>
          <cell r="BS19">
            <v>151111.11111111112</v>
          </cell>
          <cell r="BT19">
            <v>340000</v>
          </cell>
        </row>
        <row r="20">
          <cell r="AD20">
            <v>37.6</v>
          </cell>
          <cell r="AE20">
            <v>28.8</v>
          </cell>
          <cell r="AS20">
            <v>28</v>
          </cell>
          <cell r="BR20">
            <v>1220200</v>
          </cell>
          <cell r="BS20">
            <v>43578.571428571428</v>
          </cell>
          <cell r="BT20">
            <v>0</v>
          </cell>
        </row>
        <row r="21">
          <cell r="AD21">
            <v>2.8</v>
          </cell>
          <cell r="AE21">
            <v>2</v>
          </cell>
          <cell r="AS21">
            <v>5</v>
          </cell>
          <cell r="BR21">
            <v>570000</v>
          </cell>
          <cell r="BS21">
            <v>114000</v>
          </cell>
          <cell r="BT21">
            <v>537500</v>
          </cell>
        </row>
        <row r="22">
          <cell r="AD22">
            <v>66</v>
          </cell>
          <cell r="AE22">
            <v>41.5</v>
          </cell>
          <cell r="AS22">
            <v>99</v>
          </cell>
          <cell r="BR22">
            <v>8400000</v>
          </cell>
          <cell r="BS22">
            <v>84848.484848484848</v>
          </cell>
          <cell r="BT22">
            <v>8400000</v>
          </cell>
        </row>
        <row r="23">
          <cell r="AD23">
            <v>3</v>
          </cell>
          <cell r="AE23">
            <v>3</v>
          </cell>
          <cell r="AS23">
            <v>0</v>
          </cell>
          <cell r="BR23">
            <v>400000</v>
          </cell>
          <cell r="BS23">
            <v>133333.33333333334</v>
          </cell>
          <cell r="BT23">
            <v>400000</v>
          </cell>
        </row>
        <row r="24">
          <cell r="AD24">
            <v>2.1</v>
          </cell>
          <cell r="AE24">
            <v>0.61</v>
          </cell>
          <cell r="AS24">
            <v>0</v>
          </cell>
          <cell r="BR24">
            <v>718000</v>
          </cell>
          <cell r="BS24">
            <v>1177049.1803278688</v>
          </cell>
          <cell r="BT24">
            <v>157403.47410358567</v>
          </cell>
        </row>
        <row r="25">
          <cell r="AD25">
            <v>12.37</v>
          </cell>
          <cell r="AE25">
            <v>5.22</v>
          </cell>
          <cell r="AS25">
            <v>0</v>
          </cell>
          <cell r="BR25">
            <v>3260250</v>
          </cell>
          <cell r="BS25">
            <v>624568.96551724139</v>
          </cell>
          <cell r="BT25">
            <v>2217555.4430769235</v>
          </cell>
        </row>
      </sheetData>
      <sheetData sheetId="2">
        <row r="6">
          <cell r="B6" t="str">
            <v>Parametr</v>
          </cell>
          <cell r="E6" t="str">
            <v>Částka</v>
          </cell>
        </row>
        <row r="7">
          <cell r="B7" t="str">
            <v xml:space="preserve">CELKEM NA 2017 SK ZAŽÁDÁNO </v>
          </cell>
          <cell r="E7">
            <v>1396732924</v>
          </cell>
        </row>
        <row r="8">
          <cell r="B8" t="str">
            <v>OPTIMÁLNÍ NÁVRH 2017</v>
          </cell>
          <cell r="E8">
            <v>1194467603.6894295</v>
          </cell>
        </row>
        <row r="13">
          <cell r="E13">
            <v>7891</v>
          </cell>
          <cell r="K13">
            <v>5417</v>
          </cell>
        </row>
        <row r="23">
          <cell r="B23" t="str">
            <v>+/+</v>
          </cell>
          <cell r="K23" t="str">
            <v>osobní asistence</v>
          </cell>
        </row>
        <row r="24">
          <cell r="B24" t="str">
            <v>+/+</v>
          </cell>
          <cell r="K24" t="str">
            <v>sociální rehabilitace</v>
          </cell>
        </row>
        <row r="25">
          <cell r="B25" t="str">
            <v>+/+</v>
          </cell>
          <cell r="K25" t="str">
            <v>sociální rehabilitace</v>
          </cell>
        </row>
        <row r="26">
          <cell r="B26" t="str">
            <v>+/+</v>
          </cell>
          <cell r="K26" t="str">
            <v>denní stacionáře</v>
          </cell>
        </row>
        <row r="27">
          <cell r="B27" t="str">
            <v>+/+</v>
          </cell>
          <cell r="K27" t="str">
            <v>sociálně aktivizační služby pro seniory a osoby se zdravotním postižením</v>
          </cell>
        </row>
        <row r="28">
          <cell r="B28" t="str">
            <v>+/+</v>
          </cell>
          <cell r="K28" t="str">
            <v>sociální rehabilitace</v>
          </cell>
        </row>
        <row r="29">
          <cell r="B29" t="str">
            <v>+/+</v>
          </cell>
          <cell r="K29" t="str">
            <v>odborné sociální poradenství</v>
          </cell>
        </row>
        <row r="30">
          <cell r="B30" t="str">
            <v>+/+</v>
          </cell>
          <cell r="K30" t="str">
            <v>domovy se zvláštním režimem</v>
          </cell>
        </row>
        <row r="31">
          <cell r="B31" t="str">
            <v>+/+</v>
          </cell>
          <cell r="K31" t="str">
            <v>domovy se zvláštním režimem</v>
          </cell>
        </row>
        <row r="32">
          <cell r="B32" t="str">
            <v>+/+</v>
          </cell>
          <cell r="K32" t="str">
            <v>domovy pro osoby se zdravotním postižením</v>
          </cell>
        </row>
        <row r="33">
          <cell r="B33" t="str">
            <v>+/(+)</v>
          </cell>
          <cell r="K33" t="str">
            <v>domovy se zvláštním režimem</v>
          </cell>
        </row>
        <row r="34">
          <cell r="B34" t="str">
            <v>+/+</v>
          </cell>
          <cell r="K34" t="str">
            <v>denní stacionáře</v>
          </cell>
        </row>
        <row r="35">
          <cell r="B35" t="str">
            <v>+/(+)</v>
          </cell>
          <cell r="K35" t="str">
            <v>domovy se zvláštním režimem</v>
          </cell>
        </row>
        <row r="36">
          <cell r="B36" t="str">
            <v>+/+</v>
          </cell>
          <cell r="K36" t="str">
            <v>odlehčovací služby</v>
          </cell>
        </row>
        <row r="37">
          <cell r="B37" t="str">
            <v>+/+</v>
          </cell>
          <cell r="K37" t="str">
            <v>domovy pro seniory</v>
          </cell>
        </row>
        <row r="38">
          <cell r="B38" t="str">
            <v>+/+</v>
          </cell>
          <cell r="K38" t="str">
            <v>pečovatelská služba</v>
          </cell>
        </row>
        <row r="39">
          <cell r="B39" t="str">
            <v>+/+</v>
          </cell>
          <cell r="K39" t="str">
            <v>osobní asistence</v>
          </cell>
        </row>
        <row r="40">
          <cell r="B40" t="str">
            <v>+/+</v>
          </cell>
          <cell r="K40" t="str">
            <v>pečovatelská služba</v>
          </cell>
        </row>
        <row r="41">
          <cell r="B41" t="str">
            <v>+/+</v>
          </cell>
          <cell r="K41" t="str">
            <v>osobní asistence</v>
          </cell>
        </row>
        <row r="42">
          <cell r="B42" t="str">
            <v>+/+</v>
          </cell>
          <cell r="K42" t="str">
            <v>odborné sociální poradenství</v>
          </cell>
        </row>
        <row r="43">
          <cell r="B43" t="str">
            <v>+/+</v>
          </cell>
          <cell r="K43" t="str">
            <v>sociální rehabilitace</v>
          </cell>
        </row>
        <row r="44">
          <cell r="B44" t="str">
            <v>+/+</v>
          </cell>
          <cell r="K44" t="str">
            <v>domovy pro osoby se zdravotním postižením</v>
          </cell>
        </row>
        <row r="45">
          <cell r="B45" t="str">
            <v>+/+</v>
          </cell>
          <cell r="K45" t="str">
            <v>chráněné bydlení</v>
          </cell>
        </row>
        <row r="46">
          <cell r="B46" t="str">
            <v>+/+</v>
          </cell>
          <cell r="K46" t="str">
            <v>odlehčovací služby</v>
          </cell>
        </row>
        <row r="47">
          <cell r="B47" t="str">
            <v>+/+</v>
          </cell>
          <cell r="K47" t="str">
            <v>domovy se zvláštním režimem</v>
          </cell>
        </row>
        <row r="48">
          <cell r="B48" t="str">
            <v>+/+</v>
          </cell>
          <cell r="K48" t="str">
            <v>domovy se zvláštním režimem</v>
          </cell>
        </row>
        <row r="49">
          <cell r="B49" t="str">
            <v>+/+</v>
          </cell>
          <cell r="K49" t="str">
            <v>domovy pro seniory</v>
          </cell>
        </row>
        <row r="50">
          <cell r="B50" t="str">
            <v>+/+</v>
          </cell>
          <cell r="K50" t="str">
            <v>sociální rehabilitace</v>
          </cell>
        </row>
        <row r="51">
          <cell r="B51" t="str">
            <v>+/+</v>
          </cell>
          <cell r="K51" t="str">
            <v>tlumočnické služby</v>
          </cell>
        </row>
        <row r="52">
          <cell r="B52" t="str">
            <v>+/+</v>
          </cell>
          <cell r="K52" t="str">
            <v>odborné sociální poradenství</v>
          </cell>
        </row>
        <row r="53">
          <cell r="B53" t="str">
            <v>+/+</v>
          </cell>
          <cell r="K53" t="str">
            <v>denní stacionáře</v>
          </cell>
        </row>
        <row r="54">
          <cell r="B54" t="str">
            <v>+/+</v>
          </cell>
          <cell r="K54" t="str">
            <v>odlehčovací služby</v>
          </cell>
        </row>
        <row r="55">
          <cell r="B55" t="str">
            <v>+/+</v>
          </cell>
          <cell r="K55" t="str">
            <v>odborné sociální poradenství</v>
          </cell>
        </row>
        <row r="56">
          <cell r="B56" t="str">
            <v>+/+</v>
          </cell>
          <cell r="K56" t="str">
            <v>osobní asistence</v>
          </cell>
        </row>
        <row r="57">
          <cell r="B57" t="str">
            <v>+/+</v>
          </cell>
          <cell r="K57" t="str">
            <v>sociálně aktivizační služby pro seniory a osoby se zdravotním postižením</v>
          </cell>
        </row>
        <row r="58">
          <cell r="B58" t="str">
            <v>+/+</v>
          </cell>
          <cell r="K58" t="str">
            <v>domovy se zvláštním režimem</v>
          </cell>
        </row>
        <row r="59">
          <cell r="B59" t="str">
            <v>+/+</v>
          </cell>
          <cell r="K59" t="str">
            <v>domovy pro seniory</v>
          </cell>
        </row>
        <row r="60">
          <cell r="B60" t="str">
            <v>+/+</v>
          </cell>
          <cell r="K60" t="str">
            <v>domovy pro seniory</v>
          </cell>
        </row>
        <row r="61">
          <cell r="B61" t="str">
            <v>+/+</v>
          </cell>
          <cell r="K61" t="str">
            <v>pečovatelská služba</v>
          </cell>
        </row>
        <row r="62">
          <cell r="B62" t="str">
            <v>+/+</v>
          </cell>
          <cell r="K62" t="str">
            <v>domovy pro seniory</v>
          </cell>
        </row>
        <row r="63">
          <cell r="B63" t="str">
            <v>+/+</v>
          </cell>
          <cell r="K63" t="str">
            <v>denní stacionáře</v>
          </cell>
        </row>
        <row r="64">
          <cell r="B64" t="str">
            <v>+/+</v>
          </cell>
          <cell r="K64" t="str">
            <v>odlehčovací služby</v>
          </cell>
        </row>
        <row r="65">
          <cell r="B65" t="str">
            <v>+/+</v>
          </cell>
          <cell r="K65" t="str">
            <v>osobní asistence</v>
          </cell>
        </row>
        <row r="66">
          <cell r="B66" t="str">
            <v>+/+</v>
          </cell>
          <cell r="K66" t="str">
            <v>sociálně aktivizační služby pro seniory a osoby se zdravotním postižením</v>
          </cell>
        </row>
        <row r="67">
          <cell r="B67" t="str">
            <v>+/+</v>
          </cell>
          <cell r="K67" t="str">
            <v>odborné sociální poradenství</v>
          </cell>
        </row>
        <row r="68">
          <cell r="B68" t="str">
            <v>+/+</v>
          </cell>
          <cell r="K68" t="str">
            <v>pečovatelská služba</v>
          </cell>
        </row>
        <row r="69">
          <cell r="B69" t="str">
            <v>+/+</v>
          </cell>
          <cell r="K69" t="str">
            <v>chráněné bydlení</v>
          </cell>
        </row>
        <row r="70">
          <cell r="B70" t="str">
            <v>+/+</v>
          </cell>
          <cell r="K70" t="str">
            <v>pečovatelská služba</v>
          </cell>
        </row>
        <row r="71">
          <cell r="B71" t="str">
            <v>+/+</v>
          </cell>
          <cell r="K71" t="str">
            <v>domovy pro seniory</v>
          </cell>
        </row>
        <row r="72">
          <cell r="B72" t="str">
            <v>KPSVL</v>
          </cell>
          <cell r="K72" t="str">
            <v>odborné sociální poradenství</v>
          </cell>
        </row>
        <row r="73">
          <cell r="B73" t="str">
            <v>+/+</v>
          </cell>
          <cell r="K73" t="str">
            <v>pečovatelská služba</v>
          </cell>
        </row>
        <row r="74">
          <cell r="B74" t="str">
            <v>+/+</v>
          </cell>
          <cell r="K74" t="str">
            <v>odlehčovací služby</v>
          </cell>
        </row>
        <row r="75">
          <cell r="B75" t="str">
            <v>+/+</v>
          </cell>
          <cell r="K75" t="str">
            <v>odlehčovací služby</v>
          </cell>
        </row>
        <row r="76">
          <cell r="B76" t="str">
            <v>+/+</v>
          </cell>
          <cell r="K76" t="str">
            <v>nízkoprahová zařízení pro děti a mládež</v>
          </cell>
        </row>
        <row r="77">
          <cell r="B77" t="str">
            <v>+/+</v>
          </cell>
          <cell r="K77" t="str">
            <v>odborné sociální poradenství</v>
          </cell>
        </row>
        <row r="78">
          <cell r="B78" t="str">
            <v>+/+</v>
          </cell>
          <cell r="K78" t="str">
            <v>týdenní stacionáře</v>
          </cell>
        </row>
        <row r="79">
          <cell r="B79" t="str">
            <v>+/+</v>
          </cell>
          <cell r="K79" t="str">
            <v>terénní programy</v>
          </cell>
        </row>
        <row r="80">
          <cell r="B80" t="str">
            <v>+/+</v>
          </cell>
          <cell r="K80" t="str">
            <v>denní stacionáře</v>
          </cell>
        </row>
        <row r="81">
          <cell r="B81" t="str">
            <v>+/+</v>
          </cell>
          <cell r="K81" t="str">
            <v>odlehčovací služby</v>
          </cell>
        </row>
        <row r="82">
          <cell r="B82" t="str">
            <v>+/+</v>
          </cell>
          <cell r="K82" t="str">
            <v>týdenní stacionáře</v>
          </cell>
        </row>
        <row r="83">
          <cell r="B83" t="str">
            <v>+/+</v>
          </cell>
          <cell r="K83" t="str">
            <v>chráněné bydlení</v>
          </cell>
        </row>
        <row r="84">
          <cell r="B84" t="str">
            <v>+/+</v>
          </cell>
          <cell r="K84" t="str">
            <v>odborné sociální poradenství</v>
          </cell>
        </row>
        <row r="85">
          <cell r="B85" t="str">
            <v>+/+</v>
          </cell>
          <cell r="K85" t="str">
            <v>nízkoprahová zařízení pro děti a mládež</v>
          </cell>
        </row>
        <row r="86">
          <cell r="B86" t="str">
            <v>+/+</v>
          </cell>
          <cell r="K86" t="str">
            <v>odborné sociální poradenství</v>
          </cell>
        </row>
        <row r="87">
          <cell r="B87" t="str">
            <v>+/+</v>
          </cell>
          <cell r="K87" t="str">
            <v>domovy pro seniory</v>
          </cell>
        </row>
        <row r="88">
          <cell r="B88" t="str">
            <v>+/+</v>
          </cell>
          <cell r="K88" t="str">
            <v>sociálně aktivizační služby pro seniory a osoby se zdravotním postižením</v>
          </cell>
        </row>
        <row r="89">
          <cell r="B89" t="str">
            <v>+/+</v>
          </cell>
          <cell r="K89" t="str">
            <v>tlumočnické služby</v>
          </cell>
        </row>
        <row r="90">
          <cell r="B90" t="str">
            <v>+/+</v>
          </cell>
          <cell r="K90" t="str">
            <v>nízkoprahová zařízení pro děti a mládež</v>
          </cell>
        </row>
        <row r="91">
          <cell r="B91" t="str">
            <v>+/+</v>
          </cell>
          <cell r="K91" t="str">
            <v>terénní programy</v>
          </cell>
        </row>
        <row r="92">
          <cell r="B92" t="str">
            <v>+/+</v>
          </cell>
          <cell r="K92" t="str">
            <v>domovy se zvláštním režimem</v>
          </cell>
        </row>
        <row r="93">
          <cell r="B93" t="str">
            <v>+/+</v>
          </cell>
          <cell r="K93" t="str">
            <v>sociálně aktivizační služby pro seniory a osoby se zdravotním postižením</v>
          </cell>
        </row>
        <row r="94">
          <cell r="B94" t="str">
            <v>+/+</v>
          </cell>
          <cell r="K94" t="str">
            <v>denní stacionáře</v>
          </cell>
        </row>
        <row r="95">
          <cell r="B95" t="str">
            <v>+/+</v>
          </cell>
          <cell r="K95" t="str">
            <v>krizová pomoc</v>
          </cell>
        </row>
        <row r="96">
          <cell r="B96" t="str">
            <v>+/+</v>
          </cell>
          <cell r="K96" t="str">
            <v>raná péče</v>
          </cell>
        </row>
        <row r="97">
          <cell r="B97" t="str">
            <v>+/+</v>
          </cell>
          <cell r="K97" t="str">
            <v>týdenní stacionáře</v>
          </cell>
        </row>
        <row r="98">
          <cell r="B98" t="str">
            <v>+/+</v>
          </cell>
          <cell r="K98" t="str">
            <v>pečovatelská služba</v>
          </cell>
        </row>
        <row r="99">
          <cell r="B99" t="str">
            <v>+/+</v>
          </cell>
          <cell r="K99" t="str">
            <v>odlehčovací služby</v>
          </cell>
        </row>
        <row r="100">
          <cell r="B100" t="str">
            <v>+/+</v>
          </cell>
          <cell r="K100" t="str">
            <v>domovy se zvláštním režimem</v>
          </cell>
        </row>
        <row r="101">
          <cell r="B101" t="str">
            <v>+/+</v>
          </cell>
          <cell r="K101" t="str">
            <v>týdenní stacionáře</v>
          </cell>
        </row>
        <row r="102">
          <cell r="B102" t="str">
            <v>+/+</v>
          </cell>
          <cell r="K102" t="str">
            <v>sociální rehabilitace</v>
          </cell>
        </row>
        <row r="103">
          <cell r="B103" t="str">
            <v>+/+</v>
          </cell>
          <cell r="K103" t="str">
            <v>domovy pro seniory</v>
          </cell>
        </row>
        <row r="104">
          <cell r="B104" t="str">
            <v>+/+</v>
          </cell>
          <cell r="K104" t="str">
            <v>domovy se zvláštním režimem</v>
          </cell>
        </row>
        <row r="105">
          <cell r="B105" t="str">
            <v>+/+</v>
          </cell>
          <cell r="K105" t="str">
            <v>denní stacionáře</v>
          </cell>
        </row>
        <row r="106">
          <cell r="B106" t="str">
            <v>+/+</v>
          </cell>
          <cell r="K106" t="str">
            <v>odborné sociální poradenství</v>
          </cell>
        </row>
        <row r="107">
          <cell r="B107" t="str">
            <v>+/+</v>
          </cell>
          <cell r="K107" t="str">
            <v>sociální rehabilitace</v>
          </cell>
        </row>
        <row r="108">
          <cell r="B108" t="str">
            <v>+/+</v>
          </cell>
          <cell r="K108" t="str">
            <v>osobní asistence</v>
          </cell>
        </row>
        <row r="109">
          <cell r="B109" t="str">
            <v>+/+</v>
          </cell>
          <cell r="K109" t="str">
            <v>pečovatelská služba</v>
          </cell>
        </row>
        <row r="110">
          <cell r="B110" t="str">
            <v>+/+</v>
          </cell>
          <cell r="K110" t="str">
            <v>centra denních služeb</v>
          </cell>
        </row>
        <row r="111">
          <cell r="B111" t="str">
            <v>+/+</v>
          </cell>
          <cell r="K111" t="str">
            <v>odlehčovací služby</v>
          </cell>
        </row>
        <row r="112">
          <cell r="B112" t="str">
            <v>+/+</v>
          </cell>
          <cell r="K112" t="str">
            <v>sociální rehabilitace</v>
          </cell>
        </row>
        <row r="113">
          <cell r="B113" t="str">
            <v>+/+</v>
          </cell>
          <cell r="K113" t="str">
            <v>odlehčovací služby</v>
          </cell>
        </row>
        <row r="114">
          <cell r="B114" t="str">
            <v>+/+</v>
          </cell>
          <cell r="K114" t="str">
            <v>denní stacionáře</v>
          </cell>
        </row>
        <row r="115">
          <cell r="B115" t="str">
            <v>+/+</v>
          </cell>
          <cell r="K115" t="str">
            <v>osobní asistence</v>
          </cell>
        </row>
        <row r="116">
          <cell r="B116" t="str">
            <v>+/+</v>
          </cell>
          <cell r="K116" t="str">
            <v>denní stacionáře</v>
          </cell>
        </row>
        <row r="117">
          <cell r="B117" t="str">
            <v>+/+</v>
          </cell>
          <cell r="K117" t="str">
            <v>týdenní stacionáře</v>
          </cell>
        </row>
        <row r="118">
          <cell r="B118" t="str">
            <v>+/+</v>
          </cell>
          <cell r="K118" t="str">
            <v>domovy pro osoby se zdravotním postižením</v>
          </cell>
        </row>
        <row r="119">
          <cell r="B119" t="str">
            <v>+/+</v>
          </cell>
          <cell r="K119" t="str">
            <v>sociální rehabilitace</v>
          </cell>
        </row>
        <row r="120">
          <cell r="B120" t="str">
            <v>+/+</v>
          </cell>
          <cell r="K120" t="str">
            <v>domovy pro seniory</v>
          </cell>
        </row>
        <row r="121">
          <cell r="B121" t="str">
            <v>+/+</v>
          </cell>
          <cell r="K121" t="str">
            <v>chráněné bydlení</v>
          </cell>
        </row>
        <row r="122">
          <cell r="B122" t="str">
            <v>+/+</v>
          </cell>
          <cell r="K122" t="str">
            <v>domovy pro seniory</v>
          </cell>
        </row>
        <row r="123">
          <cell r="B123" t="str">
            <v>+/+</v>
          </cell>
          <cell r="K123" t="str">
            <v>domovy se zvláštním režimem</v>
          </cell>
        </row>
        <row r="124">
          <cell r="B124" t="str">
            <v>+/+</v>
          </cell>
          <cell r="K124" t="str">
            <v>domovy pro seniory</v>
          </cell>
        </row>
        <row r="125">
          <cell r="B125" t="str">
            <v>+/+</v>
          </cell>
          <cell r="K125" t="str">
            <v>domovy pro osoby se zdravotním postižením</v>
          </cell>
        </row>
        <row r="126">
          <cell r="B126" t="str">
            <v>+/+</v>
          </cell>
          <cell r="K126" t="str">
            <v>domovy pro seniory</v>
          </cell>
        </row>
        <row r="127">
          <cell r="B127" t="str">
            <v>+/+</v>
          </cell>
          <cell r="K127" t="str">
            <v>domovy pro seniory</v>
          </cell>
        </row>
        <row r="128">
          <cell r="B128" t="str">
            <v>+/+</v>
          </cell>
          <cell r="K128" t="str">
            <v>domovy pro seniory</v>
          </cell>
        </row>
        <row r="129">
          <cell r="B129" t="str">
            <v>+/+</v>
          </cell>
          <cell r="K129" t="str">
            <v>domovy pro osoby se zdravotním postižením</v>
          </cell>
        </row>
        <row r="130">
          <cell r="B130" t="str">
            <v>+/+</v>
          </cell>
          <cell r="K130" t="str">
            <v>domovy pro seniory</v>
          </cell>
        </row>
        <row r="131">
          <cell r="B131" t="str">
            <v>+/+</v>
          </cell>
          <cell r="K131" t="str">
            <v>domovy pro seniory</v>
          </cell>
        </row>
        <row r="132">
          <cell r="B132" t="str">
            <v>+/+</v>
          </cell>
          <cell r="K132" t="str">
            <v>domovy pro seniory</v>
          </cell>
        </row>
        <row r="133">
          <cell r="B133" t="str">
            <v>+/+</v>
          </cell>
          <cell r="K133" t="str">
            <v>domovy pro osoby se zdravotním postižením</v>
          </cell>
        </row>
        <row r="134">
          <cell r="B134" t="str">
            <v>+/+</v>
          </cell>
          <cell r="K134" t="str">
            <v>sociálně aktivizační služby pro seniory a osoby se zdravotním postižením</v>
          </cell>
        </row>
        <row r="135">
          <cell r="B135" t="str">
            <v>+/+</v>
          </cell>
          <cell r="K135" t="str">
            <v>domovy pro seniory</v>
          </cell>
        </row>
        <row r="136">
          <cell r="B136" t="str">
            <v>+/+</v>
          </cell>
          <cell r="K136" t="str">
            <v>odlehčovací služby</v>
          </cell>
        </row>
        <row r="137">
          <cell r="B137" t="str">
            <v>+/+</v>
          </cell>
          <cell r="K137" t="str">
            <v>pečovatelská služba</v>
          </cell>
        </row>
        <row r="138">
          <cell r="B138" t="str">
            <v>+/+</v>
          </cell>
          <cell r="K138" t="str">
            <v>pečovatelská služba</v>
          </cell>
        </row>
        <row r="139">
          <cell r="B139" t="str">
            <v>+/+</v>
          </cell>
          <cell r="K139" t="str">
            <v>denní stacionáře</v>
          </cell>
        </row>
        <row r="140">
          <cell r="B140" t="str">
            <v>+/+</v>
          </cell>
          <cell r="K140" t="str">
            <v>týdenní stacionáře</v>
          </cell>
        </row>
        <row r="141">
          <cell r="B141" t="str">
            <v>+/+</v>
          </cell>
          <cell r="K141" t="str">
            <v>chráněné bydlení</v>
          </cell>
        </row>
        <row r="142">
          <cell r="B142" t="str">
            <v>+/+</v>
          </cell>
          <cell r="K142" t="str">
            <v>domovy pro seniory</v>
          </cell>
        </row>
        <row r="143">
          <cell r="B143" t="str">
            <v>+/+</v>
          </cell>
          <cell r="K143" t="str">
            <v>domovy pro osoby se zdravotním postižením</v>
          </cell>
        </row>
        <row r="144">
          <cell r="B144" t="str">
            <v>+/+</v>
          </cell>
          <cell r="K144" t="str">
            <v>domovy pro osoby se zdravotním postižením</v>
          </cell>
        </row>
        <row r="145">
          <cell r="B145" t="str">
            <v>+/+</v>
          </cell>
          <cell r="K145" t="str">
            <v>denní stacionáře</v>
          </cell>
        </row>
        <row r="146">
          <cell r="B146" t="str">
            <v>+/+</v>
          </cell>
          <cell r="K146" t="str">
            <v>domovy pro seniory</v>
          </cell>
        </row>
        <row r="147">
          <cell r="B147" t="str">
            <v>+/+</v>
          </cell>
          <cell r="K147" t="str">
            <v>domovy se zvláštním režimem</v>
          </cell>
        </row>
        <row r="148">
          <cell r="B148" t="str">
            <v>+/+</v>
          </cell>
          <cell r="K148" t="str">
            <v>pečovatelská služba</v>
          </cell>
        </row>
        <row r="149">
          <cell r="B149" t="str">
            <v>+/+</v>
          </cell>
          <cell r="K149" t="str">
            <v>domovy pro seniory</v>
          </cell>
        </row>
        <row r="150">
          <cell r="B150" t="str">
            <v>+/+</v>
          </cell>
          <cell r="K150" t="str">
            <v>chráněné bydlení</v>
          </cell>
        </row>
        <row r="151">
          <cell r="B151" t="str">
            <v>+/+</v>
          </cell>
          <cell r="K151" t="str">
            <v>domovy se zvláštním režimem</v>
          </cell>
        </row>
        <row r="152">
          <cell r="B152" t="str">
            <v>+/+</v>
          </cell>
          <cell r="K152" t="str">
            <v>pečovatelská služba</v>
          </cell>
        </row>
        <row r="153">
          <cell r="B153" t="str">
            <v>+/+</v>
          </cell>
          <cell r="K153" t="str">
            <v>domovy pro seniory</v>
          </cell>
        </row>
        <row r="154">
          <cell r="B154" t="str">
            <v>+/+</v>
          </cell>
          <cell r="K154" t="str">
            <v>domovy pro seniory</v>
          </cell>
        </row>
        <row r="155">
          <cell r="B155" t="str">
            <v>+/+</v>
          </cell>
          <cell r="K155" t="str">
            <v>pečovatelská služba</v>
          </cell>
        </row>
        <row r="156">
          <cell r="B156" t="str">
            <v>+/+</v>
          </cell>
          <cell r="K156" t="str">
            <v>domovy pro seniory</v>
          </cell>
        </row>
        <row r="157">
          <cell r="B157" t="str">
            <v>+/+</v>
          </cell>
          <cell r="K157" t="str">
            <v>domovy pro seniory</v>
          </cell>
        </row>
        <row r="158">
          <cell r="B158" t="str">
            <v>+/+</v>
          </cell>
          <cell r="K158" t="str">
            <v>týdenní stacionáře</v>
          </cell>
        </row>
        <row r="159">
          <cell r="B159" t="str">
            <v>+/+</v>
          </cell>
          <cell r="K159" t="str">
            <v>chráněné bydlení</v>
          </cell>
        </row>
        <row r="160">
          <cell r="B160" t="str">
            <v>+/+</v>
          </cell>
          <cell r="K160" t="str">
            <v>domovy pro osoby se zdravotním postižením</v>
          </cell>
        </row>
        <row r="161">
          <cell r="B161" t="str">
            <v>+/+</v>
          </cell>
          <cell r="K161" t="str">
            <v>denní stacionáře</v>
          </cell>
        </row>
        <row r="162">
          <cell r="B162" t="str">
            <v>+/+</v>
          </cell>
          <cell r="K162" t="str">
            <v>domovy pro osoby se zdravotním postižením</v>
          </cell>
        </row>
        <row r="163">
          <cell r="B163" t="str">
            <v>+/+</v>
          </cell>
          <cell r="K163" t="str">
            <v>chráněné bydlení</v>
          </cell>
        </row>
        <row r="164">
          <cell r="B164" t="str">
            <v>+/+</v>
          </cell>
          <cell r="K164" t="str">
            <v>domovy pro osoby se zdravotním postižením</v>
          </cell>
        </row>
        <row r="165">
          <cell r="B165" t="str">
            <v>+/+</v>
          </cell>
          <cell r="K165" t="str">
            <v>domovy pro seniory</v>
          </cell>
        </row>
        <row r="166">
          <cell r="B166" t="str">
            <v>+/+</v>
          </cell>
          <cell r="K166" t="str">
            <v>domovy se zvláštním režimem</v>
          </cell>
        </row>
        <row r="167">
          <cell r="B167" t="str">
            <v>+/+</v>
          </cell>
          <cell r="K167" t="str">
            <v>domovy pro seniory</v>
          </cell>
        </row>
        <row r="168">
          <cell r="B168" t="str">
            <v>+/+</v>
          </cell>
          <cell r="K168" t="str">
            <v>domovy pro seniory</v>
          </cell>
        </row>
        <row r="169">
          <cell r="B169" t="str">
            <v>+/+</v>
          </cell>
          <cell r="K169" t="str">
            <v>domovy se zvláštním režimem</v>
          </cell>
        </row>
        <row r="170">
          <cell r="B170" t="str">
            <v>+/+</v>
          </cell>
          <cell r="K170" t="str">
            <v>odlehčovací služby</v>
          </cell>
        </row>
        <row r="171">
          <cell r="B171" t="str">
            <v>+/+</v>
          </cell>
          <cell r="K171" t="str">
            <v>denní stacionáře</v>
          </cell>
        </row>
        <row r="172">
          <cell r="B172" t="str">
            <v>+/+</v>
          </cell>
          <cell r="K172" t="str">
            <v>domovy se zvláštním režimem</v>
          </cell>
        </row>
        <row r="173">
          <cell r="B173" t="str">
            <v>+/+</v>
          </cell>
          <cell r="K173" t="str">
            <v>domovy pro seniory</v>
          </cell>
        </row>
        <row r="174">
          <cell r="B174" t="str">
            <v>+/+</v>
          </cell>
          <cell r="K174" t="str">
            <v>domovy se zvláštním režimem</v>
          </cell>
        </row>
        <row r="175">
          <cell r="B175" t="str">
            <v>+/+</v>
          </cell>
          <cell r="K175" t="str">
            <v>domovy pro seniory</v>
          </cell>
        </row>
        <row r="176">
          <cell r="B176" t="str">
            <v>+/+</v>
          </cell>
          <cell r="K176" t="str">
            <v>domovy pro seniory</v>
          </cell>
        </row>
        <row r="177">
          <cell r="B177" t="str">
            <v>+/+</v>
          </cell>
          <cell r="K177" t="str">
            <v>odlehčovací služby</v>
          </cell>
        </row>
        <row r="178">
          <cell r="B178" t="str">
            <v>+/+</v>
          </cell>
          <cell r="K178" t="str">
            <v>domovy se zvláštním režimem</v>
          </cell>
        </row>
        <row r="179">
          <cell r="B179" t="str">
            <v>+/+</v>
          </cell>
          <cell r="K179" t="str">
            <v>pečovatelská služba</v>
          </cell>
        </row>
        <row r="180">
          <cell r="B180" t="str">
            <v>+/+</v>
          </cell>
          <cell r="K180" t="str">
            <v>domovy pro seniory</v>
          </cell>
        </row>
        <row r="181">
          <cell r="B181" t="str">
            <v>+/+</v>
          </cell>
          <cell r="K181" t="str">
            <v>domovy pro seniory</v>
          </cell>
        </row>
        <row r="182">
          <cell r="B182" t="str">
            <v>+/+</v>
          </cell>
          <cell r="K182" t="str">
            <v>denní stacionáře</v>
          </cell>
        </row>
        <row r="183">
          <cell r="B183" t="str">
            <v>+/+</v>
          </cell>
          <cell r="K183" t="str">
            <v>sociálně aktivizační služby pro seniory a osoby se zdravotním postižením</v>
          </cell>
        </row>
        <row r="184">
          <cell r="B184" t="str">
            <v>+/+</v>
          </cell>
          <cell r="K184" t="str">
            <v>pečovatelská služba</v>
          </cell>
        </row>
        <row r="185">
          <cell r="B185" t="str">
            <v>+/+</v>
          </cell>
          <cell r="K185" t="str">
            <v>domovy pro seniory</v>
          </cell>
        </row>
        <row r="186">
          <cell r="B186" t="str">
            <v>+/+</v>
          </cell>
          <cell r="K186" t="str">
            <v>domovy se zvláštním režimem</v>
          </cell>
        </row>
        <row r="187">
          <cell r="B187" t="str">
            <v>+/+</v>
          </cell>
          <cell r="K187" t="str">
            <v>domovy pro seniory</v>
          </cell>
        </row>
        <row r="188">
          <cell r="B188" t="str">
            <v>+/+</v>
          </cell>
          <cell r="K188" t="str">
            <v>domovy pro seniory</v>
          </cell>
        </row>
        <row r="189">
          <cell r="B189" t="str">
            <v>+/+</v>
          </cell>
          <cell r="K189" t="str">
            <v>domovy pro seniory</v>
          </cell>
        </row>
        <row r="190">
          <cell r="B190" t="str">
            <v>+/+</v>
          </cell>
          <cell r="K190" t="str">
            <v>odlehčovací služby</v>
          </cell>
        </row>
        <row r="191">
          <cell r="B191" t="str">
            <v>+/+</v>
          </cell>
          <cell r="K191" t="str">
            <v>domovy se zvláštním režimem</v>
          </cell>
        </row>
        <row r="192">
          <cell r="B192" t="str">
            <v>+/+</v>
          </cell>
          <cell r="K192" t="str">
            <v>pečovatelská služba</v>
          </cell>
        </row>
        <row r="193">
          <cell r="B193" t="str">
            <v>+/+</v>
          </cell>
          <cell r="K193" t="str">
            <v>domovy se zvláštním režimem</v>
          </cell>
        </row>
        <row r="194">
          <cell r="B194" t="str">
            <v>+/+</v>
          </cell>
          <cell r="K194" t="str">
            <v>domovy pro seniory</v>
          </cell>
        </row>
        <row r="195">
          <cell r="B195" t="str">
            <v>+/+</v>
          </cell>
          <cell r="K195" t="str">
            <v>domovy pro seniory</v>
          </cell>
        </row>
        <row r="196">
          <cell r="B196" t="str">
            <v>+/+</v>
          </cell>
          <cell r="K196" t="str">
            <v>odlehčovací služby</v>
          </cell>
        </row>
        <row r="197">
          <cell r="B197" t="str">
            <v>+/+</v>
          </cell>
          <cell r="K197" t="str">
            <v>domovy pro seniory</v>
          </cell>
        </row>
        <row r="198">
          <cell r="B198" t="str">
            <v>+/+</v>
          </cell>
          <cell r="K198" t="str">
            <v>domovy se zvláštním režimem</v>
          </cell>
        </row>
        <row r="199">
          <cell r="B199" t="str">
            <v>+/+</v>
          </cell>
          <cell r="K199" t="str">
            <v>domovy pro seniory</v>
          </cell>
        </row>
        <row r="200">
          <cell r="B200" t="str">
            <v>+/+</v>
          </cell>
          <cell r="K200" t="str">
            <v>domovy se zvláštním režimem</v>
          </cell>
        </row>
        <row r="201">
          <cell r="B201" t="str">
            <v>+/+</v>
          </cell>
          <cell r="K201" t="str">
            <v>odlehčovací služby</v>
          </cell>
        </row>
        <row r="202">
          <cell r="B202" t="str">
            <v>+/+</v>
          </cell>
          <cell r="K202" t="str">
            <v>domovy pro osoby se zdravotním postižením</v>
          </cell>
        </row>
        <row r="203">
          <cell r="B203" t="str">
            <v>+/+</v>
          </cell>
          <cell r="K203" t="str">
            <v>domovy pro seniory</v>
          </cell>
        </row>
        <row r="204">
          <cell r="B204" t="str">
            <v>+/+</v>
          </cell>
          <cell r="K204" t="str">
            <v>domovy pro seniory</v>
          </cell>
        </row>
        <row r="205">
          <cell r="B205" t="str">
            <v>+/+</v>
          </cell>
          <cell r="K205" t="str">
            <v>domovy pro seniory</v>
          </cell>
        </row>
        <row r="206">
          <cell r="B206" t="str">
            <v>+/+</v>
          </cell>
          <cell r="K206" t="str">
            <v>pečovatelská služba</v>
          </cell>
        </row>
        <row r="207">
          <cell r="B207" t="str">
            <v>+/+</v>
          </cell>
          <cell r="K207" t="str">
            <v>domovy pro seniory</v>
          </cell>
        </row>
        <row r="208">
          <cell r="B208" t="str">
            <v>+/+</v>
          </cell>
          <cell r="K208" t="str">
            <v>domovy se zvláštním režimem</v>
          </cell>
        </row>
        <row r="209">
          <cell r="B209" t="str">
            <v>+/+</v>
          </cell>
          <cell r="K209" t="str">
            <v>odlehčovací služby</v>
          </cell>
        </row>
        <row r="210">
          <cell r="B210" t="str">
            <v>+/+</v>
          </cell>
          <cell r="K210" t="str">
            <v>domovy pro seniory</v>
          </cell>
        </row>
        <row r="211">
          <cell r="B211" t="str">
            <v>+/+</v>
          </cell>
          <cell r="K211" t="str">
            <v>domovy pro seniory</v>
          </cell>
        </row>
        <row r="212">
          <cell r="B212" t="str">
            <v>+/+</v>
          </cell>
          <cell r="K212" t="str">
            <v>domovy pro osoby se zdravotním postižením</v>
          </cell>
        </row>
        <row r="213">
          <cell r="B213" t="str">
            <v>+/+</v>
          </cell>
          <cell r="K213" t="str">
            <v>pečovatelská služba</v>
          </cell>
        </row>
        <row r="214">
          <cell r="B214" t="str">
            <v>+/+</v>
          </cell>
          <cell r="K214" t="str">
            <v>pečovatelská služba</v>
          </cell>
        </row>
        <row r="215">
          <cell r="B215" t="str">
            <v>+/+</v>
          </cell>
          <cell r="K215" t="str">
            <v>domovy se zvláštním režimem</v>
          </cell>
        </row>
        <row r="216">
          <cell r="B216" t="str">
            <v>+/+</v>
          </cell>
          <cell r="K216" t="str">
            <v>domovy pro seniory</v>
          </cell>
        </row>
        <row r="217">
          <cell r="B217" t="str">
            <v>+/+</v>
          </cell>
          <cell r="K217" t="str">
            <v>nízkoprahová zařízení pro děti a mládež</v>
          </cell>
        </row>
        <row r="218">
          <cell r="B218" t="str">
            <v>+/+</v>
          </cell>
          <cell r="K218" t="str">
            <v>domovy pro seniory</v>
          </cell>
        </row>
        <row r="219">
          <cell r="B219" t="str">
            <v>+/+</v>
          </cell>
          <cell r="K219" t="str">
            <v>domovy se zvláštním režimem</v>
          </cell>
        </row>
        <row r="220">
          <cell r="B220" t="str">
            <v>+/+</v>
          </cell>
          <cell r="K220" t="str">
            <v>osobní asistence</v>
          </cell>
        </row>
        <row r="221">
          <cell r="B221" t="str">
            <v>+/+</v>
          </cell>
          <cell r="K221" t="str">
            <v>terénní programy</v>
          </cell>
        </row>
        <row r="222">
          <cell r="B222" t="str">
            <v>+/+</v>
          </cell>
          <cell r="K222" t="str">
            <v>pečovatelská služba</v>
          </cell>
        </row>
        <row r="223">
          <cell r="B223" t="str">
            <v>+/+</v>
          </cell>
          <cell r="K223" t="str">
            <v>denní stacionáře</v>
          </cell>
        </row>
        <row r="224">
          <cell r="B224" t="str">
            <v>+/+</v>
          </cell>
          <cell r="K224" t="str">
            <v>sociálně aktivizační služby pro seniory a osoby se zdravotním postižením</v>
          </cell>
        </row>
        <row r="225">
          <cell r="B225" t="str">
            <v>+/+</v>
          </cell>
          <cell r="K225" t="str">
            <v>pečovatelská služba</v>
          </cell>
        </row>
        <row r="226">
          <cell r="B226" t="str">
            <v>+/+</v>
          </cell>
          <cell r="K226" t="str">
            <v>domovy pro seniory</v>
          </cell>
        </row>
        <row r="227">
          <cell r="B227" t="str">
            <v>+/+</v>
          </cell>
          <cell r="K227" t="str">
            <v>raná péče</v>
          </cell>
        </row>
        <row r="228">
          <cell r="B228" t="str">
            <v>+/+</v>
          </cell>
          <cell r="K228" t="str">
            <v>noclehárny</v>
          </cell>
        </row>
        <row r="229">
          <cell r="B229" t="str">
            <v>+/+</v>
          </cell>
          <cell r="K229" t="str">
            <v>sociálně aktivizační služby pro seniory a osoby se zdravotním postižením</v>
          </cell>
        </row>
        <row r="230">
          <cell r="B230" t="str">
            <v>+/+</v>
          </cell>
          <cell r="K230" t="str">
            <v>sociální rehabilitace</v>
          </cell>
        </row>
        <row r="231">
          <cell r="B231" t="str">
            <v>+/+</v>
          </cell>
          <cell r="K231" t="str">
            <v>denní stacionáře</v>
          </cell>
        </row>
        <row r="232">
          <cell r="B232" t="str">
            <v>+/+</v>
          </cell>
          <cell r="K232" t="str">
            <v>odlehčovací služby</v>
          </cell>
        </row>
        <row r="233">
          <cell r="B233" t="str">
            <v>+/+</v>
          </cell>
          <cell r="K233" t="str">
            <v>domovy se zvláštním režimem</v>
          </cell>
        </row>
        <row r="234">
          <cell r="B234" t="str">
            <v>+/+</v>
          </cell>
          <cell r="K234" t="str">
            <v>terénní programy</v>
          </cell>
        </row>
        <row r="235">
          <cell r="B235" t="str">
            <v>+/+</v>
          </cell>
          <cell r="K235" t="str">
            <v>osobní asistence</v>
          </cell>
        </row>
        <row r="236">
          <cell r="B236" t="str">
            <v>+/+</v>
          </cell>
          <cell r="K236" t="str">
            <v>pečovatelská služba</v>
          </cell>
        </row>
        <row r="237">
          <cell r="B237" t="str">
            <v>+/+</v>
          </cell>
          <cell r="K237" t="str">
            <v>sociální rehabilitace</v>
          </cell>
        </row>
        <row r="238">
          <cell r="B238" t="str">
            <v>+/+</v>
          </cell>
          <cell r="K238" t="str">
            <v>nízkoprahová zařízení pro děti a mládež</v>
          </cell>
        </row>
        <row r="239">
          <cell r="B239" t="str">
            <v>+/+</v>
          </cell>
          <cell r="K239" t="str">
            <v>odborné sociální poradenství</v>
          </cell>
        </row>
        <row r="240">
          <cell r="B240" t="str">
            <v>+/+</v>
          </cell>
          <cell r="K240" t="str">
            <v>osobní asistence</v>
          </cell>
        </row>
        <row r="241">
          <cell r="B241" t="str">
            <v>+/+</v>
          </cell>
          <cell r="K241" t="str">
            <v>denní stacionáře</v>
          </cell>
        </row>
        <row r="242">
          <cell r="B242" t="str">
            <v>+/+</v>
          </cell>
          <cell r="K242" t="str">
            <v>denní stacionáře</v>
          </cell>
        </row>
        <row r="243">
          <cell r="B243" t="str">
            <v>+/+</v>
          </cell>
          <cell r="K243" t="str">
            <v>sociálně aktivizační služby pro seniory a osoby se zdravotním postižením</v>
          </cell>
        </row>
        <row r="244">
          <cell r="B244" t="str">
            <v>+/+</v>
          </cell>
          <cell r="K244" t="str">
            <v>pečovatelská služba</v>
          </cell>
        </row>
        <row r="245">
          <cell r="B245" t="str">
            <v>+/+</v>
          </cell>
          <cell r="K245" t="str">
            <v>odlehčovací služby</v>
          </cell>
        </row>
        <row r="246">
          <cell r="B246" t="str">
            <v>+/+</v>
          </cell>
          <cell r="K246" t="str">
            <v>odlehčovací služby</v>
          </cell>
        </row>
        <row r="247">
          <cell r="B247" t="str">
            <v>+/+</v>
          </cell>
          <cell r="K247" t="str">
            <v>pečovatelská služba</v>
          </cell>
        </row>
        <row r="248">
          <cell r="B248" t="str">
            <v>+/+</v>
          </cell>
          <cell r="K248" t="str">
            <v>odlehčovací služby</v>
          </cell>
        </row>
        <row r="249">
          <cell r="B249" t="str">
            <v>+/+</v>
          </cell>
          <cell r="K249" t="str">
            <v>nízkoprahová zařízení pro děti a mládež</v>
          </cell>
        </row>
        <row r="250">
          <cell r="B250" t="str">
            <v>+/+</v>
          </cell>
          <cell r="K250" t="str">
            <v>osobní asistence</v>
          </cell>
        </row>
        <row r="251">
          <cell r="B251" t="str">
            <v>+/+</v>
          </cell>
          <cell r="K251" t="str">
            <v>pečovatelská služba</v>
          </cell>
        </row>
        <row r="252">
          <cell r="B252" t="str">
            <v>+/+</v>
          </cell>
          <cell r="K252" t="str">
            <v>sociálně aktivizační služby pro seniory a osoby se zdravotním postižením</v>
          </cell>
        </row>
        <row r="253">
          <cell r="B253" t="str">
            <v>+/+</v>
          </cell>
          <cell r="K253" t="str">
            <v>osobní asistence</v>
          </cell>
        </row>
        <row r="254">
          <cell r="B254" t="str">
            <v>+/+</v>
          </cell>
          <cell r="K254" t="str">
            <v>sociálně aktivizační služby pro seniory a osoby se zdravotním postižením</v>
          </cell>
        </row>
        <row r="255">
          <cell r="B255" t="str">
            <v>+/+</v>
          </cell>
          <cell r="K255" t="str">
            <v>odborné sociální poradenství</v>
          </cell>
        </row>
        <row r="256">
          <cell r="B256" t="str">
            <v>+/+</v>
          </cell>
          <cell r="K256" t="str">
            <v>sociální rehabilitace</v>
          </cell>
        </row>
        <row r="257">
          <cell r="B257" t="str">
            <v>+/+</v>
          </cell>
          <cell r="K257" t="str">
            <v>sociální rehabilitace</v>
          </cell>
        </row>
        <row r="258">
          <cell r="B258" t="str">
            <v>+/+</v>
          </cell>
          <cell r="K258" t="str">
            <v>sociální rehabilitace</v>
          </cell>
        </row>
        <row r="259">
          <cell r="B259" t="str">
            <v>+/+</v>
          </cell>
          <cell r="K259" t="str">
            <v>sociální rehabilitace</v>
          </cell>
        </row>
        <row r="260">
          <cell r="B260" t="str">
            <v>+/+</v>
          </cell>
          <cell r="K260" t="str">
            <v>sociální rehabilitace</v>
          </cell>
        </row>
        <row r="261">
          <cell r="B261" t="str">
            <v>+/+</v>
          </cell>
          <cell r="K261" t="str">
            <v>chráněné bydlení</v>
          </cell>
        </row>
        <row r="262">
          <cell r="B262" t="str">
            <v>+/+</v>
          </cell>
          <cell r="K262" t="str">
            <v>sociální rehabilitace</v>
          </cell>
        </row>
        <row r="263">
          <cell r="B263" t="str">
            <v>+/+</v>
          </cell>
          <cell r="K263" t="str">
            <v>chráněné bydlení</v>
          </cell>
        </row>
        <row r="264">
          <cell r="B264" t="str">
            <v>+/+</v>
          </cell>
          <cell r="K264" t="str">
            <v>domovy se zvláštním režimem</v>
          </cell>
        </row>
        <row r="265">
          <cell r="B265" t="str">
            <v>+/+</v>
          </cell>
          <cell r="K265" t="str">
            <v>sociální rehabilitace</v>
          </cell>
        </row>
        <row r="266">
          <cell r="B266" t="str">
            <v>+/+</v>
          </cell>
          <cell r="K266" t="str">
            <v>sociální rehabilitace</v>
          </cell>
        </row>
        <row r="267">
          <cell r="B267" t="str">
            <v>+/+</v>
          </cell>
          <cell r="K267" t="str">
            <v>denní stacionáře</v>
          </cell>
        </row>
        <row r="268">
          <cell r="B268" t="str">
            <v>+/+</v>
          </cell>
          <cell r="K268" t="str">
            <v>chráněné bydlení</v>
          </cell>
        </row>
        <row r="269">
          <cell r="B269" t="str">
            <v>+/+</v>
          </cell>
          <cell r="K269" t="str">
            <v>týdenní stacionáře</v>
          </cell>
        </row>
        <row r="270">
          <cell r="B270" t="str">
            <v>+/+</v>
          </cell>
          <cell r="K270" t="str">
            <v>osobní asistence</v>
          </cell>
        </row>
        <row r="271">
          <cell r="B271" t="str">
            <v>+/+</v>
          </cell>
          <cell r="K271" t="str">
            <v>osobní asistence</v>
          </cell>
        </row>
        <row r="272">
          <cell r="B272" t="str">
            <v>+/+</v>
          </cell>
          <cell r="K272" t="str">
            <v>odlehčovací služby</v>
          </cell>
        </row>
        <row r="273">
          <cell r="B273" t="str">
            <v>+/+</v>
          </cell>
          <cell r="K273" t="str">
            <v>odlehčovací služby</v>
          </cell>
        </row>
        <row r="274">
          <cell r="B274" t="str">
            <v>+/+</v>
          </cell>
          <cell r="K274" t="str">
            <v>odborné sociální poradenství</v>
          </cell>
        </row>
        <row r="275">
          <cell r="B275" t="str">
            <v>+/+</v>
          </cell>
          <cell r="K275" t="str">
            <v>terénní programy</v>
          </cell>
        </row>
        <row r="276">
          <cell r="B276" t="str">
            <v>+/+</v>
          </cell>
          <cell r="K276" t="str">
            <v>telefonická krizová pomoc</v>
          </cell>
        </row>
        <row r="277">
          <cell r="B277" t="str">
            <v>+/+</v>
          </cell>
          <cell r="K277" t="str">
            <v>odborné sociální poradenství</v>
          </cell>
        </row>
        <row r="278">
          <cell r="B278" t="str">
            <v>+/+</v>
          </cell>
          <cell r="K278" t="str">
            <v>denní stacionáře</v>
          </cell>
        </row>
        <row r="279">
          <cell r="B279" t="str">
            <v>+/+</v>
          </cell>
          <cell r="K279" t="str">
            <v>pečovatelská služba</v>
          </cell>
        </row>
        <row r="280">
          <cell r="B280" t="str">
            <v>+/+</v>
          </cell>
          <cell r="K280" t="str">
            <v>osobní asistence</v>
          </cell>
        </row>
        <row r="281">
          <cell r="B281" t="str">
            <v>+/+</v>
          </cell>
          <cell r="K281" t="str">
            <v>odborné sociální poradenství</v>
          </cell>
        </row>
        <row r="282">
          <cell r="B282" t="str">
            <v>+/+</v>
          </cell>
          <cell r="K282" t="str">
            <v>sociálně aktivizační služby pro seniory a osoby se zdravotním postižením</v>
          </cell>
        </row>
        <row r="283">
          <cell r="B283" t="str">
            <v>+/+</v>
          </cell>
          <cell r="K283" t="str">
            <v>odlehčovací služby</v>
          </cell>
        </row>
        <row r="284">
          <cell r="B284" t="str">
            <v>+/+</v>
          </cell>
          <cell r="K284" t="str">
            <v>týdenní stacionáře</v>
          </cell>
        </row>
        <row r="285">
          <cell r="B285" t="str">
            <v>+/+</v>
          </cell>
          <cell r="K285" t="str">
            <v>osobní asistence</v>
          </cell>
        </row>
        <row r="286">
          <cell r="B286" t="str">
            <v>+/+</v>
          </cell>
          <cell r="K286" t="str">
            <v>odborné sociální poradenství</v>
          </cell>
        </row>
        <row r="287">
          <cell r="B287" t="str">
            <v>+/+</v>
          </cell>
          <cell r="K287" t="str">
            <v>osobní asistence</v>
          </cell>
        </row>
        <row r="288">
          <cell r="B288" t="str">
            <v>+/+</v>
          </cell>
          <cell r="K288" t="str">
            <v>sociálně aktivizační služby pro seniory a osoby se zdravotním postižením</v>
          </cell>
        </row>
        <row r="289">
          <cell r="B289" t="str">
            <v>+/+</v>
          </cell>
          <cell r="K289" t="str">
            <v>domovy pro osoby se zdravotním postižením</v>
          </cell>
        </row>
        <row r="290">
          <cell r="B290" t="str">
            <v>+/+</v>
          </cell>
          <cell r="K290" t="str">
            <v>chráněné bydlení</v>
          </cell>
        </row>
        <row r="291">
          <cell r="B291" t="str">
            <v>+/+</v>
          </cell>
          <cell r="K291" t="str">
            <v>pečovatelská služba</v>
          </cell>
        </row>
        <row r="292">
          <cell r="B292" t="str">
            <v>+/+</v>
          </cell>
          <cell r="K292" t="str">
            <v>odborné sociální poradenství</v>
          </cell>
        </row>
        <row r="293">
          <cell r="B293" t="str">
            <v>+/+</v>
          </cell>
          <cell r="K293" t="str">
            <v>kontaktní centra</v>
          </cell>
        </row>
        <row r="294">
          <cell r="B294" t="str">
            <v>+/+</v>
          </cell>
          <cell r="K294" t="str">
            <v>nízkoprahová zařízení pro děti a mládež</v>
          </cell>
        </row>
        <row r="295">
          <cell r="B295" t="str">
            <v>+/+</v>
          </cell>
          <cell r="K295" t="str">
            <v>krizová pomoc</v>
          </cell>
        </row>
        <row r="296">
          <cell r="B296" t="str">
            <v>+/+</v>
          </cell>
          <cell r="K296" t="str">
            <v>denní stacionáře</v>
          </cell>
        </row>
        <row r="297">
          <cell r="B297" t="str">
            <v>+/+</v>
          </cell>
          <cell r="K297" t="str">
            <v>týdenní stacionáře</v>
          </cell>
        </row>
        <row r="298">
          <cell r="B298" t="str">
            <v>+/+</v>
          </cell>
          <cell r="K298" t="str">
            <v>sociální rehabilitace</v>
          </cell>
        </row>
        <row r="299">
          <cell r="B299" t="str">
            <v>+/+</v>
          </cell>
          <cell r="K299" t="str">
            <v>odborné sociální poradenství</v>
          </cell>
        </row>
        <row r="300">
          <cell r="B300" t="str">
            <v>+/+</v>
          </cell>
          <cell r="K300" t="str">
            <v>sociální rehabilitace</v>
          </cell>
        </row>
        <row r="301">
          <cell r="B301" t="str">
            <v>+/+</v>
          </cell>
          <cell r="K301" t="str">
            <v>domovy pro seniory</v>
          </cell>
        </row>
        <row r="302">
          <cell r="B302" t="str">
            <v>+/+</v>
          </cell>
          <cell r="K302" t="str">
            <v>terénní programy</v>
          </cell>
        </row>
        <row r="303">
          <cell r="B303" t="str">
            <v>+/+</v>
          </cell>
          <cell r="K303" t="str">
            <v>kontaktní centra</v>
          </cell>
        </row>
        <row r="304">
          <cell r="B304" t="str">
            <v>+/+</v>
          </cell>
          <cell r="K304" t="str">
            <v>terénní programy</v>
          </cell>
        </row>
        <row r="305">
          <cell r="B305" t="str">
            <v>+/+</v>
          </cell>
          <cell r="K305" t="str">
            <v>sociální rehabilitace</v>
          </cell>
        </row>
        <row r="306">
          <cell r="B306" t="str">
            <v>+/+</v>
          </cell>
          <cell r="K306" t="str">
            <v>nízkoprahová zařízení pro děti a mládež</v>
          </cell>
        </row>
        <row r="307">
          <cell r="B307" t="str">
            <v>+/+</v>
          </cell>
          <cell r="K307" t="str">
            <v>sociálně aktivizační služby pro seniory a osoby se zdravotním postižením</v>
          </cell>
        </row>
        <row r="308">
          <cell r="B308" t="str">
            <v>+/+</v>
          </cell>
          <cell r="K308" t="str">
            <v>osobní asistence</v>
          </cell>
        </row>
        <row r="309">
          <cell r="B309" t="str">
            <v>není v síti</v>
          </cell>
          <cell r="K309" t="str">
            <v>osobní asistence</v>
          </cell>
        </row>
        <row r="310">
          <cell r="B310" t="str">
            <v>+/+</v>
          </cell>
          <cell r="K310" t="str">
            <v>nízkoprahová zařízení pro děti a mládež</v>
          </cell>
        </row>
        <row r="311">
          <cell r="B311" t="str">
            <v>+/+</v>
          </cell>
          <cell r="K311" t="str">
            <v>chráněné bydlení</v>
          </cell>
        </row>
        <row r="312">
          <cell r="B312" t="str">
            <v>+/+</v>
          </cell>
          <cell r="K312" t="str">
            <v>sociální rehabilitace</v>
          </cell>
        </row>
        <row r="313">
          <cell r="B313" t="str">
            <v>+/+</v>
          </cell>
          <cell r="K313" t="str">
            <v>odborné sociální poradenství</v>
          </cell>
        </row>
        <row r="314">
          <cell r="B314" t="str">
            <v>+/+</v>
          </cell>
          <cell r="K314" t="str">
            <v>denní stacionáře</v>
          </cell>
        </row>
        <row r="315">
          <cell r="B315" t="str">
            <v>+/+</v>
          </cell>
          <cell r="K315" t="str">
            <v>pečovatelská služba</v>
          </cell>
        </row>
        <row r="316">
          <cell r="B316" t="str">
            <v>+/+</v>
          </cell>
          <cell r="K316" t="str">
            <v>pečovatelská služba</v>
          </cell>
        </row>
        <row r="317">
          <cell r="B317" t="str">
            <v>+/+</v>
          </cell>
          <cell r="K317" t="str">
            <v>pečovatelská služba</v>
          </cell>
        </row>
        <row r="318">
          <cell r="B318" t="str">
            <v>+/+</v>
          </cell>
          <cell r="K318" t="str">
            <v>pečovatelská služba</v>
          </cell>
        </row>
        <row r="319">
          <cell r="B319" t="str">
            <v>+/+</v>
          </cell>
          <cell r="K319" t="str">
            <v>pečovatelská služba</v>
          </cell>
        </row>
        <row r="320">
          <cell r="B320" t="str">
            <v>+/+</v>
          </cell>
          <cell r="K320" t="str">
            <v>domovy pro seniory</v>
          </cell>
        </row>
        <row r="321">
          <cell r="B321" t="str">
            <v>+/+</v>
          </cell>
          <cell r="K321" t="str">
            <v>pečovatelská služba</v>
          </cell>
        </row>
        <row r="322">
          <cell r="B322" t="str">
            <v>+/+</v>
          </cell>
          <cell r="K322" t="str">
            <v>nízkoprahová zařízení pro děti a mládež</v>
          </cell>
        </row>
        <row r="323">
          <cell r="B323" t="str">
            <v>+/+</v>
          </cell>
          <cell r="K323" t="str">
            <v>noclehárny</v>
          </cell>
        </row>
        <row r="324">
          <cell r="B324" t="str">
            <v>+/+</v>
          </cell>
          <cell r="K324" t="str">
            <v>pečovatelská služba</v>
          </cell>
        </row>
        <row r="325">
          <cell r="B325" t="str">
            <v>+/+</v>
          </cell>
          <cell r="K325" t="str">
            <v>pečovatelská služba</v>
          </cell>
        </row>
        <row r="326">
          <cell r="B326" t="str">
            <v>+/+</v>
          </cell>
          <cell r="K326" t="str">
            <v>pečovatelská služba</v>
          </cell>
        </row>
        <row r="327">
          <cell r="B327" t="str">
            <v>+/+</v>
          </cell>
          <cell r="K327" t="str">
            <v>pečovatelská služba</v>
          </cell>
        </row>
        <row r="328">
          <cell r="B328" t="str">
            <v>+/+</v>
          </cell>
          <cell r="K328" t="str">
            <v>pečovatelská služba</v>
          </cell>
        </row>
        <row r="329">
          <cell r="B329" t="str">
            <v>+/+</v>
          </cell>
          <cell r="K329" t="str">
            <v>pečovatelská služba</v>
          </cell>
        </row>
        <row r="330">
          <cell r="B330" t="str">
            <v>+/+</v>
          </cell>
          <cell r="K330" t="str">
            <v>pečovatelská služba</v>
          </cell>
        </row>
        <row r="331">
          <cell r="B331" t="str">
            <v>+/+</v>
          </cell>
          <cell r="K331" t="str">
            <v>pečovatelská služba</v>
          </cell>
        </row>
        <row r="332">
          <cell r="B332" t="str">
            <v>+/+</v>
          </cell>
          <cell r="K332" t="str">
            <v>pečovatelská služba</v>
          </cell>
        </row>
        <row r="333">
          <cell r="B333" t="str">
            <v>+/+</v>
          </cell>
          <cell r="K333" t="str">
            <v>pečovatelská služba</v>
          </cell>
        </row>
        <row r="334">
          <cell r="B334" t="str">
            <v>+/+</v>
          </cell>
          <cell r="K334" t="str">
            <v>pečovatelská služba</v>
          </cell>
        </row>
        <row r="335">
          <cell r="B335" t="str">
            <v>+/+</v>
          </cell>
          <cell r="K335" t="str">
            <v>pečovatelská služba</v>
          </cell>
        </row>
        <row r="336">
          <cell r="B336" t="str">
            <v>+/+</v>
          </cell>
          <cell r="K336" t="str">
            <v>pečovatelská služba</v>
          </cell>
        </row>
        <row r="337">
          <cell r="B337" t="str">
            <v>+/+</v>
          </cell>
          <cell r="K337" t="str">
            <v>odlehčovací služby</v>
          </cell>
        </row>
        <row r="338">
          <cell r="B338" t="str">
            <v>+/+</v>
          </cell>
          <cell r="K338" t="str">
            <v>pečovatelská služba</v>
          </cell>
        </row>
        <row r="339">
          <cell r="B339" t="str">
            <v>+/+</v>
          </cell>
          <cell r="K339" t="str">
            <v>denní stacionáře</v>
          </cell>
        </row>
        <row r="340">
          <cell r="B340" t="str">
            <v>+/+</v>
          </cell>
          <cell r="K340" t="str">
            <v>domovy pro seniory</v>
          </cell>
        </row>
        <row r="341">
          <cell r="B341" t="str">
            <v>+/+</v>
          </cell>
          <cell r="K341" t="str">
            <v>domovy pro seniory</v>
          </cell>
        </row>
        <row r="342">
          <cell r="B342" t="str">
            <v>+/+</v>
          </cell>
          <cell r="K342" t="str">
            <v>odlehčovací služby</v>
          </cell>
        </row>
        <row r="343">
          <cell r="B343" t="str">
            <v>+/+</v>
          </cell>
          <cell r="K343" t="str">
            <v>pečovatelská služba</v>
          </cell>
        </row>
        <row r="344">
          <cell r="B344" t="str">
            <v>+/+</v>
          </cell>
          <cell r="K344" t="str">
            <v>pečovatelská služba</v>
          </cell>
        </row>
        <row r="345">
          <cell r="B345" t="str">
            <v>+/+</v>
          </cell>
          <cell r="K345" t="str">
            <v>pečovatelská služba</v>
          </cell>
        </row>
        <row r="346">
          <cell r="B346" t="str">
            <v>+/+</v>
          </cell>
          <cell r="K346" t="str">
            <v>noclehárny</v>
          </cell>
        </row>
        <row r="347">
          <cell r="B347" t="str">
            <v>+/+</v>
          </cell>
          <cell r="K347" t="str">
            <v>terénní programy</v>
          </cell>
        </row>
        <row r="348">
          <cell r="B348" t="str">
            <v>+/+</v>
          </cell>
          <cell r="K348" t="str">
            <v>týdenní stacionáře</v>
          </cell>
        </row>
        <row r="349">
          <cell r="B349" t="str">
            <v>+/+</v>
          </cell>
          <cell r="K349" t="str">
            <v>domovy pro osoby se zdravotním postižením</v>
          </cell>
        </row>
        <row r="350">
          <cell r="B350" t="str">
            <v>+/+</v>
          </cell>
          <cell r="K350" t="str">
            <v>odlehčovací služby</v>
          </cell>
        </row>
        <row r="351">
          <cell r="B351" t="str">
            <v>+/+</v>
          </cell>
          <cell r="K351" t="str">
            <v>chráněné bydlení</v>
          </cell>
        </row>
        <row r="352">
          <cell r="B352" t="str">
            <v>+/+</v>
          </cell>
          <cell r="K352" t="str">
            <v>osobní asistence</v>
          </cell>
        </row>
        <row r="353">
          <cell r="B353" t="str">
            <v>+/+</v>
          </cell>
          <cell r="K353" t="str">
            <v>sociální rehabilitace</v>
          </cell>
        </row>
        <row r="354">
          <cell r="B354" t="str">
            <v>+/+</v>
          </cell>
          <cell r="K354" t="str">
            <v>raná péče</v>
          </cell>
        </row>
        <row r="355">
          <cell r="B355" t="str">
            <v>+/+</v>
          </cell>
          <cell r="K355" t="str">
            <v>sociální rehabilitace</v>
          </cell>
        </row>
        <row r="356">
          <cell r="B356" t="str">
            <v>+/+</v>
          </cell>
          <cell r="K356" t="str">
            <v>odborné sociální poradenství</v>
          </cell>
        </row>
        <row r="357">
          <cell r="B357" t="str">
            <v>+/+</v>
          </cell>
          <cell r="K357" t="str">
            <v>osobní asistence</v>
          </cell>
        </row>
        <row r="358">
          <cell r="B358" t="str">
            <v>+/+</v>
          </cell>
          <cell r="K358" t="str">
            <v>odborné sociální poradenství</v>
          </cell>
        </row>
        <row r="359">
          <cell r="B359" t="str">
            <v>není v síti</v>
          </cell>
          <cell r="K359" t="str">
            <v>osobní asistence</v>
          </cell>
        </row>
        <row r="360">
          <cell r="B360" t="str">
            <v>+/+</v>
          </cell>
          <cell r="K360" t="str">
            <v>pečovatelská služba</v>
          </cell>
        </row>
        <row r="361">
          <cell r="B361" t="str">
            <v>+/+</v>
          </cell>
          <cell r="K361" t="str">
            <v>pečovatelská služba</v>
          </cell>
        </row>
        <row r="362">
          <cell r="B362" t="str">
            <v>+/+</v>
          </cell>
          <cell r="K362" t="str">
            <v>pečovatelská služba</v>
          </cell>
        </row>
        <row r="363">
          <cell r="B363" t="str">
            <v>+/+</v>
          </cell>
          <cell r="K363" t="str">
            <v>pečovatelská služba</v>
          </cell>
        </row>
        <row r="364">
          <cell r="B364" t="str">
            <v>+/+</v>
          </cell>
          <cell r="K364" t="str">
            <v>terénní programy</v>
          </cell>
        </row>
        <row r="365">
          <cell r="B365" t="str">
            <v>+/+</v>
          </cell>
          <cell r="K365" t="str">
            <v>pečovatelská služba</v>
          </cell>
        </row>
        <row r="366">
          <cell r="B366" t="str">
            <v>+/+</v>
          </cell>
          <cell r="K366" t="str">
            <v>raná péče</v>
          </cell>
        </row>
        <row r="367">
          <cell r="B367" t="str">
            <v>+/(+)</v>
          </cell>
          <cell r="K367" t="str">
            <v>terénní programy</v>
          </cell>
        </row>
        <row r="368">
          <cell r="B368" t="str">
            <v>+/+</v>
          </cell>
          <cell r="K368" t="str">
            <v>sociálně aktivizační služby pro seniory a osoby se zdravotním postižením</v>
          </cell>
        </row>
        <row r="369">
          <cell r="B369" t="str">
            <v>+/+</v>
          </cell>
          <cell r="K369" t="str">
            <v>sociální rehabilitace</v>
          </cell>
        </row>
        <row r="370">
          <cell r="B370" t="str">
            <v>+/+</v>
          </cell>
          <cell r="K370" t="str">
            <v>noclehárny</v>
          </cell>
        </row>
        <row r="371">
          <cell r="B371" t="str">
            <v>+/+</v>
          </cell>
          <cell r="K371" t="str">
            <v>sociální rehabilitace</v>
          </cell>
        </row>
        <row r="372">
          <cell r="B372" t="str">
            <v>+/+</v>
          </cell>
          <cell r="K372" t="str">
            <v>nízkoprahová zařízení pro děti a mládež</v>
          </cell>
        </row>
        <row r="373">
          <cell r="B373" t="str">
            <v>+/+</v>
          </cell>
          <cell r="K373" t="str">
            <v>odborné sociální poradenství</v>
          </cell>
        </row>
        <row r="374">
          <cell r="B374" t="str">
            <v>+/+</v>
          </cell>
          <cell r="K374" t="str">
            <v>krizová pomoc</v>
          </cell>
        </row>
        <row r="375">
          <cell r="B375" t="str">
            <v>+/+</v>
          </cell>
          <cell r="K375" t="str">
            <v>pečovatelská služba</v>
          </cell>
        </row>
        <row r="376">
          <cell r="B376" t="str">
            <v>+/+</v>
          </cell>
          <cell r="K376" t="str">
            <v>pečovatelská služba</v>
          </cell>
        </row>
        <row r="377">
          <cell r="B377" t="str">
            <v>+/+</v>
          </cell>
          <cell r="K377" t="str">
            <v>centra denních služeb</v>
          </cell>
        </row>
        <row r="378">
          <cell r="B378" t="str">
            <v>+/+</v>
          </cell>
          <cell r="K378" t="str">
            <v>pečovatelská služba</v>
          </cell>
        </row>
        <row r="379">
          <cell r="B379" t="str">
            <v>+/+</v>
          </cell>
          <cell r="K379" t="str">
            <v>pečovatelská služba</v>
          </cell>
        </row>
        <row r="380">
          <cell r="B380" t="str">
            <v>+/+</v>
          </cell>
          <cell r="K380" t="str">
            <v>denní stacionáře</v>
          </cell>
        </row>
        <row r="381">
          <cell r="B381" t="str">
            <v>+/+</v>
          </cell>
          <cell r="K381" t="str">
            <v>odlehčovací služby</v>
          </cell>
        </row>
        <row r="382">
          <cell r="B382" t="str">
            <v>+/+</v>
          </cell>
          <cell r="K382" t="str">
            <v>osobní asistence</v>
          </cell>
        </row>
        <row r="383">
          <cell r="B383" t="str">
            <v>+/+</v>
          </cell>
          <cell r="K383" t="str">
            <v>tísňová péče</v>
          </cell>
        </row>
        <row r="384">
          <cell r="B384" t="str">
            <v>+/+</v>
          </cell>
          <cell r="K384" t="str">
            <v>pečovatelská služba</v>
          </cell>
        </row>
        <row r="385">
          <cell r="B385" t="str">
            <v>+/+</v>
          </cell>
          <cell r="K385" t="str">
            <v>osobní asistence</v>
          </cell>
        </row>
        <row r="386">
          <cell r="B386" t="str">
            <v>+/+</v>
          </cell>
          <cell r="K386" t="str">
            <v>odlehčovací služby</v>
          </cell>
        </row>
        <row r="387">
          <cell r="B387" t="str">
            <v>+/+</v>
          </cell>
          <cell r="K387" t="str">
            <v>pečovatelská služba</v>
          </cell>
        </row>
        <row r="388">
          <cell r="B388" t="str">
            <v>+/+</v>
          </cell>
          <cell r="K388" t="str">
            <v>sociální rehabilitace</v>
          </cell>
        </row>
        <row r="389">
          <cell r="B389" t="str">
            <v>+/+</v>
          </cell>
          <cell r="K389" t="str">
            <v>terénní programy</v>
          </cell>
        </row>
        <row r="390">
          <cell r="B390" t="str">
            <v>+/+</v>
          </cell>
          <cell r="K390" t="str">
            <v>chráněné bydlení</v>
          </cell>
        </row>
        <row r="391">
          <cell r="B391" t="str">
            <v>+/+</v>
          </cell>
          <cell r="K391" t="str">
            <v>telefonická krizová pomoc</v>
          </cell>
        </row>
        <row r="392">
          <cell r="B392" t="str">
            <v>+/+</v>
          </cell>
          <cell r="K392" t="str">
            <v>krizová pomoc</v>
          </cell>
        </row>
        <row r="393">
          <cell r="B393" t="str">
            <v>+/(+)</v>
          </cell>
          <cell r="K393" t="str">
            <v>domovy pro seniory</v>
          </cell>
        </row>
        <row r="394">
          <cell r="B394" t="str">
            <v>+/+</v>
          </cell>
          <cell r="K394" t="str">
            <v>kontaktní centra</v>
          </cell>
        </row>
        <row r="395">
          <cell r="B395" t="str">
            <v>+/+</v>
          </cell>
          <cell r="K395" t="str">
            <v>nízkoprahová zařízení pro děti a mládež</v>
          </cell>
        </row>
        <row r="396">
          <cell r="B396" t="str">
            <v>+/+</v>
          </cell>
          <cell r="K396" t="str">
            <v>odborné sociální poradenství</v>
          </cell>
        </row>
        <row r="397">
          <cell r="B397" t="str">
            <v>+/+</v>
          </cell>
          <cell r="K397" t="str">
            <v>telefonická krizová pomoc</v>
          </cell>
        </row>
        <row r="398">
          <cell r="B398" t="str">
            <v>+/+</v>
          </cell>
          <cell r="K398" t="str">
            <v>odborné sociální poradenství</v>
          </cell>
        </row>
        <row r="399">
          <cell r="B399" t="str">
            <v>+/+</v>
          </cell>
          <cell r="K399" t="str">
            <v>odborné sociální poradenství</v>
          </cell>
        </row>
        <row r="400">
          <cell r="B400" t="str">
            <v>+/+</v>
          </cell>
          <cell r="K400" t="str">
            <v>odborné sociální poradenství</v>
          </cell>
        </row>
        <row r="401">
          <cell r="B401" t="str">
            <v>+/+</v>
          </cell>
          <cell r="K401" t="str">
            <v>terénní programy</v>
          </cell>
        </row>
        <row r="402">
          <cell r="B402" t="str">
            <v>+/+</v>
          </cell>
          <cell r="K402" t="str">
            <v>odborné sociální poradenství</v>
          </cell>
        </row>
        <row r="403">
          <cell r="B403" t="str">
            <v>+/+</v>
          </cell>
          <cell r="K403" t="str">
            <v>odlehčovací služby</v>
          </cell>
        </row>
        <row r="404">
          <cell r="B404" t="str">
            <v>+/+</v>
          </cell>
          <cell r="K404" t="str">
            <v>odborné sociální poradenství</v>
          </cell>
        </row>
        <row r="405">
          <cell r="B405" t="str">
            <v>+/+</v>
          </cell>
          <cell r="K405" t="str">
            <v>osobní asistence</v>
          </cell>
        </row>
        <row r="406">
          <cell r="B406" t="str">
            <v>+/+</v>
          </cell>
          <cell r="K406" t="str">
            <v>domovy pro osoby se zdravotním postižením</v>
          </cell>
        </row>
        <row r="407">
          <cell r="B407" t="str">
            <v>+/+</v>
          </cell>
          <cell r="K407" t="str">
            <v>chráněné bydlení</v>
          </cell>
        </row>
        <row r="408">
          <cell r="B408" t="str">
            <v>+/+</v>
          </cell>
          <cell r="K408" t="str">
            <v>sociální rehabilitace</v>
          </cell>
        </row>
        <row r="409">
          <cell r="B409" t="str">
            <v>není v síti</v>
          </cell>
          <cell r="K409" t="str">
            <v>domovy se zvláštním režimem</v>
          </cell>
        </row>
        <row r="410">
          <cell r="B410" t="str">
            <v>není v síti</v>
          </cell>
          <cell r="K410" t="str">
            <v>domovy pro seniory</v>
          </cell>
        </row>
        <row r="411">
          <cell r="B411" t="str">
            <v>+/+</v>
          </cell>
          <cell r="K411" t="str">
            <v>denní stacionáře</v>
          </cell>
        </row>
        <row r="412">
          <cell r="B412" t="str">
            <v>+/+</v>
          </cell>
          <cell r="K412" t="str">
            <v>odborné sociální poradenství</v>
          </cell>
        </row>
        <row r="413">
          <cell r="B413" t="str">
            <v>+/+</v>
          </cell>
          <cell r="K413" t="str">
            <v>terénní programy</v>
          </cell>
        </row>
        <row r="414">
          <cell r="B414" t="str">
            <v>+/+</v>
          </cell>
          <cell r="K414" t="str">
            <v>kontaktní centra</v>
          </cell>
        </row>
        <row r="415">
          <cell r="B415" t="str">
            <v>+/+</v>
          </cell>
          <cell r="K415" t="str">
            <v>nízkoprahová zařízení pro děti a mládež</v>
          </cell>
        </row>
        <row r="416">
          <cell r="B416" t="str">
            <v>+/+</v>
          </cell>
          <cell r="K416" t="str">
            <v>domovy pro seniory</v>
          </cell>
        </row>
        <row r="417">
          <cell r="B417" t="str">
            <v>+/+</v>
          </cell>
          <cell r="K417" t="str">
            <v>domovy se zvláštním režimem</v>
          </cell>
        </row>
        <row r="418">
          <cell r="B418" t="str">
            <v>+/+</v>
          </cell>
          <cell r="K418" t="str">
            <v>pečovatelská služba</v>
          </cell>
        </row>
        <row r="419">
          <cell r="B419" t="str">
            <v>+/+</v>
          </cell>
          <cell r="K419" t="str">
            <v>týdenní stacionáře</v>
          </cell>
        </row>
        <row r="420">
          <cell r="B420" t="str">
            <v>+/+</v>
          </cell>
          <cell r="K420" t="str">
            <v>pečovatelská služba</v>
          </cell>
        </row>
        <row r="421">
          <cell r="B421" t="str">
            <v>+/+</v>
          </cell>
          <cell r="K421" t="str">
            <v>odlehčovací služby</v>
          </cell>
        </row>
        <row r="422">
          <cell r="B422" t="str">
            <v>+/+</v>
          </cell>
          <cell r="K422" t="str">
            <v>pečovatelská služba</v>
          </cell>
        </row>
        <row r="423">
          <cell r="B423" t="str">
            <v>+/+</v>
          </cell>
          <cell r="K423" t="str">
            <v>osobní asistence</v>
          </cell>
        </row>
        <row r="424">
          <cell r="B424" t="str">
            <v>+/+</v>
          </cell>
          <cell r="K424" t="str">
            <v>odlehčovací služby</v>
          </cell>
        </row>
        <row r="425">
          <cell r="B425" t="str">
            <v>+/+</v>
          </cell>
          <cell r="K425" t="str">
            <v>odborné sociální poradenství</v>
          </cell>
        </row>
        <row r="426">
          <cell r="B426" t="str">
            <v>+/+</v>
          </cell>
          <cell r="K426" t="str">
            <v>odlehčovací služby</v>
          </cell>
        </row>
        <row r="427">
          <cell r="B427" t="str">
            <v>+/+</v>
          </cell>
          <cell r="K427" t="str">
            <v>pečovatelská služba</v>
          </cell>
        </row>
        <row r="428">
          <cell r="B428" t="str">
            <v>+/+</v>
          </cell>
          <cell r="K428" t="str">
            <v>osobní asistence</v>
          </cell>
        </row>
        <row r="429">
          <cell r="B429" t="str">
            <v>+/+</v>
          </cell>
          <cell r="K429" t="str">
            <v>pečovatelská služba</v>
          </cell>
        </row>
        <row r="430">
          <cell r="B430" t="str">
            <v>+/+</v>
          </cell>
          <cell r="K430" t="str">
            <v>týdenní stacionáře</v>
          </cell>
        </row>
        <row r="431">
          <cell r="B431" t="str">
            <v>není v síti</v>
          </cell>
          <cell r="K431" t="str">
            <v>sociálně aktivizační služby pro seniory a osoby se zdravotním postižením</v>
          </cell>
        </row>
        <row r="432">
          <cell r="B432" t="str">
            <v>+/+</v>
          </cell>
          <cell r="K432" t="str">
            <v>raná péče</v>
          </cell>
        </row>
        <row r="433">
          <cell r="B433" t="str">
            <v>+/+</v>
          </cell>
          <cell r="K433" t="str">
            <v>sociální rehabilitace</v>
          </cell>
        </row>
        <row r="434">
          <cell r="B434" t="str">
            <v>+/+</v>
          </cell>
          <cell r="K434" t="str">
            <v>odlehčovací služby</v>
          </cell>
        </row>
        <row r="435">
          <cell r="B435" t="str">
            <v>+/+</v>
          </cell>
          <cell r="K435" t="str">
            <v>denní stacionáře</v>
          </cell>
        </row>
        <row r="436">
          <cell r="B436" t="str">
            <v>+/+</v>
          </cell>
          <cell r="K436" t="str">
            <v>chráněné bydlení</v>
          </cell>
        </row>
        <row r="437">
          <cell r="B437" t="str">
            <v>+/+</v>
          </cell>
          <cell r="K437" t="str">
            <v>denní stacionáře</v>
          </cell>
        </row>
        <row r="438">
          <cell r="B438" t="str">
            <v>+/+</v>
          </cell>
          <cell r="K438" t="str">
            <v>pečovatelská služba</v>
          </cell>
        </row>
        <row r="439">
          <cell r="B439" t="str">
            <v>+/+</v>
          </cell>
          <cell r="K439" t="str">
            <v>odborné sociální poradenství</v>
          </cell>
        </row>
        <row r="440">
          <cell r="B440" t="str">
            <v>+/+</v>
          </cell>
          <cell r="K440" t="str">
            <v>raná péče</v>
          </cell>
        </row>
        <row r="441">
          <cell r="B441" t="str">
            <v>+/+</v>
          </cell>
          <cell r="K441" t="str">
            <v>odborné sociální poradenství</v>
          </cell>
        </row>
        <row r="442">
          <cell r="B442" t="str">
            <v>+/+</v>
          </cell>
          <cell r="K442" t="str">
            <v>odborné sociální poradenství</v>
          </cell>
        </row>
        <row r="443">
          <cell r="B443" t="str">
            <v>+/+</v>
          </cell>
          <cell r="K443" t="str">
            <v>sociálně aktivizační služby pro seniory a osoby se zdravotním postižením</v>
          </cell>
        </row>
        <row r="444">
          <cell r="B444" t="str">
            <v>+/+</v>
          </cell>
          <cell r="K444" t="str">
            <v>sociálně aktivizační služby pro seniory a osoby se zdravotním postižením</v>
          </cell>
        </row>
        <row r="445">
          <cell r="B445" t="str">
            <v>+/+</v>
          </cell>
          <cell r="K445" t="str">
            <v>sociálně aktivizační služby pro seniory a osoby se zdravotním postižením</v>
          </cell>
        </row>
        <row r="446">
          <cell r="B446" t="str">
            <v>+/+</v>
          </cell>
          <cell r="K446" t="str">
            <v>odborné sociální poradenství</v>
          </cell>
        </row>
        <row r="447">
          <cell r="B447" t="str">
            <v>+/+</v>
          </cell>
          <cell r="K447" t="str">
            <v>sociálně aktivizační služby pro seniory a osoby se zdravotním postižením</v>
          </cell>
        </row>
        <row r="448">
          <cell r="B448" t="str">
            <v>+/+</v>
          </cell>
          <cell r="K448" t="str">
            <v>sociálně aktivizační služby pro seniory a osoby se zdravotním postižením</v>
          </cell>
        </row>
        <row r="449">
          <cell r="B449" t="str">
            <v>+/+</v>
          </cell>
          <cell r="K449" t="str">
            <v>sociální rehabilitace</v>
          </cell>
        </row>
        <row r="450">
          <cell r="B450" t="str">
            <v>+/+</v>
          </cell>
          <cell r="K450" t="str">
            <v>sociálně aktivizační služby pro seniory a osoby se zdravotním postižením</v>
          </cell>
        </row>
        <row r="451">
          <cell r="B451" t="str">
            <v>+/+</v>
          </cell>
          <cell r="K451" t="str">
            <v>krizová pomoc</v>
          </cell>
        </row>
        <row r="452">
          <cell r="B452" t="str">
            <v>+/+</v>
          </cell>
          <cell r="K452" t="str">
            <v>odlehčovací služby</v>
          </cell>
        </row>
        <row r="453">
          <cell r="B453" t="str">
            <v>+/+</v>
          </cell>
          <cell r="K453" t="str">
            <v>odborné sociální poradenství</v>
          </cell>
        </row>
        <row r="454">
          <cell r="B454" t="str">
            <v>+/+</v>
          </cell>
          <cell r="K454" t="str">
            <v>odlehčovací služby</v>
          </cell>
        </row>
        <row r="455">
          <cell r="B455" t="str">
            <v>+/+</v>
          </cell>
          <cell r="K455" t="str">
            <v>centra denních služeb</v>
          </cell>
        </row>
        <row r="456">
          <cell r="B456" t="str">
            <v>není v síti</v>
          </cell>
          <cell r="K456" t="str">
            <v>domovy pro seniory</v>
          </cell>
        </row>
        <row r="457">
          <cell r="B457" t="str">
            <v>+/+</v>
          </cell>
          <cell r="K457" t="str">
            <v>chráněné bydlení</v>
          </cell>
        </row>
        <row r="458">
          <cell r="B458" t="str">
            <v>+/+</v>
          </cell>
          <cell r="K458" t="str">
            <v>odlehčovací služby</v>
          </cell>
        </row>
        <row r="459">
          <cell r="B459" t="str">
            <v>+/+</v>
          </cell>
          <cell r="K459" t="str">
            <v>chráněné bydlení</v>
          </cell>
        </row>
        <row r="460">
          <cell r="B460" t="str">
            <v>+/+</v>
          </cell>
          <cell r="K460" t="str">
            <v>odborné sociální poradenství</v>
          </cell>
        </row>
        <row r="461">
          <cell r="B461" t="str">
            <v>+/+</v>
          </cell>
          <cell r="K461" t="str">
            <v>telefonická krizová pomoc</v>
          </cell>
        </row>
        <row r="462">
          <cell r="B462" t="str">
            <v>+/+</v>
          </cell>
          <cell r="K462" t="str">
            <v>sociální rehabilitace</v>
          </cell>
        </row>
        <row r="463">
          <cell r="B463" t="str">
            <v>+/+</v>
          </cell>
          <cell r="K463" t="str">
            <v>sociálně aktivizační služby pro seniory a osoby se zdravotním postižením</v>
          </cell>
        </row>
        <row r="464">
          <cell r="B464" t="str">
            <v>+/+</v>
          </cell>
          <cell r="K464" t="str">
            <v>denní stacionáře</v>
          </cell>
        </row>
        <row r="465">
          <cell r="B465" t="str">
            <v>+/+</v>
          </cell>
          <cell r="K465" t="str">
            <v>nízkoprahová zařízení pro děti a mládež</v>
          </cell>
        </row>
        <row r="466">
          <cell r="B466" t="str">
            <v>+/+</v>
          </cell>
          <cell r="K466" t="str">
            <v>chráněné bydlení</v>
          </cell>
        </row>
        <row r="467">
          <cell r="B467" t="str">
            <v>+/+</v>
          </cell>
          <cell r="K467" t="str">
            <v>domovy pro osoby se zdravotním postižením</v>
          </cell>
        </row>
        <row r="468">
          <cell r="B468" t="str">
            <v>+/+</v>
          </cell>
          <cell r="K468" t="str">
            <v>chráněné bydlení</v>
          </cell>
        </row>
        <row r="469">
          <cell r="B469" t="str">
            <v>+/+</v>
          </cell>
          <cell r="K469" t="str">
            <v>denní stacionáře</v>
          </cell>
        </row>
        <row r="470">
          <cell r="B470" t="str">
            <v>+/+</v>
          </cell>
          <cell r="K470" t="str">
            <v>týdenní stacionáře</v>
          </cell>
        </row>
        <row r="471">
          <cell r="B471" t="str">
            <v>+/+</v>
          </cell>
          <cell r="K471" t="str">
            <v>terénní programy</v>
          </cell>
        </row>
        <row r="472">
          <cell r="B472" t="str">
            <v>+/+</v>
          </cell>
          <cell r="K472" t="str">
            <v>terapeutické komunity</v>
          </cell>
        </row>
        <row r="473">
          <cell r="B473" t="str">
            <v>+/+</v>
          </cell>
          <cell r="K473" t="str">
            <v>domovy pro seniory</v>
          </cell>
        </row>
        <row r="474">
          <cell r="B474" t="str">
            <v>+/+</v>
          </cell>
          <cell r="K474" t="str">
            <v>odlehčovací služby</v>
          </cell>
        </row>
        <row r="475">
          <cell r="B475" t="str">
            <v>+/+</v>
          </cell>
          <cell r="K475" t="str">
            <v>denní stacionáře</v>
          </cell>
        </row>
        <row r="476">
          <cell r="B476" t="str">
            <v>+/+</v>
          </cell>
          <cell r="K476" t="str">
            <v>chráněné bydlení</v>
          </cell>
        </row>
        <row r="477">
          <cell r="B477" t="str">
            <v>+/+</v>
          </cell>
          <cell r="K477" t="str">
            <v>domovy pro osoby se zdravotním postižením</v>
          </cell>
        </row>
        <row r="478">
          <cell r="B478" t="str">
            <v>+/+</v>
          </cell>
          <cell r="K478" t="str">
            <v>týdenní stacionáře</v>
          </cell>
        </row>
        <row r="479">
          <cell r="B479" t="str">
            <v>+/+</v>
          </cell>
          <cell r="K479" t="str">
            <v>centra denních služeb</v>
          </cell>
        </row>
        <row r="480">
          <cell r="B480" t="str">
            <v>+/+</v>
          </cell>
          <cell r="K480" t="str">
            <v>denní stacionáře</v>
          </cell>
        </row>
        <row r="481">
          <cell r="B481" t="str">
            <v>+/+</v>
          </cell>
          <cell r="K481" t="str">
            <v>pečovatelská služba</v>
          </cell>
        </row>
        <row r="482">
          <cell r="B482" t="str">
            <v>+/+</v>
          </cell>
          <cell r="K482" t="str">
            <v>odborné sociální poradenství</v>
          </cell>
        </row>
        <row r="483">
          <cell r="B483" t="str">
            <v>+/+</v>
          </cell>
          <cell r="K483" t="str">
            <v>domovy pro osoby se zdravotním postižením</v>
          </cell>
        </row>
        <row r="484">
          <cell r="B484" t="str">
            <v>+/+</v>
          </cell>
          <cell r="K484" t="str">
            <v>domovy se zvláštním režimem</v>
          </cell>
        </row>
        <row r="485">
          <cell r="B485" t="str">
            <v>+/+</v>
          </cell>
          <cell r="K485" t="str">
            <v>pečovatelská služba</v>
          </cell>
        </row>
        <row r="486">
          <cell r="B486" t="str">
            <v>+/(+)</v>
          </cell>
          <cell r="K486" t="str">
            <v>odlehčovací služby</v>
          </cell>
        </row>
        <row r="487">
          <cell r="B487" t="str">
            <v>+/+</v>
          </cell>
          <cell r="K487" t="str">
            <v>domovy se zvláštním režimem</v>
          </cell>
        </row>
        <row r="488">
          <cell r="B488" t="str">
            <v>+/+</v>
          </cell>
          <cell r="K488" t="str">
            <v>odborné sociální poradenství</v>
          </cell>
        </row>
        <row r="489">
          <cell r="B489" t="str">
            <v>+/+</v>
          </cell>
          <cell r="K489" t="str">
            <v>odlehčovací služby</v>
          </cell>
        </row>
        <row r="490">
          <cell r="B490" t="str">
            <v>+/+</v>
          </cell>
          <cell r="K490" t="str">
            <v>centra denních služeb</v>
          </cell>
        </row>
        <row r="491">
          <cell r="B491" t="str">
            <v>+/+</v>
          </cell>
          <cell r="K491" t="str">
            <v>domovy pro seniory</v>
          </cell>
        </row>
        <row r="492">
          <cell r="B492" t="str">
            <v>+/+</v>
          </cell>
          <cell r="K492" t="str">
            <v>služby následné péče</v>
          </cell>
        </row>
        <row r="493">
          <cell r="B493" t="str">
            <v>+/+</v>
          </cell>
          <cell r="K493" t="str">
            <v>odborné sociální poradenství</v>
          </cell>
        </row>
        <row r="494">
          <cell r="B494" t="str">
            <v>+/+</v>
          </cell>
          <cell r="K494" t="str">
            <v>odlehčovací služby</v>
          </cell>
        </row>
        <row r="495">
          <cell r="B495" t="str">
            <v>+/+</v>
          </cell>
          <cell r="K495" t="str">
            <v>nízkoprahová zařízení pro děti a mládež</v>
          </cell>
        </row>
        <row r="496">
          <cell r="B496" t="str">
            <v>+/+</v>
          </cell>
          <cell r="K496" t="str">
            <v>denní stacionáře</v>
          </cell>
        </row>
        <row r="497">
          <cell r="B497" t="str">
            <v>+/+</v>
          </cell>
          <cell r="K497" t="str">
            <v>sociálně aktivizační služby pro seniory a osoby se zdravotním postižením</v>
          </cell>
        </row>
        <row r="498">
          <cell r="B498" t="str">
            <v>+/+</v>
          </cell>
          <cell r="K498" t="str">
            <v>chráněné bydlení</v>
          </cell>
        </row>
        <row r="499">
          <cell r="B499" t="str">
            <v>+/+</v>
          </cell>
          <cell r="K499" t="str">
            <v>odborné sociální poradenství</v>
          </cell>
        </row>
        <row r="500">
          <cell r="B500" t="str">
            <v>+/+</v>
          </cell>
          <cell r="K500" t="str">
            <v>odborné sociální poradenství</v>
          </cell>
        </row>
        <row r="501">
          <cell r="B501" t="str">
            <v>+/+</v>
          </cell>
          <cell r="K501" t="str">
            <v>služby následné péče</v>
          </cell>
        </row>
        <row r="502">
          <cell r="B502" t="str">
            <v>+/+</v>
          </cell>
          <cell r="K502" t="str">
            <v>odborné sociální poradenství</v>
          </cell>
        </row>
        <row r="503">
          <cell r="B503" t="str">
            <v>+/+</v>
          </cell>
          <cell r="K503" t="str">
            <v>osobní asistence</v>
          </cell>
        </row>
        <row r="504">
          <cell r="B504" t="str">
            <v>+/+</v>
          </cell>
          <cell r="K504" t="str">
            <v>pečovatelská služba</v>
          </cell>
        </row>
        <row r="505">
          <cell r="B505" t="str">
            <v>+/+</v>
          </cell>
          <cell r="K505" t="str">
            <v>terénní programy</v>
          </cell>
        </row>
        <row r="506">
          <cell r="B506" t="str">
            <v>+/+</v>
          </cell>
          <cell r="K506" t="str">
            <v>domovy se zvláštním režimem</v>
          </cell>
        </row>
        <row r="507">
          <cell r="B507" t="str">
            <v>+/+</v>
          </cell>
          <cell r="K507" t="str">
            <v>nízkoprahová zařízení pro děti a mládež</v>
          </cell>
        </row>
        <row r="508">
          <cell r="B508" t="str">
            <v>+/+</v>
          </cell>
          <cell r="K508" t="str">
            <v>terénní programy</v>
          </cell>
        </row>
        <row r="509">
          <cell r="B509" t="str">
            <v>+/+</v>
          </cell>
          <cell r="K509" t="str">
            <v>odlehčovací služby</v>
          </cell>
        </row>
        <row r="510">
          <cell r="B510" t="str">
            <v>+/+</v>
          </cell>
          <cell r="K510" t="str">
            <v>domovy pro osoby se zdravotním postižením</v>
          </cell>
        </row>
        <row r="511">
          <cell r="B511" t="str">
            <v>+/+</v>
          </cell>
          <cell r="K511" t="str">
            <v>domovy pro seniory</v>
          </cell>
        </row>
        <row r="512">
          <cell r="B512" t="str">
            <v>+/+</v>
          </cell>
          <cell r="K512" t="str">
            <v>domovy se zvláštním režimem</v>
          </cell>
        </row>
        <row r="513">
          <cell r="B513" t="str">
            <v>+/+</v>
          </cell>
          <cell r="K513" t="str">
            <v>domovy pro seniory</v>
          </cell>
        </row>
        <row r="514">
          <cell r="B514" t="str">
            <v>+/+</v>
          </cell>
          <cell r="K514" t="str">
            <v>sociální rehabilitace</v>
          </cell>
        </row>
        <row r="515">
          <cell r="B515" t="str">
            <v>+/+</v>
          </cell>
          <cell r="K515" t="str">
            <v>terénní programy</v>
          </cell>
        </row>
        <row r="516">
          <cell r="B516" t="str">
            <v>+/+</v>
          </cell>
          <cell r="K516" t="str">
            <v>chráněné bydlení</v>
          </cell>
        </row>
        <row r="517">
          <cell r="B517" t="str">
            <v>+/+</v>
          </cell>
          <cell r="K517" t="str">
            <v>pečovatelská služba</v>
          </cell>
        </row>
        <row r="518">
          <cell r="B518" t="str">
            <v>+/+</v>
          </cell>
          <cell r="K518" t="str">
            <v>osobní asistence</v>
          </cell>
        </row>
        <row r="519">
          <cell r="B519" t="str">
            <v>+/+</v>
          </cell>
          <cell r="K519" t="str">
            <v>pečovatelská služba</v>
          </cell>
        </row>
        <row r="520">
          <cell r="B520" t="str">
            <v>+/+</v>
          </cell>
          <cell r="K520" t="str">
            <v>sociálně aktivizační služby pro seniory a osoby se zdravotním postižením</v>
          </cell>
        </row>
        <row r="521">
          <cell r="B521" t="str">
            <v>+/+</v>
          </cell>
          <cell r="K521" t="str">
            <v>osobní asistence</v>
          </cell>
        </row>
        <row r="522">
          <cell r="B522" t="str">
            <v>+/+</v>
          </cell>
          <cell r="K522" t="str">
            <v>noclehárny</v>
          </cell>
        </row>
        <row r="523">
          <cell r="B523" t="str">
            <v>+/+</v>
          </cell>
          <cell r="K523" t="str">
            <v>pečovatelská služba</v>
          </cell>
        </row>
        <row r="524">
          <cell r="B524" t="str">
            <v>+/+</v>
          </cell>
          <cell r="K524" t="str">
            <v>nízkoprahová zařízení pro děti a mládež</v>
          </cell>
        </row>
        <row r="525">
          <cell r="B525" t="str">
            <v>+/+</v>
          </cell>
          <cell r="K525" t="str">
            <v>odlehčovací služby</v>
          </cell>
        </row>
        <row r="526">
          <cell r="B526" t="str">
            <v>+/+</v>
          </cell>
          <cell r="K526" t="str">
            <v>nízkoprahová zařízení pro děti a mládež</v>
          </cell>
        </row>
        <row r="527">
          <cell r="B527" t="str">
            <v>+/+</v>
          </cell>
          <cell r="K527" t="str">
            <v>odborné sociální poradenství</v>
          </cell>
        </row>
        <row r="528">
          <cell r="B528" t="str">
            <v>+/+</v>
          </cell>
          <cell r="K528" t="str">
            <v>odborné sociální poradenství</v>
          </cell>
        </row>
        <row r="529">
          <cell r="B529" t="str">
            <v>+/+</v>
          </cell>
          <cell r="K529" t="str">
            <v>pečovatelská služba</v>
          </cell>
        </row>
        <row r="530">
          <cell r="B530" t="str">
            <v>+/+</v>
          </cell>
          <cell r="K530" t="str">
            <v>pečovatelská služba</v>
          </cell>
        </row>
        <row r="531">
          <cell r="B531" t="str">
            <v>+/+</v>
          </cell>
          <cell r="K531" t="str">
            <v>pečovatelská služba</v>
          </cell>
        </row>
        <row r="532">
          <cell r="B532" t="str">
            <v>+/+</v>
          </cell>
          <cell r="K532" t="str">
            <v>odlehčovací služby</v>
          </cell>
        </row>
        <row r="533">
          <cell r="B533" t="str">
            <v>+/+</v>
          </cell>
          <cell r="K533" t="str">
            <v>průvodcovské a předčitatelské služby</v>
          </cell>
        </row>
        <row r="534">
          <cell r="B534" t="str">
            <v>+/+</v>
          </cell>
          <cell r="K534" t="str">
            <v>denní stacionáře</v>
          </cell>
        </row>
        <row r="535">
          <cell r="B535" t="str">
            <v>+/+</v>
          </cell>
          <cell r="K535" t="str">
            <v>odlehčovací služby</v>
          </cell>
        </row>
        <row r="536">
          <cell r="B536" t="str">
            <v>+/+</v>
          </cell>
          <cell r="K536" t="str">
            <v>osobní asistence</v>
          </cell>
        </row>
        <row r="537">
          <cell r="B537" t="str">
            <v>+/+</v>
          </cell>
          <cell r="K537" t="str">
            <v>nízkoprahová zařízení pro děti a mládež</v>
          </cell>
        </row>
        <row r="538">
          <cell r="B538" t="str">
            <v>+/+</v>
          </cell>
          <cell r="K538" t="str">
            <v>odlehčovací služby</v>
          </cell>
        </row>
        <row r="539">
          <cell r="B539" t="str">
            <v>+/+</v>
          </cell>
          <cell r="K539" t="str">
            <v>domovy pro seniory</v>
          </cell>
        </row>
        <row r="540">
          <cell r="B540" t="str">
            <v>+/+</v>
          </cell>
          <cell r="K540" t="str">
            <v>pečovatelská služba</v>
          </cell>
        </row>
        <row r="541">
          <cell r="B541" t="str">
            <v>+/+</v>
          </cell>
          <cell r="K541" t="str">
            <v>denní stacionáře</v>
          </cell>
        </row>
        <row r="542">
          <cell r="B542" t="str">
            <v>+/+</v>
          </cell>
          <cell r="K542" t="str">
            <v>terénní programy</v>
          </cell>
        </row>
        <row r="543">
          <cell r="B543" t="str">
            <v>+/+</v>
          </cell>
          <cell r="K543" t="str">
            <v>kontaktní centra</v>
          </cell>
        </row>
        <row r="544">
          <cell r="B544" t="str">
            <v>+/+</v>
          </cell>
          <cell r="K544" t="str">
            <v>pečovatelská služba</v>
          </cell>
        </row>
        <row r="545">
          <cell r="B545" t="str">
            <v>+/+</v>
          </cell>
          <cell r="K545" t="str">
            <v>pečovatelská služba</v>
          </cell>
        </row>
        <row r="546">
          <cell r="B546" t="str">
            <v>+/+</v>
          </cell>
          <cell r="K546" t="str">
            <v>nízkoprahová zařízení pro děti a mládež</v>
          </cell>
        </row>
        <row r="547">
          <cell r="B547" t="str">
            <v>+/+</v>
          </cell>
          <cell r="K547" t="str">
            <v>sociálně aktivizační služby pro seniory a osoby se zdravotním postižením</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zorce"/>
      <sheetName val="metadata"/>
      <sheetName val="primární data"/>
      <sheetName val="optimal 2017"/>
      <sheetName val="reál 2017 60% M"/>
      <sheetName val="reál 2017 70%M"/>
      <sheetName val="reál 2017 80% M"/>
      <sheetName val="reál 2017 90% M"/>
      <sheetName val="reál 2017 "/>
      <sheetName val="reál 2017 bez mezd"/>
      <sheetName val="komparace 2015-2017"/>
      <sheetName val="reál 2015"/>
      <sheetName val="kontrola s lindou"/>
      <sheetName val="kontrola VP po I.kole"/>
    </sheetNames>
    <sheetDataSet>
      <sheetData sheetId="0"/>
      <sheetData sheetId="1"/>
      <sheetData sheetId="2"/>
      <sheetData sheetId="3">
        <row r="8">
          <cell r="B8" t="str">
            <v>+/+</v>
          </cell>
          <cell r="I8" t="str">
            <v>Občanské sdružení</v>
          </cell>
          <cell r="K8" t="str">
            <v>osobní asistence</v>
          </cell>
          <cell r="L8" t="str">
            <v>sociální péče</v>
          </cell>
        </row>
      </sheetData>
      <sheetData sheetId="4"/>
      <sheetData sheetId="5"/>
      <sheetData sheetId="6"/>
      <sheetData sheetId="7"/>
      <sheetData sheetId="8">
        <row r="17">
          <cell r="G17">
            <v>129112</v>
          </cell>
          <cell r="H17">
            <v>1.0192700910837103</v>
          </cell>
          <cell r="I17">
            <v>131600</v>
          </cell>
          <cell r="J17">
            <v>148903</v>
          </cell>
          <cell r="K17">
            <v>1.1532855195489187</v>
          </cell>
        </row>
      </sheetData>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ENTÁŘ"/>
      <sheetName val="List2"/>
      <sheetName val="ÚHRADY"/>
    </sheetNames>
    <sheetDataSet>
      <sheetData sheetId="0" refreshError="1"/>
      <sheetData sheetId="1"/>
      <sheetData sheetId="2" refreshError="1"/>
    </sheetDataSet>
  </externalBook>
</externalLink>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net.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microsoft.com/office/2006/relationships/xlExternalLinkPath/xlPathMissing" Target="P&#345;&#237;sp&#283;vky%202017%20anal&#253;za%20-%20final.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T:\ODD&#282;LEN&#205;%20SOCI&#193;LN&#205;CH%20SLU&#381;EB%20A%20HUMANIT&#193;RN&#205;CH%20&#268;INNOST&#205;\TEAM%20LINDA\DOTA&#268;N&#205;%20&#344;&#205;ZEN&#205;%202017\OPTIMAL%202017\basic%20p&#345;ehled%20dotace%202017.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file:///T:\ODD&#282;LEN&#205;%20SOCI&#193;LN&#205;CH%20SLU&#381;EB%20A%20HUMANIT&#193;RN&#205;CH%20&#268;INNOST&#205;\TEAM%20LINDA\DOTA&#268;N&#205;%20&#344;&#205;ZEN&#205;%202017\OPTIMAL%202017\basic%20p&#345;ehled%20dotace%202017.xlsx" TargetMode="External"/><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Autor" refreshedDate="42807.610651388888" createdVersion="4" refreshedVersion="4" minRefreshableVersion="3" recordCount="19">
  <cacheSource type="worksheet">
    <worksheetSource ref="A1:C20" sheet="DOZP" r:id="rId2"/>
  </cacheSource>
  <cacheFields count="3">
    <cacheField name="NÁZEV POSKYTOVATELE" numFmtId="0">
      <sharedItems count="19">
        <s v="Koniklec Suchomasty "/>
        <s v="Domov Vraný "/>
        <s v="Domov Iváň "/>
        <s v="Zahrada "/>
        <s v="Domov pod lípou "/>
        <s v="Nalžovický zámek "/>
        <s v="Vyšší Hrádek "/>
        <s v="Domov Pod Lipami Smečno "/>
        <s v="Bellevue "/>
        <s v="Domov Svatý Jan "/>
        <s v="Domov Barbora Kutná Hora "/>
        <s v="Domov Na Hrádku "/>
        <s v="Domov Krajánek "/>
        <s v="Zvoneček Bylany "/>
        <s v="Domov Domino "/>
        <s v="Rybka "/>
        <s v="Domov Mladá "/>
        <s v="Domov Laguna Psáry "/>
        <s v="Domov Pod Skalami Kurovodice "/>
      </sharedItems>
    </cacheField>
    <cacheField name="Náklady na lůžko/úvazek v PP za rok 2016" numFmtId="44">
      <sharedItems containsSemiMixedTypes="0" containsString="0" containsNumber="1" minValue="26644.244897959183" maxValue="565760.31942857138"/>
    </cacheField>
    <cacheField name=" 2017 ZDROJE OD SK na lůžko na rok (dotace + příspěvek)" numFmtId="44">
      <sharedItems containsSemiMixedTypes="0" containsString="0" containsNumber="1" minValue="71865.67164179105" maxValue="341684.4827586207" count="19">
        <n v="249287.5"/>
        <n v="167432"/>
        <n v="180748.33333333334"/>
        <n v="131265.38461538462"/>
        <n v="301903.22580645164"/>
        <n v="304811.42857142858"/>
        <n v="341684.4827586207"/>
        <n v="131372"/>
        <n v="295988.57142857142"/>
        <n v="215300"/>
        <n v="187507.40740740742"/>
        <n v="194231.11111111112"/>
        <n v="71865.67164179105"/>
        <n v="182721.66666666666"/>
        <n v="145400"/>
        <n v="292403.33333333331"/>
        <n v="176464.61538461538"/>
        <n v="193419.38775510204"/>
        <n v="167068.35443037975"/>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or" refreshedDate="42810.435079282404" createdVersion="4" refreshedVersion="4" minRefreshableVersion="3" recordCount="19">
  <cacheSource type="worksheet">
    <worksheetSource ref="A1:X20" sheet="DOZP" r:id="rId2"/>
  </cacheSource>
  <cacheFields count="4">
    <cacheField name="NÁZEV POSKYTOVATELE" numFmtId="0">
      <sharedItems count="19">
        <s v="Vyšší Hrádek "/>
        <s v="Nalžovický zámek "/>
        <s v="Domov pod lípou "/>
        <s v="Bellevue "/>
        <s v="Rybka "/>
        <s v="Koniklec Suchomasty "/>
        <s v="Domov Svatý Jan "/>
        <s v="Domov Na Hrádku "/>
        <s v="Domov Laguna Psáry "/>
        <s v="Domov Barbora Kutná Hora "/>
        <s v="Zvoneček Bylany "/>
        <s v="Domov Iváň "/>
        <s v="Domov Mladá "/>
        <s v="Domov Vraný "/>
        <s v="Domov Pod Skalami Kurovodice "/>
        <s v="Domov Domino "/>
        <s v="Domov Pod Lipami Smečno "/>
        <s v="Zahrada "/>
        <s v="Domov Krajánek "/>
      </sharedItems>
    </cacheField>
    <cacheField name="Náklady na lůžko za rok 2016" numFmtId="166">
      <sharedItems containsSemiMixedTypes="0" containsString="0" containsNumber="1" minValue="289954.4705882353" maxValue="565760.31942857138"/>
    </cacheField>
    <cacheField name=" 2017 ZDROJE OD SK na lůžko na rok (dotace + příspěvek)" numFmtId="164">
      <sharedItems containsSemiMixedTypes="0" containsString="0" containsNumber="1" minValue="71865.67164179105" maxValue="341684.4827586207"/>
    </cacheField>
    <cacheField name="2016 ZDROJE OD SK na lůžko na rok (dotace + příspěvek)" numFmtId="165">
      <sharedItems containsSemiMixedTypes="0" containsString="0" containsNumber="1" minValue="70875.074626865666" maxValue="352716.3793103448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Administrator" refreshedDate="42731.649729282406" createdVersion="5" refreshedVersion="5" minRefreshableVersion="3" recordCount="26">
  <cacheSource type="worksheet">
    <worksheetSource ref="U99:V125" sheet="basic přehledy 2" r:id="rId2"/>
  </cacheSource>
  <cacheFields count="2">
    <cacheField name="druh služby" numFmtId="0">
      <sharedItems containsBlank="1" count="27">
        <s v="centra denních služeb"/>
        <s v="denní stacionáře"/>
        <s v="domovy pro osoby se zdravotním postižením"/>
        <s v="domovy pro seniory"/>
        <s v="domovy se zvláštním režimem"/>
        <s v="chráněné bydlení"/>
        <s v="kontaktní centra"/>
        <s v="krizová pomoc"/>
        <s v="nízkoprahová zařízení pro děti a mládež"/>
        <s v="noclehárny"/>
        <s v="odborné sociální poradenství"/>
        <s v="odlehčovací služby"/>
        <s v="osobní asistence"/>
        <s v="pečovatelská služba"/>
        <s v="průvodcovské a předčitatelské služby"/>
        <s v="raná péče"/>
        <s v="služby následné péče"/>
        <s v="sociálně aktivizační služby pro seniory a osoby se zdravotním postižením"/>
        <s v="sociální rehabilitace"/>
        <s v="telefonická krizová pomoc"/>
        <s v="terapeutické komunity"/>
        <s v="terénní programy"/>
        <s v="tísňová péče"/>
        <s v="tlumočnické služby"/>
        <s v="týdenní stacionáře"/>
        <m/>
        <s v="sociální služby poskytované ve zdravotnických zařízeních lůžkové péče" u="1"/>
      </sharedItems>
    </cacheField>
    <cacheField name="počet žadatelů" numFmtId="0">
      <sharedItems containsString="0" containsBlank="1" containsNumber="1" containsInteger="1" minValue="1" maxValue="79"/>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Administrator" refreshedDate="42731.356469444443" createdVersion="5" refreshedVersion="5" minRefreshableVersion="3" recordCount="22">
  <cacheSource type="worksheet">
    <worksheetSource ref="A2:B24" sheet="basic přehledy 2" r:id="rId2"/>
  </cacheSource>
  <cacheFields count="2">
    <cacheField name="Položka" numFmtId="0">
      <sharedItems count="22">
        <s v="1.1 Pracovní smlouvy"/>
        <s v="1.2 Dohody o pracovní činnosti"/>
        <s v="1.3 Dohody o provedení práce"/>
        <s v="1.4 jiné osobní náklady"/>
        <s v="2.1.1 Dlouhodobý nehmotný majetek do 60 tis. Kč"/>
        <s v="2.1.2 Dlouhodobý hmotný majetek do 40 tis. Kč"/>
        <s v="2.2 potraviny"/>
        <s v="2.3 kancelářské potřeby"/>
        <s v="2.4 pohonné hmoty"/>
        <s v="2.5 jiné spotřebované nákupy"/>
        <s v="2.6.1 energie"/>
        <s v="2.6.2 telefony, internet, poštovné, ostatní spoje"/>
        <s v="2.6.3 nájemné"/>
        <s v="2.6.4 právní a ekonomické služby"/>
        <s v="2.6.5 školení a kurzy"/>
        <s v="2.6.6 opravy a udržování"/>
        <s v="2.6.7 cestovní náhrady"/>
        <s v="2.6.8 pracovníci v přímé péči (mimo prac.poměr, DPP, DPČ)"/>
        <s v="2.6.9 ostatní pracovníci (mimo prac.poměr, DPP, DPČ)"/>
        <s v="2.6.10 jiné"/>
        <s v="2.7 odpisy"/>
        <s v="2.8 ostatní náklady"/>
      </sharedItems>
    </cacheField>
    <cacheField name="Náklad" numFmtId="0">
      <sharedItems containsSemiMixedTypes="0" containsString="0" containsNumber="1" containsInteger="1" minValue="81850" maxValue="123142913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
  <r>
    <x v="0"/>
    <n v="454782.35"/>
    <x v="0"/>
  </r>
  <r>
    <x v="1"/>
    <n v="392218.58"/>
    <x v="1"/>
  </r>
  <r>
    <x v="2"/>
    <n v="356828.21666666667"/>
    <x v="2"/>
  </r>
  <r>
    <x v="3"/>
    <n v="289954.4705882353"/>
    <x v="3"/>
  </r>
  <r>
    <x v="4"/>
    <n v="499030.25806451612"/>
    <x v="4"/>
  </r>
  <r>
    <x v="5"/>
    <n v="565760.31942857138"/>
    <x v="5"/>
  </r>
  <r>
    <x v="6"/>
    <n v="560070.83206896554"/>
    <x v="6"/>
  </r>
  <r>
    <x v="7"/>
    <n v="325641.78666666668"/>
    <x v="7"/>
  </r>
  <r>
    <x v="8"/>
    <n v="420037.28571428574"/>
    <x v="8"/>
  </r>
  <r>
    <x v="9"/>
    <n v="413875.03708333336"/>
    <x v="9"/>
  </r>
  <r>
    <x v="10"/>
    <n v="518529.27245283022"/>
    <x v="10"/>
  </r>
  <r>
    <x v="11"/>
    <n v="448771.2019047619"/>
    <x v="11"/>
  </r>
  <r>
    <x v="12"/>
    <n v="295669.79447761195"/>
    <x v="12"/>
  </r>
  <r>
    <x v="13"/>
    <n v="438897.45"/>
    <x v="13"/>
  </r>
  <r>
    <x v="14"/>
    <n v="352833.94444444444"/>
    <x v="14"/>
  </r>
  <r>
    <x v="15"/>
    <n v="489579.02299999999"/>
    <x v="15"/>
  </r>
  <r>
    <x v="16"/>
    <n v="407744.92307692306"/>
    <x v="16"/>
  </r>
  <r>
    <x v="17"/>
    <n v="26644.244897959183"/>
    <x v="17"/>
  </r>
  <r>
    <x v="18"/>
    <n v="357726.51898734178"/>
    <x v="18"/>
  </r>
</pivotCacheRecords>
</file>

<file path=xl/pivotCache/pivotCacheRecords2.xml><?xml version="1.0" encoding="utf-8"?>
<pivotCacheRecords xmlns="http://schemas.openxmlformats.org/spreadsheetml/2006/main" xmlns:r="http://schemas.openxmlformats.org/officeDocument/2006/relationships" count="19">
  <r>
    <x v="0"/>
    <n v="560070.83206896554"/>
    <n v="341684.4827586207"/>
    <n v="352716.37931034481"/>
  </r>
  <r>
    <x v="1"/>
    <n v="565760.31942857138"/>
    <n v="304811.42857142858"/>
    <n v="242999.42857142858"/>
  </r>
  <r>
    <x v="2"/>
    <n v="499030.25806451612"/>
    <n v="301903.22580645164"/>
    <n v="304180.32258064515"/>
  </r>
  <r>
    <x v="3"/>
    <n v="420037.28571428574"/>
    <n v="295988.57142857142"/>
    <n v="280512.85714285716"/>
  </r>
  <r>
    <x v="4"/>
    <n v="489579.02299999999"/>
    <n v="292403.33333333331"/>
    <n v="241248.33333333334"/>
  </r>
  <r>
    <x v="5"/>
    <n v="454782.35"/>
    <n v="249287.5"/>
    <n v="244137.75"/>
  </r>
  <r>
    <x v="6"/>
    <n v="413875.03708333336"/>
    <n v="215300"/>
    <n v="215577.08333333334"/>
  </r>
  <r>
    <x v="7"/>
    <n v="448771.2019047619"/>
    <n v="194231.11111111112"/>
    <n v="186575.33333333334"/>
  </r>
  <r>
    <x v="8"/>
    <n v="428065.97602040815"/>
    <n v="193419.38775510204"/>
    <n v="187269.38775510204"/>
  </r>
  <r>
    <x v="9"/>
    <n v="518529.27245283022"/>
    <n v="187507.40740740742"/>
    <n v="190042.00087501825"/>
  </r>
  <r>
    <x v="10"/>
    <n v="438897.45"/>
    <n v="182721.66666666666"/>
    <n v="182056.66666666666"/>
  </r>
  <r>
    <x v="11"/>
    <n v="356828.21666666667"/>
    <n v="180748.33333333334"/>
    <n v="173501.83333333334"/>
  </r>
  <r>
    <x v="12"/>
    <n v="407744.92307692306"/>
    <n v="176464.61538461538"/>
    <n v="170777.38461538462"/>
  </r>
  <r>
    <x v="13"/>
    <n v="392218.58"/>
    <n v="167432"/>
    <n v="161376.4"/>
  </r>
  <r>
    <x v="14"/>
    <n v="357726.51898734178"/>
    <n v="167068.35443037975"/>
    <n v="160871.2658227848"/>
  </r>
  <r>
    <x v="15"/>
    <n v="352833.94444444444"/>
    <n v="145400"/>
    <n v="139426.94444444444"/>
  </r>
  <r>
    <x v="16"/>
    <n v="325641.78666666668"/>
    <n v="131372"/>
    <n v="97097.866666666669"/>
  </r>
  <r>
    <x v="17"/>
    <n v="289954.4705882353"/>
    <n v="131265.38461538462"/>
    <n v="124973.72549019608"/>
  </r>
  <r>
    <x v="18"/>
    <n v="295669.79447761195"/>
    <n v="71865.67164179105"/>
    <n v="70875.074626865666"/>
  </r>
</pivotCacheRecords>
</file>

<file path=xl/pivotCache/pivotCacheRecords3.xml><?xml version="1.0" encoding="utf-8"?>
<pivotCacheRecords xmlns="http://schemas.openxmlformats.org/spreadsheetml/2006/main" xmlns:r="http://schemas.openxmlformats.org/officeDocument/2006/relationships" count="26">
  <r>
    <x v="0"/>
    <n v="5"/>
  </r>
  <r>
    <x v="1"/>
    <n v="34"/>
  </r>
  <r>
    <x v="2"/>
    <n v="20"/>
  </r>
  <r>
    <x v="3"/>
    <n v="60"/>
  </r>
  <r>
    <x v="4"/>
    <n v="31"/>
  </r>
  <r>
    <x v="5"/>
    <n v="24"/>
  </r>
  <r>
    <x v="6"/>
    <n v="5"/>
  </r>
  <r>
    <x v="7"/>
    <n v="5"/>
  </r>
  <r>
    <x v="8"/>
    <n v="20"/>
  </r>
  <r>
    <x v="9"/>
    <n v="5"/>
  </r>
  <r>
    <x v="10"/>
    <n v="43"/>
  </r>
  <r>
    <x v="11"/>
    <n v="45"/>
  </r>
  <r>
    <x v="12"/>
    <n v="29"/>
  </r>
  <r>
    <x v="13"/>
    <n v="79"/>
  </r>
  <r>
    <x v="14"/>
    <n v="1"/>
  </r>
  <r>
    <x v="15"/>
    <n v="6"/>
  </r>
  <r>
    <x v="16"/>
    <n v="2"/>
  </r>
  <r>
    <x v="17"/>
    <n v="26"/>
  </r>
  <r>
    <x v="18"/>
    <n v="33"/>
  </r>
  <r>
    <x v="19"/>
    <n v="4"/>
  </r>
  <r>
    <x v="20"/>
    <n v="1"/>
  </r>
  <r>
    <x v="21"/>
    <n v="17"/>
  </r>
  <r>
    <x v="22"/>
    <n v="1"/>
  </r>
  <r>
    <x v="23"/>
    <n v="2"/>
  </r>
  <r>
    <x v="24"/>
    <n v="15"/>
  </r>
  <r>
    <x v="25"/>
    <m/>
  </r>
</pivotCacheRecords>
</file>

<file path=xl/pivotCache/pivotCacheRecords4.xml><?xml version="1.0" encoding="utf-8"?>
<pivotCacheRecords xmlns="http://schemas.openxmlformats.org/spreadsheetml/2006/main" xmlns:r="http://schemas.openxmlformats.org/officeDocument/2006/relationships" count="22">
  <r>
    <x v="0"/>
    <n v="1231429133"/>
  </r>
  <r>
    <x v="1"/>
    <n v="11491999"/>
  </r>
  <r>
    <x v="2"/>
    <n v="12307962"/>
  </r>
  <r>
    <x v="3"/>
    <n v="48982133"/>
  </r>
  <r>
    <x v="4"/>
    <n v="944669"/>
  </r>
  <r>
    <x v="5"/>
    <n v="6149108"/>
  </r>
  <r>
    <x v="6"/>
    <n v="2210700"/>
  </r>
  <r>
    <x v="7"/>
    <n v="2240107"/>
  </r>
  <r>
    <x v="8"/>
    <n v="4285555"/>
  </r>
  <r>
    <x v="9"/>
    <n v="5993464"/>
  </r>
  <r>
    <x v="10"/>
    <n v="30623916"/>
  </r>
  <r>
    <x v="11"/>
    <n v="3771721"/>
  </r>
  <r>
    <x v="12"/>
    <n v="19544062"/>
  </r>
  <r>
    <x v="13"/>
    <n v="6456787"/>
  </r>
  <r>
    <x v="14"/>
    <n v="3762510"/>
  </r>
  <r>
    <x v="15"/>
    <n v="4661113"/>
  </r>
  <r>
    <x v="16"/>
    <n v="5780659"/>
  </r>
  <r>
    <x v="17"/>
    <n v="1641240"/>
  </r>
  <r>
    <x v="18"/>
    <n v="2235455"/>
  </r>
  <r>
    <x v="19"/>
    <n v="4853870"/>
  </r>
  <r>
    <x v="20"/>
    <n v="81850"/>
  </r>
  <r>
    <x v="21"/>
    <n v="173140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Kontingenční tabulka 8" cacheId="3" applyNumberFormats="0" applyBorderFormats="0" applyFontFormats="0" applyPatternFormats="0" applyAlignmentFormats="0" applyWidthHeightFormats="1" dataCaption="Hodnoty" updatedVersion="5" minRefreshableVersion="3" useAutoFormatting="1" itemPrintTitles="1" createdVersion="5" indent="0" outline="1" outlineData="1" multipleFieldFilters="0" chartFormat="8">
  <location ref="H2:I25" firstHeaderRow="1" firstDataRow="1" firstDataCol="1"/>
  <pivotFields count="2">
    <pivotField axis="axisRow" showAll="0">
      <items count="23">
        <item x="0"/>
        <item x="1"/>
        <item x="2"/>
        <item x="3"/>
        <item x="4"/>
        <item x="5"/>
        <item x="6"/>
        <item x="7"/>
        <item x="8"/>
        <item x="9"/>
        <item x="10"/>
        <item x="19"/>
        <item x="11"/>
        <item x="12"/>
        <item x="13"/>
        <item x="14"/>
        <item x="15"/>
        <item x="16"/>
        <item x="17"/>
        <item x="18"/>
        <item x="20"/>
        <item x="21"/>
        <item t="default"/>
      </items>
    </pivotField>
    <pivotField dataField="1" showAll="0"/>
  </pivotFields>
  <rowFields count="1">
    <field x="0"/>
  </rowFields>
  <rowItems count="23">
    <i>
      <x/>
    </i>
    <i>
      <x v="1"/>
    </i>
    <i>
      <x v="2"/>
    </i>
    <i>
      <x v="3"/>
    </i>
    <i>
      <x v="4"/>
    </i>
    <i>
      <x v="5"/>
    </i>
    <i>
      <x v="6"/>
    </i>
    <i>
      <x v="7"/>
    </i>
    <i>
      <x v="8"/>
    </i>
    <i>
      <x v="9"/>
    </i>
    <i>
      <x v="10"/>
    </i>
    <i>
      <x v="11"/>
    </i>
    <i>
      <x v="12"/>
    </i>
    <i>
      <x v="13"/>
    </i>
    <i>
      <x v="14"/>
    </i>
    <i>
      <x v="15"/>
    </i>
    <i>
      <x v="16"/>
    </i>
    <i>
      <x v="17"/>
    </i>
    <i>
      <x v="18"/>
    </i>
    <i>
      <x v="19"/>
    </i>
    <i>
      <x v="20"/>
    </i>
    <i>
      <x v="21"/>
    </i>
    <i t="grand">
      <x/>
    </i>
  </rowItems>
  <colItems count="1">
    <i/>
  </colItems>
  <dataFields count="1">
    <dataField name="Žádaná částka " fld="1" baseField="0" baseItem="0" numFmtId="3"/>
  </dataFields>
  <formats count="1">
    <format dxfId="5">
      <pivotArea outline="0" collapsedLevelsAreSubtotals="1" fieldPosition="0"/>
    </format>
  </formats>
  <chartFormats count="46">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0" count="1" selected="0">
            <x v="0"/>
          </reference>
        </references>
      </pivotArea>
    </chartFormat>
    <chartFormat chart="0" format="2">
      <pivotArea type="data" outline="0" fieldPosition="0">
        <references count="2">
          <reference field="4294967294" count="1" selected="0">
            <x v="0"/>
          </reference>
          <reference field="0" count="1" selected="0">
            <x v="1"/>
          </reference>
        </references>
      </pivotArea>
    </chartFormat>
    <chartFormat chart="0" format="3">
      <pivotArea type="data" outline="0" fieldPosition="0">
        <references count="2">
          <reference field="4294967294" count="1" selected="0">
            <x v="0"/>
          </reference>
          <reference field="0" count="1" selected="0">
            <x v="2"/>
          </reference>
        </references>
      </pivotArea>
    </chartFormat>
    <chartFormat chart="0" format="4">
      <pivotArea type="data" outline="0" fieldPosition="0">
        <references count="2">
          <reference field="4294967294" count="1" selected="0">
            <x v="0"/>
          </reference>
          <reference field="0" count="1" selected="0">
            <x v="3"/>
          </reference>
        </references>
      </pivotArea>
    </chartFormat>
    <chartFormat chart="0" format="5">
      <pivotArea type="data" outline="0" fieldPosition="0">
        <references count="2">
          <reference field="4294967294" count="1" selected="0">
            <x v="0"/>
          </reference>
          <reference field="0" count="1" selected="0">
            <x v="4"/>
          </reference>
        </references>
      </pivotArea>
    </chartFormat>
    <chartFormat chart="0" format="6">
      <pivotArea type="data" outline="0" fieldPosition="0">
        <references count="2">
          <reference field="4294967294" count="1" selected="0">
            <x v="0"/>
          </reference>
          <reference field="0" count="1" selected="0">
            <x v="5"/>
          </reference>
        </references>
      </pivotArea>
    </chartFormat>
    <chartFormat chart="0" format="7">
      <pivotArea type="data" outline="0" fieldPosition="0">
        <references count="2">
          <reference field="4294967294" count="1" selected="0">
            <x v="0"/>
          </reference>
          <reference field="0" count="1" selected="0">
            <x v="6"/>
          </reference>
        </references>
      </pivotArea>
    </chartFormat>
    <chartFormat chart="0" format="8">
      <pivotArea type="data" outline="0" fieldPosition="0">
        <references count="2">
          <reference field="4294967294" count="1" selected="0">
            <x v="0"/>
          </reference>
          <reference field="0" count="1" selected="0">
            <x v="7"/>
          </reference>
        </references>
      </pivotArea>
    </chartFormat>
    <chartFormat chart="0" format="9">
      <pivotArea type="data" outline="0" fieldPosition="0">
        <references count="2">
          <reference field="4294967294" count="1" selected="0">
            <x v="0"/>
          </reference>
          <reference field="0" count="1" selected="0">
            <x v="8"/>
          </reference>
        </references>
      </pivotArea>
    </chartFormat>
    <chartFormat chart="0" format="10">
      <pivotArea type="data" outline="0" fieldPosition="0">
        <references count="2">
          <reference field="4294967294" count="1" selected="0">
            <x v="0"/>
          </reference>
          <reference field="0" count="1" selected="0">
            <x v="9"/>
          </reference>
        </references>
      </pivotArea>
    </chartFormat>
    <chartFormat chart="0" format="11">
      <pivotArea type="data" outline="0" fieldPosition="0">
        <references count="2">
          <reference field="4294967294" count="1" selected="0">
            <x v="0"/>
          </reference>
          <reference field="0" count="1" selected="0">
            <x v="10"/>
          </reference>
        </references>
      </pivotArea>
    </chartFormat>
    <chartFormat chart="0" format="12">
      <pivotArea type="data" outline="0" fieldPosition="0">
        <references count="2">
          <reference field="4294967294" count="1" selected="0">
            <x v="0"/>
          </reference>
          <reference field="0" count="1" selected="0">
            <x v="11"/>
          </reference>
        </references>
      </pivotArea>
    </chartFormat>
    <chartFormat chart="0" format="13">
      <pivotArea type="data" outline="0" fieldPosition="0">
        <references count="2">
          <reference field="4294967294" count="1" selected="0">
            <x v="0"/>
          </reference>
          <reference field="0" count="1" selected="0">
            <x v="12"/>
          </reference>
        </references>
      </pivotArea>
    </chartFormat>
    <chartFormat chart="0" format="14">
      <pivotArea type="data" outline="0" fieldPosition="0">
        <references count="2">
          <reference field="4294967294" count="1" selected="0">
            <x v="0"/>
          </reference>
          <reference field="0" count="1" selected="0">
            <x v="13"/>
          </reference>
        </references>
      </pivotArea>
    </chartFormat>
    <chartFormat chart="0" format="15">
      <pivotArea type="data" outline="0" fieldPosition="0">
        <references count="2">
          <reference field="4294967294" count="1" selected="0">
            <x v="0"/>
          </reference>
          <reference field="0" count="1" selected="0">
            <x v="14"/>
          </reference>
        </references>
      </pivotArea>
    </chartFormat>
    <chartFormat chart="0" format="16">
      <pivotArea type="data" outline="0" fieldPosition="0">
        <references count="2">
          <reference field="4294967294" count="1" selected="0">
            <x v="0"/>
          </reference>
          <reference field="0" count="1" selected="0">
            <x v="15"/>
          </reference>
        </references>
      </pivotArea>
    </chartFormat>
    <chartFormat chart="0" format="17">
      <pivotArea type="data" outline="0" fieldPosition="0">
        <references count="2">
          <reference field="4294967294" count="1" selected="0">
            <x v="0"/>
          </reference>
          <reference field="0" count="1" selected="0">
            <x v="16"/>
          </reference>
        </references>
      </pivotArea>
    </chartFormat>
    <chartFormat chart="0" format="18">
      <pivotArea type="data" outline="0" fieldPosition="0">
        <references count="2">
          <reference field="4294967294" count="1" selected="0">
            <x v="0"/>
          </reference>
          <reference field="0" count="1" selected="0">
            <x v="17"/>
          </reference>
        </references>
      </pivotArea>
    </chartFormat>
    <chartFormat chart="0" format="19">
      <pivotArea type="data" outline="0" fieldPosition="0">
        <references count="2">
          <reference field="4294967294" count="1" selected="0">
            <x v="0"/>
          </reference>
          <reference field="0" count="1" selected="0">
            <x v="18"/>
          </reference>
        </references>
      </pivotArea>
    </chartFormat>
    <chartFormat chart="0" format="20">
      <pivotArea type="data" outline="0" fieldPosition="0">
        <references count="2">
          <reference field="4294967294" count="1" selected="0">
            <x v="0"/>
          </reference>
          <reference field="0" count="1" selected="0">
            <x v="19"/>
          </reference>
        </references>
      </pivotArea>
    </chartFormat>
    <chartFormat chart="0" format="21">
      <pivotArea type="data" outline="0" fieldPosition="0">
        <references count="2">
          <reference field="4294967294" count="1" selected="0">
            <x v="0"/>
          </reference>
          <reference field="0" count="1" selected="0">
            <x v="20"/>
          </reference>
        </references>
      </pivotArea>
    </chartFormat>
    <chartFormat chart="0" format="22">
      <pivotArea type="data" outline="0" fieldPosition="0">
        <references count="2">
          <reference field="4294967294" count="1" selected="0">
            <x v="0"/>
          </reference>
          <reference field="0" count="1" selected="0">
            <x v="21"/>
          </reference>
        </references>
      </pivotArea>
    </chartFormat>
    <chartFormat chart="7" format="23" series="1">
      <pivotArea type="data" outline="0" fieldPosition="0">
        <references count="1">
          <reference field="4294967294" count="1" selected="0">
            <x v="0"/>
          </reference>
        </references>
      </pivotArea>
    </chartFormat>
    <chartFormat chart="7" format="24">
      <pivotArea type="data" outline="0" fieldPosition="0">
        <references count="2">
          <reference field="4294967294" count="1" selected="0">
            <x v="0"/>
          </reference>
          <reference field="0" count="1" selected="0">
            <x v="0"/>
          </reference>
        </references>
      </pivotArea>
    </chartFormat>
    <chartFormat chart="7" format="25">
      <pivotArea type="data" outline="0" fieldPosition="0">
        <references count="2">
          <reference field="4294967294" count="1" selected="0">
            <x v="0"/>
          </reference>
          <reference field="0" count="1" selected="0">
            <x v="1"/>
          </reference>
        </references>
      </pivotArea>
    </chartFormat>
    <chartFormat chart="7" format="26">
      <pivotArea type="data" outline="0" fieldPosition="0">
        <references count="2">
          <reference field="4294967294" count="1" selected="0">
            <x v="0"/>
          </reference>
          <reference field="0" count="1" selected="0">
            <x v="2"/>
          </reference>
        </references>
      </pivotArea>
    </chartFormat>
    <chartFormat chart="7" format="27">
      <pivotArea type="data" outline="0" fieldPosition="0">
        <references count="2">
          <reference field="4294967294" count="1" selected="0">
            <x v="0"/>
          </reference>
          <reference field="0" count="1" selected="0">
            <x v="3"/>
          </reference>
        </references>
      </pivotArea>
    </chartFormat>
    <chartFormat chart="7" format="28">
      <pivotArea type="data" outline="0" fieldPosition="0">
        <references count="2">
          <reference field="4294967294" count="1" selected="0">
            <x v="0"/>
          </reference>
          <reference field="0" count="1" selected="0">
            <x v="4"/>
          </reference>
        </references>
      </pivotArea>
    </chartFormat>
    <chartFormat chart="7" format="29">
      <pivotArea type="data" outline="0" fieldPosition="0">
        <references count="2">
          <reference field="4294967294" count="1" selected="0">
            <x v="0"/>
          </reference>
          <reference field="0" count="1" selected="0">
            <x v="5"/>
          </reference>
        </references>
      </pivotArea>
    </chartFormat>
    <chartFormat chart="7" format="30">
      <pivotArea type="data" outline="0" fieldPosition="0">
        <references count="2">
          <reference field="4294967294" count="1" selected="0">
            <x v="0"/>
          </reference>
          <reference field="0" count="1" selected="0">
            <x v="6"/>
          </reference>
        </references>
      </pivotArea>
    </chartFormat>
    <chartFormat chart="7" format="31">
      <pivotArea type="data" outline="0" fieldPosition="0">
        <references count="2">
          <reference field="4294967294" count="1" selected="0">
            <x v="0"/>
          </reference>
          <reference field="0" count="1" selected="0">
            <x v="7"/>
          </reference>
        </references>
      </pivotArea>
    </chartFormat>
    <chartFormat chart="7" format="32">
      <pivotArea type="data" outline="0" fieldPosition="0">
        <references count="2">
          <reference field="4294967294" count="1" selected="0">
            <x v="0"/>
          </reference>
          <reference field="0" count="1" selected="0">
            <x v="8"/>
          </reference>
        </references>
      </pivotArea>
    </chartFormat>
    <chartFormat chart="7" format="33">
      <pivotArea type="data" outline="0" fieldPosition="0">
        <references count="2">
          <reference field="4294967294" count="1" selected="0">
            <x v="0"/>
          </reference>
          <reference field="0" count="1" selected="0">
            <x v="9"/>
          </reference>
        </references>
      </pivotArea>
    </chartFormat>
    <chartFormat chart="7" format="34">
      <pivotArea type="data" outline="0" fieldPosition="0">
        <references count="2">
          <reference field="4294967294" count="1" selected="0">
            <x v="0"/>
          </reference>
          <reference field="0" count="1" selected="0">
            <x v="10"/>
          </reference>
        </references>
      </pivotArea>
    </chartFormat>
    <chartFormat chart="7" format="35">
      <pivotArea type="data" outline="0" fieldPosition="0">
        <references count="2">
          <reference field="4294967294" count="1" selected="0">
            <x v="0"/>
          </reference>
          <reference field="0" count="1" selected="0">
            <x v="11"/>
          </reference>
        </references>
      </pivotArea>
    </chartFormat>
    <chartFormat chart="7" format="36">
      <pivotArea type="data" outline="0" fieldPosition="0">
        <references count="2">
          <reference field="4294967294" count="1" selected="0">
            <x v="0"/>
          </reference>
          <reference field="0" count="1" selected="0">
            <x v="12"/>
          </reference>
        </references>
      </pivotArea>
    </chartFormat>
    <chartFormat chart="7" format="37">
      <pivotArea type="data" outline="0" fieldPosition="0">
        <references count="2">
          <reference field="4294967294" count="1" selected="0">
            <x v="0"/>
          </reference>
          <reference field="0" count="1" selected="0">
            <x v="13"/>
          </reference>
        </references>
      </pivotArea>
    </chartFormat>
    <chartFormat chart="7" format="38">
      <pivotArea type="data" outline="0" fieldPosition="0">
        <references count="2">
          <reference field="4294967294" count="1" selected="0">
            <x v="0"/>
          </reference>
          <reference field="0" count="1" selected="0">
            <x v="14"/>
          </reference>
        </references>
      </pivotArea>
    </chartFormat>
    <chartFormat chart="7" format="39">
      <pivotArea type="data" outline="0" fieldPosition="0">
        <references count="2">
          <reference field="4294967294" count="1" selected="0">
            <x v="0"/>
          </reference>
          <reference field="0" count="1" selected="0">
            <x v="15"/>
          </reference>
        </references>
      </pivotArea>
    </chartFormat>
    <chartFormat chart="7" format="40">
      <pivotArea type="data" outline="0" fieldPosition="0">
        <references count="2">
          <reference field="4294967294" count="1" selected="0">
            <x v="0"/>
          </reference>
          <reference field="0" count="1" selected="0">
            <x v="16"/>
          </reference>
        </references>
      </pivotArea>
    </chartFormat>
    <chartFormat chart="7" format="41">
      <pivotArea type="data" outline="0" fieldPosition="0">
        <references count="2">
          <reference field="4294967294" count="1" selected="0">
            <x v="0"/>
          </reference>
          <reference field="0" count="1" selected="0">
            <x v="17"/>
          </reference>
        </references>
      </pivotArea>
    </chartFormat>
    <chartFormat chart="7" format="42">
      <pivotArea type="data" outline="0" fieldPosition="0">
        <references count="2">
          <reference field="4294967294" count="1" selected="0">
            <x v="0"/>
          </reference>
          <reference field="0" count="1" selected="0">
            <x v="18"/>
          </reference>
        </references>
      </pivotArea>
    </chartFormat>
    <chartFormat chart="7" format="43">
      <pivotArea type="data" outline="0" fieldPosition="0">
        <references count="2">
          <reference field="4294967294" count="1" selected="0">
            <x v="0"/>
          </reference>
          <reference field="0" count="1" selected="0">
            <x v="19"/>
          </reference>
        </references>
      </pivotArea>
    </chartFormat>
    <chartFormat chart="7" format="44">
      <pivotArea type="data" outline="0" fieldPosition="0">
        <references count="2">
          <reference field="4294967294" count="1" selected="0">
            <x v="0"/>
          </reference>
          <reference field="0" count="1" selected="0">
            <x v="20"/>
          </reference>
        </references>
      </pivotArea>
    </chartFormat>
    <chartFormat chart="7" format="45">
      <pivotArea type="data" outline="0" fieldPosition="0">
        <references count="2">
          <reference field="4294967294" count="1" selected="0">
            <x v="0"/>
          </reference>
          <reference field="0" count="1" selected="0">
            <x v="2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Kontingenční tabulka 3" cacheId="2" applyNumberFormats="0" applyBorderFormats="0" applyFontFormats="0" applyPatternFormats="0" applyAlignmentFormats="0" applyWidthHeightFormats="1" dataCaption="Hodnoty" updatedVersion="5" minRefreshableVersion="3" useAutoFormatting="1" itemPrintTitles="1" createdVersion="5" indent="0" outline="1" outlineData="1" multipleFieldFilters="0" chartFormat="2" rowHeaderCaption="Druh služby">
  <location ref="C94:D121" firstHeaderRow="1" firstDataRow="1" firstDataCol="1"/>
  <pivotFields count="2">
    <pivotField axis="axisRow" showAll="0">
      <items count="28">
        <item x="0"/>
        <item x="1"/>
        <item x="2"/>
        <item x="3"/>
        <item x="4"/>
        <item x="5"/>
        <item x="6"/>
        <item x="7"/>
        <item x="8"/>
        <item x="9"/>
        <item x="10"/>
        <item x="11"/>
        <item x="12"/>
        <item x="13"/>
        <item x="14"/>
        <item x="15"/>
        <item x="16"/>
        <item x="17"/>
        <item x="18"/>
        <item m="1" x="26"/>
        <item x="19"/>
        <item x="20"/>
        <item x="21"/>
        <item x="22"/>
        <item x="23"/>
        <item x="24"/>
        <item x="25"/>
        <item t="default"/>
      </items>
    </pivotField>
    <pivotField dataField="1" showAll="0"/>
  </pivotFields>
  <rowFields count="1">
    <field x="0"/>
  </rowFields>
  <rowItems count="27">
    <i>
      <x/>
    </i>
    <i>
      <x v="1"/>
    </i>
    <i>
      <x v="2"/>
    </i>
    <i>
      <x v="3"/>
    </i>
    <i>
      <x v="4"/>
    </i>
    <i>
      <x v="5"/>
    </i>
    <i>
      <x v="6"/>
    </i>
    <i>
      <x v="7"/>
    </i>
    <i>
      <x v="8"/>
    </i>
    <i>
      <x v="9"/>
    </i>
    <i>
      <x v="10"/>
    </i>
    <i>
      <x v="11"/>
    </i>
    <i>
      <x v="12"/>
    </i>
    <i>
      <x v="13"/>
    </i>
    <i>
      <x v="14"/>
    </i>
    <i>
      <x v="15"/>
    </i>
    <i>
      <x v="16"/>
    </i>
    <i>
      <x v="17"/>
    </i>
    <i>
      <x v="18"/>
    </i>
    <i>
      <x v="20"/>
    </i>
    <i>
      <x v="21"/>
    </i>
    <i>
      <x v="22"/>
    </i>
    <i>
      <x v="23"/>
    </i>
    <i>
      <x v="24"/>
    </i>
    <i>
      <x v="25"/>
    </i>
    <i>
      <x v="26"/>
    </i>
    <i t="grand">
      <x/>
    </i>
  </rowItems>
  <colItems count="1">
    <i/>
  </colItems>
  <dataFields count="1">
    <dataField name="Abs. počet žadatelů " fld="1" baseField="0" baseItem="0"/>
  </dataFields>
  <chartFormats count="52">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0" count="1" selected="0">
            <x v="0"/>
          </reference>
        </references>
      </pivotArea>
    </chartFormat>
    <chartFormat chart="0" format="2">
      <pivotArea type="data" outline="0" fieldPosition="0">
        <references count="2">
          <reference field="4294967294" count="1" selected="0">
            <x v="0"/>
          </reference>
          <reference field="0" count="1" selected="0">
            <x v="1"/>
          </reference>
        </references>
      </pivotArea>
    </chartFormat>
    <chartFormat chart="0" format="3">
      <pivotArea type="data" outline="0" fieldPosition="0">
        <references count="2">
          <reference field="4294967294" count="1" selected="0">
            <x v="0"/>
          </reference>
          <reference field="0" count="1" selected="0">
            <x v="2"/>
          </reference>
        </references>
      </pivotArea>
    </chartFormat>
    <chartFormat chart="0" format="4">
      <pivotArea type="data" outline="0" fieldPosition="0">
        <references count="2">
          <reference field="4294967294" count="1" selected="0">
            <x v="0"/>
          </reference>
          <reference field="0" count="1" selected="0">
            <x v="3"/>
          </reference>
        </references>
      </pivotArea>
    </chartFormat>
    <chartFormat chart="0" format="5">
      <pivotArea type="data" outline="0" fieldPosition="0">
        <references count="2">
          <reference field="4294967294" count="1" selected="0">
            <x v="0"/>
          </reference>
          <reference field="0" count="1" selected="0">
            <x v="4"/>
          </reference>
        </references>
      </pivotArea>
    </chartFormat>
    <chartFormat chart="0" format="6">
      <pivotArea type="data" outline="0" fieldPosition="0">
        <references count="2">
          <reference field="4294967294" count="1" selected="0">
            <x v="0"/>
          </reference>
          <reference field="0" count="1" selected="0">
            <x v="5"/>
          </reference>
        </references>
      </pivotArea>
    </chartFormat>
    <chartFormat chart="0" format="7">
      <pivotArea type="data" outline="0" fieldPosition="0">
        <references count="2">
          <reference field="4294967294" count="1" selected="0">
            <x v="0"/>
          </reference>
          <reference field="0" count="1" selected="0">
            <x v="6"/>
          </reference>
        </references>
      </pivotArea>
    </chartFormat>
    <chartFormat chart="0" format="8">
      <pivotArea type="data" outline="0" fieldPosition="0">
        <references count="2">
          <reference field="4294967294" count="1" selected="0">
            <x v="0"/>
          </reference>
          <reference field="0" count="1" selected="0">
            <x v="7"/>
          </reference>
        </references>
      </pivotArea>
    </chartFormat>
    <chartFormat chart="0" format="9">
      <pivotArea type="data" outline="0" fieldPosition="0">
        <references count="2">
          <reference field="4294967294" count="1" selected="0">
            <x v="0"/>
          </reference>
          <reference field="0" count="1" selected="0">
            <x v="8"/>
          </reference>
        </references>
      </pivotArea>
    </chartFormat>
    <chartFormat chart="0" format="10">
      <pivotArea type="data" outline="0" fieldPosition="0">
        <references count="2">
          <reference field="4294967294" count="1" selected="0">
            <x v="0"/>
          </reference>
          <reference field="0" count="1" selected="0">
            <x v="9"/>
          </reference>
        </references>
      </pivotArea>
    </chartFormat>
    <chartFormat chart="0" format="11">
      <pivotArea type="data" outline="0" fieldPosition="0">
        <references count="2">
          <reference field="4294967294" count="1" selected="0">
            <x v="0"/>
          </reference>
          <reference field="0" count="1" selected="0">
            <x v="10"/>
          </reference>
        </references>
      </pivotArea>
    </chartFormat>
    <chartFormat chart="0" format="12">
      <pivotArea type="data" outline="0" fieldPosition="0">
        <references count="2">
          <reference field="4294967294" count="1" selected="0">
            <x v="0"/>
          </reference>
          <reference field="0" count="1" selected="0">
            <x v="11"/>
          </reference>
        </references>
      </pivotArea>
    </chartFormat>
    <chartFormat chart="0" format="13">
      <pivotArea type="data" outline="0" fieldPosition="0">
        <references count="2">
          <reference field="4294967294" count="1" selected="0">
            <x v="0"/>
          </reference>
          <reference field="0" count="1" selected="0">
            <x v="12"/>
          </reference>
        </references>
      </pivotArea>
    </chartFormat>
    <chartFormat chart="0" format="14">
      <pivotArea type="data" outline="0" fieldPosition="0">
        <references count="2">
          <reference field="4294967294" count="1" selected="0">
            <x v="0"/>
          </reference>
          <reference field="0" count="1" selected="0">
            <x v="13"/>
          </reference>
        </references>
      </pivotArea>
    </chartFormat>
    <chartFormat chart="0" format="15">
      <pivotArea type="data" outline="0" fieldPosition="0">
        <references count="2">
          <reference field="4294967294" count="1" selected="0">
            <x v="0"/>
          </reference>
          <reference field="0" count="1" selected="0">
            <x v="14"/>
          </reference>
        </references>
      </pivotArea>
    </chartFormat>
    <chartFormat chart="0" format="16">
      <pivotArea type="data" outline="0" fieldPosition="0">
        <references count="2">
          <reference field="4294967294" count="1" selected="0">
            <x v="0"/>
          </reference>
          <reference field="0" count="1" selected="0">
            <x v="15"/>
          </reference>
        </references>
      </pivotArea>
    </chartFormat>
    <chartFormat chart="0" format="17">
      <pivotArea type="data" outline="0" fieldPosition="0">
        <references count="2">
          <reference field="4294967294" count="1" selected="0">
            <x v="0"/>
          </reference>
          <reference field="0" count="1" selected="0">
            <x v="16"/>
          </reference>
        </references>
      </pivotArea>
    </chartFormat>
    <chartFormat chart="0" format="18">
      <pivotArea type="data" outline="0" fieldPosition="0">
        <references count="2">
          <reference field="4294967294" count="1" selected="0">
            <x v="0"/>
          </reference>
          <reference field="0" count="1" selected="0">
            <x v="17"/>
          </reference>
        </references>
      </pivotArea>
    </chartFormat>
    <chartFormat chart="0" format="19">
      <pivotArea type="data" outline="0" fieldPosition="0">
        <references count="2">
          <reference field="4294967294" count="1" selected="0">
            <x v="0"/>
          </reference>
          <reference field="0" count="1" selected="0">
            <x v="18"/>
          </reference>
        </references>
      </pivotArea>
    </chartFormat>
    <chartFormat chart="0" format="20">
      <pivotArea type="data" outline="0" fieldPosition="0">
        <references count="2">
          <reference field="4294967294" count="1" selected="0">
            <x v="0"/>
          </reference>
          <reference field="0" count="1" selected="0">
            <x v="20"/>
          </reference>
        </references>
      </pivotArea>
    </chartFormat>
    <chartFormat chart="0" format="21">
      <pivotArea type="data" outline="0" fieldPosition="0">
        <references count="2">
          <reference field="4294967294" count="1" selected="0">
            <x v="0"/>
          </reference>
          <reference field="0" count="1" selected="0">
            <x v="21"/>
          </reference>
        </references>
      </pivotArea>
    </chartFormat>
    <chartFormat chart="0" format="22">
      <pivotArea type="data" outline="0" fieldPosition="0">
        <references count="2">
          <reference field="4294967294" count="1" selected="0">
            <x v="0"/>
          </reference>
          <reference field="0" count="1" selected="0">
            <x v="22"/>
          </reference>
        </references>
      </pivotArea>
    </chartFormat>
    <chartFormat chart="0" format="23">
      <pivotArea type="data" outline="0" fieldPosition="0">
        <references count="2">
          <reference field="4294967294" count="1" selected="0">
            <x v="0"/>
          </reference>
          <reference field="0" count="1" selected="0">
            <x v="23"/>
          </reference>
        </references>
      </pivotArea>
    </chartFormat>
    <chartFormat chart="0" format="24">
      <pivotArea type="data" outline="0" fieldPosition="0">
        <references count="2">
          <reference field="4294967294" count="1" selected="0">
            <x v="0"/>
          </reference>
          <reference field="0" count="1" selected="0">
            <x v="24"/>
          </reference>
        </references>
      </pivotArea>
    </chartFormat>
    <chartFormat chart="0" format="25">
      <pivotArea type="data" outline="0" fieldPosition="0">
        <references count="2">
          <reference field="4294967294" count="1" selected="0">
            <x v="0"/>
          </reference>
          <reference field="0" count="1" selected="0">
            <x v="25"/>
          </reference>
        </references>
      </pivotArea>
    </chartFormat>
    <chartFormat chart="1" format="26" series="1">
      <pivotArea type="data" outline="0" fieldPosition="0">
        <references count="1">
          <reference field="4294967294" count="1" selected="0">
            <x v="0"/>
          </reference>
        </references>
      </pivotArea>
    </chartFormat>
    <chartFormat chart="1" format="27">
      <pivotArea type="data" outline="0" fieldPosition="0">
        <references count="2">
          <reference field="4294967294" count="1" selected="0">
            <x v="0"/>
          </reference>
          <reference field="0" count="1" selected="0">
            <x v="0"/>
          </reference>
        </references>
      </pivotArea>
    </chartFormat>
    <chartFormat chart="1" format="28">
      <pivotArea type="data" outline="0" fieldPosition="0">
        <references count="2">
          <reference field="4294967294" count="1" selected="0">
            <x v="0"/>
          </reference>
          <reference field="0" count="1" selected="0">
            <x v="1"/>
          </reference>
        </references>
      </pivotArea>
    </chartFormat>
    <chartFormat chart="1" format="29">
      <pivotArea type="data" outline="0" fieldPosition="0">
        <references count="2">
          <reference field="4294967294" count="1" selected="0">
            <x v="0"/>
          </reference>
          <reference field="0" count="1" selected="0">
            <x v="2"/>
          </reference>
        </references>
      </pivotArea>
    </chartFormat>
    <chartFormat chart="1" format="30">
      <pivotArea type="data" outline="0" fieldPosition="0">
        <references count="2">
          <reference field="4294967294" count="1" selected="0">
            <x v="0"/>
          </reference>
          <reference field="0" count="1" selected="0">
            <x v="3"/>
          </reference>
        </references>
      </pivotArea>
    </chartFormat>
    <chartFormat chart="1" format="31">
      <pivotArea type="data" outline="0" fieldPosition="0">
        <references count="2">
          <reference field="4294967294" count="1" selected="0">
            <x v="0"/>
          </reference>
          <reference field="0" count="1" selected="0">
            <x v="4"/>
          </reference>
        </references>
      </pivotArea>
    </chartFormat>
    <chartFormat chart="1" format="32">
      <pivotArea type="data" outline="0" fieldPosition="0">
        <references count="2">
          <reference field="4294967294" count="1" selected="0">
            <x v="0"/>
          </reference>
          <reference field="0" count="1" selected="0">
            <x v="5"/>
          </reference>
        </references>
      </pivotArea>
    </chartFormat>
    <chartFormat chart="1" format="33">
      <pivotArea type="data" outline="0" fieldPosition="0">
        <references count="2">
          <reference field="4294967294" count="1" selected="0">
            <x v="0"/>
          </reference>
          <reference field="0" count="1" selected="0">
            <x v="6"/>
          </reference>
        </references>
      </pivotArea>
    </chartFormat>
    <chartFormat chart="1" format="34">
      <pivotArea type="data" outline="0" fieldPosition="0">
        <references count="2">
          <reference field="4294967294" count="1" selected="0">
            <x v="0"/>
          </reference>
          <reference field="0" count="1" selected="0">
            <x v="7"/>
          </reference>
        </references>
      </pivotArea>
    </chartFormat>
    <chartFormat chart="1" format="35">
      <pivotArea type="data" outline="0" fieldPosition="0">
        <references count="2">
          <reference field="4294967294" count="1" selected="0">
            <x v="0"/>
          </reference>
          <reference field="0" count="1" selected="0">
            <x v="8"/>
          </reference>
        </references>
      </pivotArea>
    </chartFormat>
    <chartFormat chart="1" format="36">
      <pivotArea type="data" outline="0" fieldPosition="0">
        <references count="2">
          <reference field="4294967294" count="1" selected="0">
            <x v="0"/>
          </reference>
          <reference field="0" count="1" selected="0">
            <x v="9"/>
          </reference>
        </references>
      </pivotArea>
    </chartFormat>
    <chartFormat chart="1" format="37">
      <pivotArea type="data" outline="0" fieldPosition="0">
        <references count="2">
          <reference field="4294967294" count="1" selected="0">
            <x v="0"/>
          </reference>
          <reference field="0" count="1" selected="0">
            <x v="10"/>
          </reference>
        </references>
      </pivotArea>
    </chartFormat>
    <chartFormat chart="1" format="38">
      <pivotArea type="data" outline="0" fieldPosition="0">
        <references count="2">
          <reference field="4294967294" count="1" selected="0">
            <x v="0"/>
          </reference>
          <reference field="0" count="1" selected="0">
            <x v="11"/>
          </reference>
        </references>
      </pivotArea>
    </chartFormat>
    <chartFormat chart="1" format="39">
      <pivotArea type="data" outline="0" fieldPosition="0">
        <references count="2">
          <reference field="4294967294" count="1" selected="0">
            <x v="0"/>
          </reference>
          <reference field="0" count="1" selected="0">
            <x v="12"/>
          </reference>
        </references>
      </pivotArea>
    </chartFormat>
    <chartFormat chart="1" format="40">
      <pivotArea type="data" outline="0" fieldPosition="0">
        <references count="2">
          <reference field="4294967294" count="1" selected="0">
            <x v="0"/>
          </reference>
          <reference field="0" count="1" selected="0">
            <x v="13"/>
          </reference>
        </references>
      </pivotArea>
    </chartFormat>
    <chartFormat chart="1" format="41">
      <pivotArea type="data" outline="0" fieldPosition="0">
        <references count="2">
          <reference field="4294967294" count="1" selected="0">
            <x v="0"/>
          </reference>
          <reference field="0" count="1" selected="0">
            <x v="14"/>
          </reference>
        </references>
      </pivotArea>
    </chartFormat>
    <chartFormat chart="1" format="42">
      <pivotArea type="data" outline="0" fieldPosition="0">
        <references count="2">
          <reference field="4294967294" count="1" selected="0">
            <x v="0"/>
          </reference>
          <reference field="0" count="1" selected="0">
            <x v="15"/>
          </reference>
        </references>
      </pivotArea>
    </chartFormat>
    <chartFormat chart="1" format="43">
      <pivotArea type="data" outline="0" fieldPosition="0">
        <references count="2">
          <reference field="4294967294" count="1" selected="0">
            <x v="0"/>
          </reference>
          <reference field="0" count="1" selected="0">
            <x v="16"/>
          </reference>
        </references>
      </pivotArea>
    </chartFormat>
    <chartFormat chart="1" format="44">
      <pivotArea type="data" outline="0" fieldPosition="0">
        <references count="2">
          <reference field="4294967294" count="1" selected="0">
            <x v="0"/>
          </reference>
          <reference field="0" count="1" selected="0">
            <x v="17"/>
          </reference>
        </references>
      </pivotArea>
    </chartFormat>
    <chartFormat chart="1" format="45">
      <pivotArea type="data" outline="0" fieldPosition="0">
        <references count="2">
          <reference field="4294967294" count="1" selected="0">
            <x v="0"/>
          </reference>
          <reference field="0" count="1" selected="0">
            <x v="18"/>
          </reference>
        </references>
      </pivotArea>
    </chartFormat>
    <chartFormat chart="1" format="46">
      <pivotArea type="data" outline="0" fieldPosition="0">
        <references count="2">
          <reference field="4294967294" count="1" selected="0">
            <x v="0"/>
          </reference>
          <reference field="0" count="1" selected="0">
            <x v="20"/>
          </reference>
        </references>
      </pivotArea>
    </chartFormat>
    <chartFormat chart="1" format="47">
      <pivotArea type="data" outline="0" fieldPosition="0">
        <references count="2">
          <reference field="4294967294" count="1" selected="0">
            <x v="0"/>
          </reference>
          <reference field="0" count="1" selected="0">
            <x v="21"/>
          </reference>
        </references>
      </pivotArea>
    </chartFormat>
    <chartFormat chart="1" format="48">
      <pivotArea type="data" outline="0" fieldPosition="0">
        <references count="2">
          <reference field="4294967294" count="1" selected="0">
            <x v="0"/>
          </reference>
          <reference field="0" count="1" selected="0">
            <x v="22"/>
          </reference>
        </references>
      </pivotArea>
    </chartFormat>
    <chartFormat chart="1" format="49">
      <pivotArea type="data" outline="0" fieldPosition="0">
        <references count="2">
          <reference field="4294967294" count="1" selected="0">
            <x v="0"/>
          </reference>
          <reference field="0" count="1" selected="0">
            <x v="23"/>
          </reference>
        </references>
      </pivotArea>
    </chartFormat>
    <chartFormat chart="1" format="50">
      <pivotArea type="data" outline="0" fieldPosition="0">
        <references count="2">
          <reference field="4294967294" count="1" selected="0">
            <x v="0"/>
          </reference>
          <reference field="0" count="1" selected="0">
            <x v="24"/>
          </reference>
        </references>
      </pivotArea>
    </chartFormat>
    <chartFormat chart="1" format="51">
      <pivotArea type="data" outline="0" fieldPosition="0">
        <references count="2">
          <reference field="4294967294" count="1" selected="0">
            <x v="0"/>
          </reference>
          <reference field="0" count="1" selected="0">
            <x v="2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Kontingenční tabulka 1" cacheId="1" applyNumberFormats="0" applyBorderFormats="0" applyFontFormats="0" applyPatternFormats="0" applyAlignmentFormats="0" applyWidthHeightFormats="1" dataCaption="Hodnoty" updatedVersion="4" minRefreshableVersion="3" useAutoFormatting="1" itemPrintTitles="1" createdVersion="4" indent="0" outline="1" outlineData="1" multipleFieldFilters="0" chartFormat="2">
  <location ref="A29:D49" firstHeaderRow="0" firstDataRow="1" firstDataCol="1"/>
  <pivotFields count="4">
    <pivotField axis="axisRow" showAll="0">
      <items count="20">
        <item n="Domov J" x="3"/>
        <item n="Domov C" x="9"/>
        <item n="Domov P" x="15"/>
        <item n="Domov O" x="11"/>
        <item n="Domov R" x="18"/>
        <item n="Domov I" x="8"/>
        <item n="Domov L" x="12"/>
        <item n="Domovo G" x="7"/>
        <item n="Domov Q" x="16"/>
        <item n="Domov D" x="2"/>
        <item n="Domov N" x="14"/>
        <item n="Domov K" x="6"/>
        <item n="Domov M" x="13"/>
        <item n="Domov F" x="5"/>
        <item n="Domov A" x="1"/>
        <item n="Domov E" x="4"/>
        <item n="Domov B" x="0"/>
        <item n="Domov S" x="17"/>
        <item n="Domov H" x="10"/>
        <item t="default"/>
      </items>
    </pivotField>
    <pivotField dataField="1" numFmtId="164" showAll="0"/>
    <pivotField dataField="1" numFmtId="167" showAll="0"/>
    <pivotField dataField="1" numFmtId="166" showAll="0"/>
  </pivotFields>
  <rowFields count="1">
    <field x="0"/>
  </rowFields>
  <rowItems count="20">
    <i>
      <x v="14"/>
    </i>
    <i>
      <x v="16"/>
    </i>
    <i>
      <x v="1"/>
    </i>
    <i>
      <x v="9"/>
    </i>
    <i>
      <x v="15"/>
    </i>
    <i>
      <x v="13"/>
    </i>
    <i>
      <x v="7"/>
    </i>
    <i>
      <x v="18"/>
    </i>
    <i>
      <x v="5"/>
    </i>
    <i>
      <x/>
    </i>
    <i>
      <x v="11"/>
    </i>
    <i>
      <x v="6"/>
    </i>
    <i>
      <x v="12"/>
    </i>
    <i>
      <x v="10"/>
    </i>
    <i>
      <x v="3"/>
    </i>
    <i>
      <x v="2"/>
    </i>
    <i>
      <x v="8"/>
    </i>
    <i>
      <x v="4"/>
    </i>
    <i>
      <x v="17"/>
    </i>
    <i t="grand">
      <x/>
    </i>
  </rowItems>
  <colFields count="1">
    <field x="-2"/>
  </colFields>
  <colItems count="3">
    <i>
      <x/>
    </i>
    <i i="1">
      <x v="1"/>
    </i>
    <i i="2">
      <x v="2"/>
    </i>
  </colItems>
  <dataFields count="3">
    <dataField name="Součet z Náklady na lůžko za rok 2016" fld="1" baseField="0" baseItem="0"/>
    <dataField name="Součet z  2017 ZDROJE OD SK na lůžko na rok (dotace + příspěvek)" fld="2" baseField="0" baseItem="0"/>
    <dataField name="Součet z 2016 ZDROJE OD SK na lůžko na rok (dotace + příspěvek)" fld="3" baseField="0" baseItem="0"/>
  </dataField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1" format="3"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1"/>
          </reference>
        </references>
      </pivotArea>
    </chartFormat>
    <chartFormat chart="1" format="5" series="1">
      <pivotArea type="data" outline="0" fieldPosition="0">
        <references count="1">
          <reference field="4294967294" count="1" selected="0">
            <x v="2"/>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Kontingenční tabulka 1" cacheId="0" applyNumberFormats="0" applyBorderFormats="0" applyFontFormats="0" applyPatternFormats="0" applyAlignmentFormats="0" applyWidthHeightFormats="1" dataCaption="Hodnoty" updatedVersion="5" minRefreshableVersion="3" useAutoFormatting="1" itemPrintTitles="1" createdVersion="4" indent="0" outline="1" outlineData="1" multipleFieldFilters="0" chartFormat="2">
  <location ref="A30:C50" firstHeaderRow="0" firstDataRow="1" firstDataCol="1"/>
  <pivotFields count="3">
    <pivotField axis="axisRow" showAll="0">
      <items count="20">
        <item n="Domov A" sd="0" x="17"/>
        <item n="Domov B" sd="0" x="8"/>
        <item n="Domov C" sd="0" x="14"/>
        <item n="Domov D" sd="0" x="2"/>
        <item n="Domov E" sd="0" x="12"/>
        <item n="Domov F" sd="0" x="16"/>
        <item n="Domov G" sd="0" x="11"/>
        <item n="Domov H" x="7"/>
        <item n="Domov I" sd="0" x="4"/>
        <item n="Domov J" sd="0" x="18"/>
        <item n="Domov K" sd="0" x="9"/>
        <item n="Domov L" sd="0" x="1"/>
        <item n="Domov M" sd="0" x="0"/>
        <item n="Domov N" sd="0" x="5"/>
        <item n="Domov O" sd="0" x="15"/>
        <item n="Domov P" sd="0" x="6"/>
        <item n="Domov Q" sd="0" x="3"/>
        <item n="Domvo R" sd="0" x="10"/>
        <item n="Domvo S" sd="0" x="13"/>
        <item t="default" sd="0"/>
      </items>
    </pivotField>
    <pivotField dataField="1" showAll="0"/>
    <pivotField dataField="1" showAll="0">
      <items count="20">
        <item x="12"/>
        <item x="3"/>
        <item x="7"/>
        <item x="14"/>
        <item x="18"/>
        <item x="1"/>
        <item x="16"/>
        <item x="2"/>
        <item x="13"/>
        <item x="10"/>
        <item x="17"/>
        <item x="11"/>
        <item x="9"/>
        <item x="0"/>
        <item x="15"/>
        <item x="8"/>
        <item x="4"/>
        <item x="5"/>
        <item x="6"/>
        <item t="default"/>
      </items>
    </pivotField>
  </pivotFields>
  <rowFields count="1">
    <field x="0"/>
  </rowFields>
  <rowItems count="20">
    <i>
      <x/>
    </i>
    <i>
      <x v="1"/>
    </i>
    <i>
      <x v="2"/>
    </i>
    <i>
      <x v="3"/>
    </i>
    <i>
      <x v="4"/>
    </i>
    <i>
      <x v="5"/>
    </i>
    <i>
      <x v="6"/>
    </i>
    <i>
      <x v="7"/>
    </i>
    <i>
      <x v="8"/>
    </i>
    <i>
      <x v="9"/>
    </i>
    <i>
      <x v="10"/>
    </i>
    <i>
      <x v="11"/>
    </i>
    <i>
      <x v="12"/>
    </i>
    <i>
      <x v="13"/>
    </i>
    <i>
      <x v="14"/>
    </i>
    <i>
      <x v="15"/>
    </i>
    <i>
      <x v="16"/>
    </i>
    <i>
      <x v="17"/>
    </i>
    <i>
      <x v="18"/>
    </i>
    <i t="grand">
      <x/>
    </i>
  </rowItems>
  <colFields count="1">
    <field x="-2"/>
  </colFields>
  <colItems count="2">
    <i>
      <x/>
    </i>
    <i i="1">
      <x v="1"/>
    </i>
  </colItems>
  <dataFields count="2">
    <dataField name="Součet z  2017 ZDROJE OD SK na lůžko na rok (dotace + příspěvek)" fld="2" baseField="0" baseItem="0"/>
    <dataField name="Součet z Náklady na lůžko/úvazek v PP za rok 2016" fld="1" baseField="0"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ulka1" displayName="Tabulka1" ref="B6:F38" totalsRowShown="0" headerRowDxfId="12" dataDxfId="11">
  <autoFilter ref="B6:F38"/>
  <tableColumns count="5">
    <tableColumn id="1" name="druh služby" dataDxfId="10"/>
    <tableColumn id="2" name="2015" dataDxfId="9"/>
    <tableColumn id="3" name="2016" dataDxfId="8"/>
    <tableColumn id="4" name="2017" dataDxfId="7"/>
    <tableColumn id="5" name="Jednotka" dataDxfId="6"/>
  </tableColumns>
  <tableStyleInfo name="TableStyleLight9"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S25"/>
  <sheetViews>
    <sheetView workbookViewId="0">
      <selection activeCell="F28" sqref="F28"/>
    </sheetView>
  </sheetViews>
  <sheetFormatPr defaultRowHeight="15" x14ac:dyDescent="0.25"/>
  <cols>
    <col min="1" max="1" width="3.140625" style="212" customWidth="1"/>
    <col min="2" max="2" width="4.5703125" style="212" customWidth="1"/>
    <col min="3" max="3" width="4.28515625" style="212" customWidth="1"/>
    <col min="4" max="5" width="4.140625" style="212" customWidth="1"/>
    <col min="6" max="6" width="25.28515625" style="212" customWidth="1"/>
    <col min="7" max="7" width="6.28515625" style="212" customWidth="1"/>
    <col min="8" max="8" width="6.7109375" style="212" customWidth="1"/>
    <col min="9" max="9" width="8" style="212" customWidth="1"/>
    <col min="10" max="10" width="9.5703125" style="212" customWidth="1"/>
    <col min="11" max="11" width="17.7109375" style="212" customWidth="1"/>
    <col min="12" max="12" width="16.85546875" style="212" customWidth="1"/>
    <col min="13" max="13" width="15.42578125" style="212" customWidth="1"/>
    <col min="14" max="14" width="13.7109375" style="212" customWidth="1"/>
    <col min="15" max="15" width="9.140625" style="212"/>
    <col min="16" max="16" width="9.140625" style="212" customWidth="1"/>
    <col min="17" max="17" width="13.5703125" style="212" customWidth="1"/>
    <col min="18" max="18" width="9.140625" style="212"/>
    <col min="19" max="19" width="17.7109375" style="212" customWidth="1"/>
    <col min="20" max="20" width="9.140625" style="212"/>
    <col min="21" max="21" width="12" style="212" customWidth="1"/>
    <col min="22" max="22" width="11" style="212" customWidth="1"/>
    <col min="23" max="23" width="12.85546875" style="212" customWidth="1"/>
    <col min="24" max="24" width="15.28515625" style="212" customWidth="1"/>
    <col min="25" max="25" width="16.140625" style="212" customWidth="1"/>
    <col min="26" max="26" width="16.5703125" style="212" customWidth="1"/>
    <col min="27" max="27" width="12.42578125" style="212" customWidth="1"/>
    <col min="28" max="28" width="12.7109375" style="212" customWidth="1"/>
    <col min="29" max="29" width="19.85546875" style="212" customWidth="1"/>
    <col min="30" max="30" width="17.140625" style="212" customWidth="1"/>
    <col min="31" max="31" width="18.42578125" style="212" customWidth="1"/>
    <col min="32" max="32" width="16.140625" style="212" customWidth="1"/>
    <col min="33" max="34" width="10.85546875" style="212" customWidth="1"/>
    <col min="35" max="35" width="11.5703125" style="212" customWidth="1"/>
    <col min="36" max="36" width="10.7109375" style="212" customWidth="1"/>
    <col min="37" max="37" width="10.140625" style="212" customWidth="1"/>
    <col min="38" max="38" width="10.42578125" style="212" customWidth="1"/>
    <col min="39" max="39" width="14" style="212" customWidth="1"/>
    <col min="40" max="40" width="10.28515625" style="212" customWidth="1"/>
    <col min="41" max="41" width="10.5703125" style="212" customWidth="1"/>
    <col min="42" max="42" width="10.85546875" style="212" customWidth="1"/>
    <col min="43" max="43" width="10.42578125" style="379" customWidth="1"/>
    <col min="44" max="44" width="16.42578125" style="212" customWidth="1"/>
    <col min="45" max="45" width="14.42578125" style="212" customWidth="1"/>
    <col min="46" max="46" width="13.42578125" style="212" customWidth="1"/>
    <col min="47" max="47" width="15.5703125" style="212" customWidth="1"/>
    <col min="48" max="48" width="11.7109375" style="212" customWidth="1"/>
    <col min="49" max="49" width="16.28515625" style="212" customWidth="1"/>
    <col min="50" max="53" width="19.85546875" style="212" customWidth="1"/>
    <col min="54" max="54" width="11.85546875" style="212" customWidth="1"/>
    <col min="55" max="55" width="9.140625" style="212" customWidth="1"/>
    <col min="56" max="56" width="15.5703125" style="212" customWidth="1"/>
    <col min="57" max="57" width="10.85546875" style="571" customWidth="1"/>
    <col min="58" max="58" width="14.85546875" style="212" customWidth="1"/>
    <col min="59" max="62" width="12.140625" style="212" customWidth="1"/>
    <col min="63" max="63" width="13.7109375" style="212" customWidth="1"/>
    <col min="64" max="68" width="14.7109375" style="212" customWidth="1"/>
    <col min="69" max="69" width="17.42578125" style="212" customWidth="1"/>
    <col min="70" max="73" width="14.85546875" style="212" customWidth="1"/>
    <col min="74" max="74" width="11.7109375" style="212" customWidth="1"/>
    <col min="75" max="76" width="9.140625" style="212" customWidth="1"/>
    <col min="77" max="79" width="14.5703125" style="212" customWidth="1"/>
    <col min="80" max="80" width="16.5703125" style="212" customWidth="1"/>
    <col min="81" max="83" width="20.7109375" style="212" customWidth="1"/>
    <col min="84" max="84" width="20.42578125" style="212" customWidth="1"/>
    <col min="85" max="86" width="20.28515625" style="212" customWidth="1"/>
    <col min="87" max="91" width="9.140625" style="212"/>
    <col min="92" max="92" width="12.140625" style="212" customWidth="1"/>
    <col min="93" max="93" width="11.28515625" style="212" customWidth="1"/>
    <col min="94" max="375" width="9.140625" style="212"/>
    <col min="376" max="376" width="12.28515625" style="212" customWidth="1"/>
    <col min="377" max="377" width="16.28515625" style="212" customWidth="1"/>
    <col min="378" max="569" width="9.140625" style="212"/>
    <col min="570" max="570" width="12.42578125" style="212" customWidth="1"/>
    <col min="571" max="579" width="15.7109375" style="212" customWidth="1"/>
    <col min="580" max="583" width="25.7109375" style="212" customWidth="1"/>
    <col min="584" max="584" width="16.7109375" style="212" customWidth="1"/>
    <col min="585" max="16384" width="9.140625" style="212"/>
  </cols>
  <sheetData>
    <row r="1" spans="1:591" ht="15" customHeight="1" x14ac:dyDescent="0.25">
      <c r="F1" s="372" t="s">
        <v>418</v>
      </c>
      <c r="G1" s="373"/>
      <c r="H1" s="373"/>
      <c r="I1" s="374"/>
      <c r="J1" s="375" t="s">
        <v>419</v>
      </c>
      <c r="K1" s="376"/>
      <c r="L1" s="376"/>
      <c r="M1" s="376"/>
      <c r="N1" s="376"/>
      <c r="O1" s="377"/>
      <c r="P1" s="378" t="s">
        <v>420</v>
      </c>
      <c r="BB1" s="380"/>
      <c r="BC1" s="380"/>
      <c r="BD1" s="380"/>
      <c r="BE1" s="381"/>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2" t="s">
        <v>421</v>
      </c>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383"/>
      <c r="DK1" s="383"/>
      <c r="DL1" s="383"/>
      <c r="DM1" s="383"/>
      <c r="DN1" s="383"/>
      <c r="DO1" s="383"/>
      <c r="DP1" s="383"/>
      <c r="DQ1" s="383"/>
      <c r="DR1" s="383"/>
      <c r="DS1" s="383"/>
      <c r="DT1" s="383"/>
      <c r="DU1" s="383"/>
      <c r="DV1" s="383"/>
      <c r="DW1" s="383"/>
      <c r="DX1" s="383"/>
      <c r="DY1" s="383"/>
      <c r="DZ1" s="383"/>
      <c r="EA1" s="383"/>
      <c r="EB1" s="383"/>
      <c r="EC1" s="383"/>
      <c r="ED1" s="383"/>
      <c r="EE1" s="383"/>
      <c r="EF1" s="383"/>
      <c r="EG1" s="384"/>
      <c r="EH1" s="385" t="s">
        <v>422</v>
      </c>
      <c r="EI1" s="386" t="s">
        <v>423</v>
      </c>
      <c r="EJ1" s="385" t="s">
        <v>424</v>
      </c>
      <c r="EK1" s="375" t="s">
        <v>425</v>
      </c>
      <c r="EL1" s="376"/>
      <c r="EM1" s="376"/>
      <c r="EN1" s="376"/>
      <c r="EO1" s="376"/>
      <c r="EP1" s="376"/>
      <c r="EQ1" s="376"/>
      <c r="ER1" s="376"/>
      <c r="ES1" s="376"/>
      <c r="ET1" s="376"/>
      <c r="EU1" s="376"/>
      <c r="EV1" s="376"/>
      <c r="EW1" s="376"/>
      <c r="EX1" s="376"/>
      <c r="EY1" s="376"/>
      <c r="EZ1" s="376"/>
      <c r="FA1" s="376"/>
      <c r="FB1" s="376"/>
      <c r="FC1" s="377"/>
      <c r="FD1" s="387" t="s">
        <v>426</v>
      </c>
      <c r="FE1" s="388"/>
      <c r="FF1" s="388"/>
      <c r="FG1" s="388"/>
      <c r="FH1" s="388"/>
      <c r="FI1" s="388"/>
      <c r="FJ1" s="388"/>
      <c r="FK1" s="388"/>
      <c r="FL1" s="388"/>
      <c r="FM1" s="388"/>
      <c r="FN1" s="388"/>
      <c r="FO1" s="388"/>
      <c r="FP1" s="388"/>
      <c r="FQ1" s="388"/>
      <c r="FR1" s="388"/>
      <c r="FS1" s="388"/>
      <c r="FT1" s="388"/>
      <c r="FU1" s="388"/>
      <c r="FV1" s="389"/>
      <c r="FW1" s="390" t="s">
        <v>427</v>
      </c>
      <c r="FX1" s="390"/>
      <c r="FY1" s="390"/>
      <c r="FZ1" s="390"/>
      <c r="GA1" s="390"/>
      <c r="GB1" s="390"/>
      <c r="GC1" s="390"/>
      <c r="GD1" s="390"/>
      <c r="GE1" s="390"/>
      <c r="GF1" s="390"/>
      <c r="GG1" s="390"/>
      <c r="GH1" s="390"/>
      <c r="GI1" s="390"/>
      <c r="GJ1" s="390"/>
      <c r="GK1" s="390"/>
      <c r="GL1" s="390"/>
      <c r="GM1" s="390"/>
      <c r="GN1" s="390"/>
      <c r="GO1" s="391" t="s">
        <v>428</v>
      </c>
      <c r="GP1" s="391"/>
      <c r="GQ1" s="391"/>
      <c r="GR1" s="391"/>
      <c r="GS1" s="391"/>
      <c r="GT1" s="391"/>
      <c r="GU1" s="391"/>
      <c r="GV1" s="391"/>
      <c r="GW1" s="391"/>
      <c r="GX1" s="391"/>
      <c r="GY1" s="391"/>
      <c r="GZ1" s="391"/>
      <c r="HA1" s="391"/>
      <c r="HB1" s="391"/>
      <c r="HC1" s="391"/>
      <c r="HD1" s="391"/>
      <c r="HE1" s="391"/>
      <c r="HF1" s="391"/>
      <c r="HG1" s="392" t="s">
        <v>429</v>
      </c>
      <c r="HH1" s="393"/>
      <c r="HI1" s="393"/>
      <c r="HJ1" s="393"/>
      <c r="HK1" s="393"/>
      <c r="HL1" s="393"/>
      <c r="HM1" s="393"/>
      <c r="HN1" s="393"/>
      <c r="HO1" s="393"/>
      <c r="HP1" s="393"/>
      <c r="HQ1" s="393"/>
      <c r="HR1" s="393"/>
      <c r="HS1" s="393"/>
      <c r="HT1" s="393"/>
      <c r="HU1" s="393"/>
      <c r="HV1" s="393"/>
      <c r="HW1" s="393"/>
      <c r="HX1" s="393"/>
      <c r="HY1" s="393"/>
      <c r="HZ1" s="393"/>
      <c r="IA1" s="393"/>
      <c r="IB1" s="393"/>
      <c r="IC1" s="393"/>
      <c r="ID1" s="393"/>
      <c r="IE1" s="393"/>
      <c r="IF1" s="393"/>
      <c r="IG1" s="393"/>
      <c r="IH1" s="393"/>
      <c r="II1" s="393"/>
      <c r="IJ1" s="393"/>
      <c r="IK1" s="393"/>
      <c r="IL1" s="393"/>
      <c r="IM1" s="393"/>
      <c r="IN1" s="393"/>
      <c r="IO1" s="393"/>
      <c r="IP1" s="393"/>
      <c r="IQ1" s="393"/>
      <c r="IR1" s="393"/>
      <c r="IS1" s="393"/>
      <c r="IT1" s="393"/>
      <c r="IU1" s="393"/>
      <c r="IV1" s="393"/>
      <c r="IW1" s="393"/>
      <c r="IX1" s="393"/>
      <c r="IY1" s="393"/>
      <c r="IZ1" s="393"/>
      <c r="JA1" s="393"/>
      <c r="JB1" s="393"/>
      <c r="JC1" s="393"/>
      <c r="JD1" s="393"/>
      <c r="JE1" s="393"/>
      <c r="JF1" s="393"/>
      <c r="JG1" s="393"/>
      <c r="JH1" s="393"/>
      <c r="JI1" s="393"/>
      <c r="JJ1" s="393"/>
      <c r="JK1" s="393"/>
      <c r="JL1" s="393"/>
      <c r="JM1" s="393"/>
      <c r="JN1" s="393"/>
      <c r="JO1" s="393"/>
      <c r="JP1" s="393"/>
      <c r="JQ1" s="393"/>
      <c r="JR1" s="393"/>
      <c r="JS1" s="393"/>
      <c r="JT1" s="393"/>
      <c r="JU1" s="393"/>
      <c r="JV1" s="393"/>
      <c r="JW1" s="393"/>
      <c r="JX1" s="393"/>
      <c r="JY1" s="393"/>
      <c r="JZ1" s="393"/>
      <c r="KA1" s="393"/>
      <c r="KB1" s="393"/>
      <c r="KC1" s="393"/>
      <c r="KD1" s="393"/>
      <c r="KE1" s="393"/>
      <c r="KF1" s="393"/>
      <c r="KG1" s="393"/>
      <c r="KH1" s="393"/>
      <c r="KI1" s="393"/>
      <c r="KJ1" s="393"/>
      <c r="KK1" s="393"/>
      <c r="KL1" s="393"/>
      <c r="KM1" s="393"/>
      <c r="KN1" s="393"/>
      <c r="KO1" s="393"/>
      <c r="KP1" s="393"/>
      <c r="KQ1" s="393"/>
      <c r="KR1" s="393"/>
      <c r="KS1" s="393"/>
      <c r="KT1" s="393"/>
      <c r="KU1" s="393"/>
      <c r="KV1" s="393"/>
      <c r="KW1" s="393"/>
      <c r="KX1" s="393"/>
      <c r="KY1" s="393"/>
      <c r="KZ1" s="393"/>
      <c r="LA1" s="393"/>
      <c r="LB1" s="393"/>
      <c r="LC1" s="393"/>
      <c r="LD1" s="393"/>
      <c r="LE1" s="393"/>
      <c r="LF1" s="393"/>
      <c r="LG1" s="393"/>
      <c r="LH1" s="393"/>
      <c r="LI1" s="393"/>
      <c r="LJ1" s="393"/>
      <c r="LK1" s="393"/>
      <c r="LL1" s="393"/>
      <c r="LM1" s="393"/>
      <c r="LN1" s="393"/>
      <c r="LO1" s="393"/>
      <c r="LP1" s="393"/>
      <c r="LQ1" s="393"/>
      <c r="LR1" s="393"/>
      <c r="LS1" s="393"/>
      <c r="LT1" s="393"/>
      <c r="LU1" s="393"/>
      <c r="LV1" s="393"/>
      <c r="LW1" s="393"/>
      <c r="LX1" s="393"/>
      <c r="LY1" s="393"/>
      <c r="LZ1" s="393"/>
      <c r="MA1" s="393"/>
      <c r="MB1" s="393"/>
      <c r="MC1" s="393"/>
      <c r="MD1" s="393"/>
      <c r="ME1" s="393"/>
      <c r="MF1" s="393"/>
      <c r="MG1" s="393"/>
      <c r="MH1" s="393"/>
      <c r="MI1" s="393"/>
      <c r="MJ1" s="393"/>
      <c r="MK1" s="393"/>
      <c r="ML1" s="393"/>
      <c r="MM1" s="393"/>
      <c r="MN1" s="393"/>
      <c r="MO1" s="393"/>
      <c r="MP1" s="393"/>
      <c r="MQ1" s="393"/>
      <c r="MR1" s="393"/>
      <c r="MS1" s="393"/>
      <c r="MT1" s="393"/>
      <c r="MU1" s="393"/>
      <c r="MV1" s="393"/>
      <c r="MW1" s="393"/>
      <c r="MX1" s="393"/>
      <c r="MY1" s="393"/>
      <c r="MZ1" s="393"/>
      <c r="NA1" s="393"/>
      <c r="NB1" s="393"/>
      <c r="NC1" s="393"/>
      <c r="ND1" s="393"/>
      <c r="NE1" s="393"/>
      <c r="NF1" s="393"/>
      <c r="NG1" s="393"/>
      <c r="NH1" s="393"/>
      <c r="NI1" s="394"/>
      <c r="NJ1" s="395"/>
      <c r="NK1" s="395"/>
      <c r="NL1" s="395"/>
      <c r="NM1" s="395"/>
      <c r="NN1" s="396" t="s">
        <v>430</v>
      </c>
      <c r="NO1" s="397"/>
      <c r="NP1" s="397"/>
      <c r="NQ1" s="397"/>
      <c r="NR1" s="397"/>
      <c r="NS1" s="397"/>
      <c r="NT1" s="397"/>
      <c r="NU1" s="397"/>
      <c r="NV1" s="397"/>
      <c r="NW1" s="397"/>
      <c r="NX1" s="397"/>
      <c r="NY1" s="397"/>
      <c r="NZ1" s="397"/>
      <c r="OA1" s="397"/>
      <c r="OB1" s="397"/>
      <c r="OC1" s="397"/>
      <c r="OD1" s="397"/>
      <c r="OE1" s="397"/>
      <c r="OF1" s="397"/>
      <c r="OG1" s="397"/>
      <c r="OH1" s="397"/>
      <c r="OI1" s="397"/>
      <c r="OJ1" s="397"/>
      <c r="OK1" s="397"/>
      <c r="OL1" s="397"/>
      <c r="OM1" s="397"/>
      <c r="ON1" s="397"/>
      <c r="OO1" s="397"/>
      <c r="OP1" s="397"/>
      <c r="OQ1" s="397"/>
      <c r="OR1" s="397"/>
      <c r="OS1" s="397"/>
      <c r="OT1" s="397"/>
      <c r="OU1" s="397"/>
      <c r="OV1" s="397"/>
      <c r="OW1" s="397"/>
      <c r="OX1" s="397"/>
      <c r="OY1" s="397"/>
      <c r="OZ1" s="397"/>
      <c r="PA1" s="397"/>
      <c r="PB1" s="397"/>
      <c r="PC1" s="397"/>
      <c r="PD1" s="397"/>
      <c r="PE1" s="397"/>
      <c r="PF1" s="397"/>
      <c r="PG1" s="397"/>
      <c r="PH1" s="397"/>
      <c r="PI1" s="397"/>
      <c r="PJ1" s="397"/>
      <c r="PK1" s="397"/>
      <c r="PL1" s="397"/>
      <c r="PM1" s="397"/>
      <c r="PN1" s="397"/>
      <c r="PO1" s="397"/>
      <c r="PP1" s="397"/>
      <c r="PQ1" s="397"/>
      <c r="PR1" s="397"/>
      <c r="PS1" s="397"/>
      <c r="PT1" s="397"/>
      <c r="PU1" s="397"/>
      <c r="PV1" s="397"/>
      <c r="PW1" s="397"/>
      <c r="PX1" s="397"/>
      <c r="PY1" s="397"/>
      <c r="PZ1" s="397"/>
      <c r="QA1" s="397"/>
      <c r="QB1" s="397"/>
      <c r="QC1" s="397"/>
      <c r="QD1" s="397"/>
      <c r="QE1" s="397"/>
      <c r="QF1" s="397"/>
      <c r="QG1" s="397"/>
      <c r="QH1" s="397"/>
      <c r="QI1" s="397"/>
      <c r="QJ1" s="397"/>
      <c r="QK1" s="397"/>
      <c r="QL1" s="397"/>
      <c r="QM1" s="397"/>
      <c r="QN1" s="397"/>
      <c r="QO1" s="397"/>
      <c r="QP1" s="397"/>
      <c r="QQ1" s="397"/>
      <c r="QR1" s="397"/>
      <c r="QS1" s="397"/>
      <c r="QT1" s="397"/>
      <c r="QU1" s="397"/>
      <c r="QV1" s="397"/>
      <c r="QW1" s="397"/>
      <c r="QX1" s="397"/>
      <c r="QY1" s="397"/>
      <c r="QZ1" s="397"/>
      <c r="RA1" s="397"/>
      <c r="RB1" s="397"/>
      <c r="RC1" s="397"/>
      <c r="RD1" s="397"/>
      <c r="RE1" s="397"/>
      <c r="RF1" s="397"/>
      <c r="RG1" s="397"/>
      <c r="RH1" s="397"/>
      <c r="RI1" s="397"/>
      <c r="RJ1" s="397"/>
      <c r="RK1" s="397"/>
      <c r="RL1" s="397"/>
      <c r="RM1" s="397"/>
      <c r="RN1" s="397"/>
      <c r="RO1" s="397"/>
      <c r="RP1" s="397"/>
      <c r="RQ1" s="397"/>
      <c r="RR1" s="397"/>
      <c r="RS1" s="397"/>
      <c r="RT1" s="397"/>
      <c r="RU1" s="397"/>
      <c r="RV1" s="397"/>
      <c r="RW1" s="397"/>
      <c r="RX1" s="397"/>
      <c r="RY1" s="397"/>
      <c r="RZ1" s="397"/>
      <c r="SA1" s="397"/>
      <c r="SB1" s="397"/>
      <c r="SC1" s="397"/>
      <c r="SD1" s="397"/>
      <c r="SE1" s="397"/>
      <c r="SF1" s="397"/>
      <c r="SG1" s="397"/>
      <c r="SH1" s="397"/>
      <c r="SI1" s="397"/>
      <c r="SJ1" s="397"/>
      <c r="SK1" s="397"/>
      <c r="SL1" s="397"/>
      <c r="SM1" s="397"/>
      <c r="SN1" s="397"/>
      <c r="SO1" s="397"/>
      <c r="SP1" s="397"/>
      <c r="SQ1" s="397"/>
      <c r="SR1" s="397"/>
      <c r="SS1" s="398"/>
      <c r="ST1" s="386" t="s">
        <v>431</v>
      </c>
      <c r="SU1" s="386" t="s">
        <v>432</v>
      </c>
      <c r="SV1" s="386" t="s">
        <v>433</v>
      </c>
      <c r="SW1" s="386" t="s">
        <v>434</v>
      </c>
      <c r="SX1" s="399" t="s">
        <v>435</v>
      </c>
      <c r="SY1" s="400"/>
      <c r="SZ1" s="400"/>
      <c r="TA1" s="400"/>
      <c r="TB1" s="400"/>
      <c r="TC1" s="400"/>
      <c r="TD1" s="400"/>
      <c r="TE1" s="400"/>
      <c r="TF1" s="400"/>
      <c r="TG1" s="400"/>
      <c r="TH1" s="400"/>
      <c r="TI1" s="400"/>
      <c r="TJ1" s="400"/>
      <c r="TK1" s="400"/>
      <c r="TL1" s="400"/>
      <c r="TM1" s="400"/>
      <c r="TN1" s="400"/>
      <c r="TO1" s="400"/>
      <c r="TP1" s="400"/>
      <c r="TQ1" s="400"/>
      <c r="TR1" s="400"/>
      <c r="TS1" s="400"/>
      <c r="TT1" s="400"/>
      <c r="TU1" s="400"/>
      <c r="TV1" s="400"/>
      <c r="TW1" s="400"/>
      <c r="TX1" s="400"/>
      <c r="TY1" s="400"/>
      <c r="TZ1" s="400"/>
      <c r="UA1" s="400"/>
      <c r="UB1" s="400"/>
      <c r="UC1" s="400"/>
      <c r="UD1" s="400"/>
      <c r="UE1" s="400"/>
      <c r="UF1" s="400"/>
      <c r="UG1" s="400"/>
      <c r="UH1" s="400"/>
      <c r="UI1" s="401"/>
      <c r="UJ1" s="386" t="s">
        <v>436</v>
      </c>
      <c r="UK1" s="386" t="s">
        <v>437</v>
      </c>
      <c r="UL1" s="386" t="s">
        <v>438</v>
      </c>
      <c r="UM1" s="386" t="s">
        <v>439</v>
      </c>
      <c r="UN1" s="402" t="s">
        <v>440</v>
      </c>
      <c r="UO1" s="403" t="s">
        <v>441</v>
      </c>
      <c r="UP1" s="404" t="s">
        <v>442</v>
      </c>
      <c r="UQ1" s="403" t="s">
        <v>443</v>
      </c>
      <c r="UR1" s="403" t="s">
        <v>444</v>
      </c>
      <c r="US1" s="403" t="s">
        <v>445</v>
      </c>
      <c r="UT1" s="403" t="s">
        <v>446</v>
      </c>
      <c r="UU1" s="403" t="s">
        <v>447</v>
      </c>
      <c r="UV1" s="403" t="s">
        <v>448</v>
      </c>
      <c r="UW1" s="403" t="s">
        <v>449</v>
      </c>
    </row>
    <row r="2" spans="1:591" ht="15.75" thickBot="1" x14ac:dyDescent="0.3">
      <c r="A2" s="385" t="s">
        <v>361</v>
      </c>
      <c r="B2" s="405" t="s">
        <v>362</v>
      </c>
      <c r="C2" s="406" t="s">
        <v>363</v>
      </c>
      <c r="D2" s="407"/>
      <c r="E2" s="408"/>
      <c r="F2" s="385" t="s">
        <v>364</v>
      </c>
      <c r="G2" s="385" t="s">
        <v>233</v>
      </c>
      <c r="H2" s="409" t="s">
        <v>365</v>
      </c>
      <c r="I2" s="385" t="s">
        <v>66</v>
      </c>
      <c r="J2" s="385" t="s">
        <v>366</v>
      </c>
      <c r="K2" s="385" t="s">
        <v>67</v>
      </c>
      <c r="L2" s="385" t="s">
        <v>68</v>
      </c>
      <c r="M2" s="385" t="s">
        <v>450</v>
      </c>
      <c r="N2" s="410" t="s">
        <v>451</v>
      </c>
      <c r="O2" s="410" t="s">
        <v>452</v>
      </c>
      <c r="P2" s="411"/>
      <c r="Q2" s="412" t="s">
        <v>453</v>
      </c>
      <c r="R2" s="413"/>
      <c r="S2" s="413"/>
      <c r="T2" s="413"/>
      <c r="U2" s="413"/>
      <c r="V2" s="413"/>
      <c r="W2" s="414"/>
      <c r="X2" s="415"/>
      <c r="Y2" s="415"/>
      <c r="Z2" s="415"/>
      <c r="AA2" s="416" t="s">
        <v>454</v>
      </c>
      <c r="AB2" s="417"/>
      <c r="AC2" s="417"/>
      <c r="AD2" s="417"/>
      <c r="AE2" s="417"/>
      <c r="AF2" s="417"/>
      <c r="AG2" s="418" t="s">
        <v>455</v>
      </c>
      <c r="AH2" s="418"/>
      <c r="AI2" s="418"/>
      <c r="AJ2" s="418"/>
      <c r="AK2" s="418"/>
      <c r="AL2" s="418"/>
      <c r="AM2" s="418"/>
      <c r="AN2" s="418"/>
      <c r="AO2" s="419"/>
      <c r="AP2" s="420" t="s">
        <v>456</v>
      </c>
      <c r="AQ2" s="421"/>
      <c r="AR2" s="422" t="s">
        <v>457</v>
      </c>
      <c r="AS2" s="423"/>
      <c r="AT2" s="423"/>
      <c r="AU2" s="423"/>
      <c r="AV2" s="423"/>
      <c r="AW2" s="423"/>
      <c r="AX2" s="423"/>
      <c r="AY2" s="423"/>
      <c r="AZ2" s="423"/>
      <c r="BA2" s="424"/>
      <c r="BB2" s="425" t="s">
        <v>458</v>
      </c>
      <c r="BC2" s="426"/>
      <c r="BD2" s="426"/>
      <c r="BE2" s="426"/>
      <c r="BF2" s="427" t="s">
        <v>459</v>
      </c>
      <c r="BG2" s="427"/>
      <c r="BH2" s="427"/>
      <c r="BI2" s="427"/>
      <c r="BJ2" s="427"/>
      <c r="BK2" s="427"/>
      <c r="BL2" s="428" t="s">
        <v>460</v>
      </c>
      <c r="BM2" s="428"/>
      <c r="BN2" s="428"/>
      <c r="BO2" s="428"/>
      <c r="BP2" s="428"/>
      <c r="BQ2" s="428" t="s">
        <v>461</v>
      </c>
      <c r="BR2" s="428"/>
      <c r="BS2" s="428"/>
      <c r="BT2" s="428"/>
      <c r="BU2" s="428"/>
      <c r="BV2" s="429" t="s">
        <v>462</v>
      </c>
      <c r="BW2" s="429"/>
      <c r="BX2" s="429"/>
      <c r="BY2" s="429"/>
      <c r="BZ2" s="429"/>
      <c r="CA2" s="429"/>
      <c r="CB2" s="429"/>
      <c r="CC2" s="430" t="s">
        <v>463</v>
      </c>
      <c r="CD2" s="431" t="s">
        <v>464</v>
      </c>
      <c r="CE2" s="432" t="s">
        <v>367</v>
      </c>
      <c r="CF2" s="433" t="s">
        <v>465</v>
      </c>
      <c r="CG2" s="434" t="s">
        <v>466</v>
      </c>
      <c r="CH2" s="435" t="s">
        <v>467</v>
      </c>
      <c r="CI2" s="436" t="s">
        <v>468</v>
      </c>
      <c r="CJ2" s="437"/>
      <c r="CK2" s="437"/>
      <c r="CL2" s="437"/>
      <c r="CM2" s="437"/>
      <c r="CN2" s="437"/>
      <c r="CO2" s="437"/>
      <c r="CP2" s="437"/>
      <c r="CQ2" s="437"/>
      <c r="CR2" s="437"/>
      <c r="CS2" s="438"/>
      <c r="CT2" s="439" t="s">
        <v>469</v>
      </c>
      <c r="CU2" s="440"/>
      <c r="CV2" s="440"/>
      <c r="CW2" s="440"/>
      <c r="CX2" s="440"/>
      <c r="CY2" s="440"/>
      <c r="CZ2" s="440"/>
      <c r="DA2" s="440"/>
      <c r="DB2" s="440"/>
      <c r="DC2" s="440"/>
      <c r="DD2" s="440"/>
      <c r="DE2" s="440"/>
      <c r="DF2" s="440"/>
      <c r="DG2" s="440"/>
      <c r="DH2" s="440"/>
      <c r="DI2" s="440"/>
      <c r="DJ2" s="440"/>
      <c r="DK2" s="441"/>
      <c r="DL2" s="442" t="s">
        <v>470</v>
      </c>
      <c r="DM2" s="443"/>
      <c r="DN2" s="443"/>
      <c r="DO2" s="443"/>
      <c r="DP2" s="443"/>
      <c r="DQ2" s="443"/>
      <c r="DR2" s="443"/>
      <c r="DS2" s="443"/>
      <c r="DT2" s="443"/>
      <c r="DU2" s="443"/>
      <c r="DV2" s="443"/>
      <c r="DW2" s="443"/>
      <c r="DX2" s="443"/>
      <c r="DY2" s="443"/>
      <c r="DZ2" s="443"/>
      <c r="EA2" s="443"/>
      <c r="EB2" s="443"/>
      <c r="EC2" s="443"/>
      <c r="ED2" s="443"/>
      <c r="EE2" s="443"/>
      <c r="EF2" s="443"/>
      <c r="EG2" s="444"/>
      <c r="EH2" s="410"/>
      <c r="EI2" s="445"/>
      <c r="EJ2" s="410"/>
      <c r="EK2" s="446" t="s">
        <v>471</v>
      </c>
      <c r="EL2" s="446"/>
      <c r="EM2" s="446"/>
      <c r="EN2" s="446"/>
      <c r="EO2" s="446"/>
      <c r="EP2" s="447" t="s">
        <v>472</v>
      </c>
      <c r="EQ2" s="447"/>
      <c r="ER2" s="447"/>
      <c r="ES2" s="447"/>
      <c r="ET2" s="447"/>
      <c r="EU2" s="448" t="s">
        <v>4</v>
      </c>
      <c r="EV2" s="449"/>
      <c r="EW2" s="449"/>
      <c r="EX2" s="449"/>
      <c r="EY2" s="449"/>
      <c r="EZ2" s="449"/>
      <c r="FA2" s="449"/>
      <c r="FB2" s="449"/>
      <c r="FC2" s="450"/>
      <c r="FD2" s="451" t="s">
        <v>471</v>
      </c>
      <c r="FE2" s="451"/>
      <c r="FF2" s="451"/>
      <c r="FG2" s="451"/>
      <c r="FH2" s="451"/>
      <c r="FI2" s="452" t="s">
        <v>472</v>
      </c>
      <c r="FJ2" s="452"/>
      <c r="FK2" s="452"/>
      <c r="FL2" s="452"/>
      <c r="FM2" s="452"/>
      <c r="FN2" s="453" t="s">
        <v>4</v>
      </c>
      <c r="FO2" s="454"/>
      <c r="FP2" s="454"/>
      <c r="FQ2" s="454"/>
      <c r="FR2" s="454"/>
      <c r="FS2" s="454"/>
      <c r="FT2" s="454"/>
      <c r="FU2" s="454"/>
      <c r="FV2" s="455"/>
      <c r="FW2" s="456" t="s">
        <v>471</v>
      </c>
      <c r="FX2" s="456"/>
      <c r="FY2" s="456"/>
      <c r="FZ2" s="456"/>
      <c r="GA2" s="456"/>
      <c r="GB2" s="457" t="s">
        <v>472</v>
      </c>
      <c r="GC2" s="457"/>
      <c r="GD2" s="457"/>
      <c r="GE2" s="457"/>
      <c r="GF2" s="457"/>
      <c r="GG2" s="458" t="s">
        <v>4</v>
      </c>
      <c r="GH2" s="458"/>
      <c r="GI2" s="458"/>
      <c r="GJ2" s="458"/>
      <c r="GK2" s="458"/>
      <c r="GL2" s="458"/>
      <c r="GM2" s="458"/>
      <c r="GN2" s="458"/>
      <c r="GO2" s="459" t="s">
        <v>471</v>
      </c>
      <c r="GP2" s="459"/>
      <c r="GQ2" s="459"/>
      <c r="GR2" s="459"/>
      <c r="GS2" s="459"/>
      <c r="GT2" s="460" t="s">
        <v>472</v>
      </c>
      <c r="GU2" s="460"/>
      <c r="GV2" s="460"/>
      <c r="GW2" s="460"/>
      <c r="GX2" s="460"/>
      <c r="GY2" s="461" t="s">
        <v>4</v>
      </c>
      <c r="GZ2" s="461"/>
      <c r="HA2" s="461"/>
      <c r="HB2" s="461"/>
      <c r="HC2" s="461"/>
      <c r="HD2" s="461"/>
      <c r="HE2" s="461"/>
      <c r="HF2" s="461"/>
      <c r="HG2" s="462" t="s">
        <v>473</v>
      </c>
      <c r="HH2" s="462"/>
      <c r="HI2" s="462"/>
      <c r="HJ2" s="462"/>
      <c r="HK2" s="462"/>
      <c r="HL2" s="462"/>
      <c r="HM2" s="462"/>
      <c r="HN2" s="462"/>
      <c r="HO2" s="462"/>
      <c r="HP2" s="462"/>
      <c r="HQ2" s="462"/>
      <c r="HR2" s="462"/>
      <c r="HS2" s="462"/>
      <c r="HT2" s="462"/>
      <c r="HU2" s="462"/>
      <c r="HV2" s="462"/>
      <c r="HW2" s="462"/>
      <c r="HX2" s="462"/>
      <c r="HY2" s="462"/>
      <c r="HZ2" s="462"/>
      <c r="IA2" s="462"/>
      <c r="IB2" s="462"/>
      <c r="IC2" s="462"/>
      <c r="ID2" s="462"/>
      <c r="IE2" s="462"/>
      <c r="IF2" s="462"/>
      <c r="IG2" s="462"/>
      <c r="IH2" s="462"/>
      <c r="II2" s="462"/>
      <c r="IJ2" s="462"/>
      <c r="IK2" s="462"/>
      <c r="IL2" s="462"/>
      <c r="IM2" s="462"/>
      <c r="IN2" s="462"/>
      <c r="IO2" s="463"/>
      <c r="IP2" s="464" t="s">
        <v>474</v>
      </c>
      <c r="IQ2" s="465"/>
      <c r="IR2" s="465"/>
      <c r="IS2" s="465"/>
      <c r="IT2" s="465"/>
      <c r="IU2" s="465"/>
      <c r="IV2" s="465"/>
      <c r="IW2" s="465"/>
      <c r="IX2" s="465"/>
      <c r="IY2" s="465"/>
      <c r="IZ2" s="465"/>
      <c r="JA2" s="465"/>
      <c r="JB2" s="465"/>
      <c r="JC2" s="465"/>
      <c r="JD2" s="465"/>
      <c r="JE2" s="465"/>
      <c r="JF2" s="465"/>
      <c r="JG2" s="465"/>
      <c r="JH2" s="465"/>
      <c r="JI2" s="465"/>
      <c r="JJ2" s="465"/>
      <c r="JK2" s="465"/>
      <c r="JL2" s="465"/>
      <c r="JM2" s="465"/>
      <c r="JN2" s="465"/>
      <c r="JO2" s="465"/>
      <c r="JP2" s="465"/>
      <c r="JQ2" s="465"/>
      <c r="JR2" s="465"/>
      <c r="JS2" s="465"/>
      <c r="JT2" s="465"/>
      <c r="JU2" s="465"/>
      <c r="JV2" s="465"/>
      <c r="JW2" s="465"/>
      <c r="JX2" s="465"/>
      <c r="JY2" s="465"/>
      <c r="JZ2" s="465"/>
      <c r="KA2" s="465"/>
      <c r="KB2" s="465"/>
      <c r="KC2" s="465"/>
      <c r="KD2" s="465"/>
      <c r="KE2" s="465"/>
      <c r="KF2" s="465"/>
      <c r="KG2" s="465"/>
      <c r="KH2" s="465"/>
      <c r="KI2" s="465"/>
      <c r="KJ2" s="465"/>
      <c r="KK2" s="465"/>
      <c r="KL2" s="465"/>
      <c r="KM2" s="465"/>
      <c r="KN2" s="465"/>
      <c r="KO2" s="465"/>
      <c r="KP2" s="465"/>
      <c r="KQ2" s="465"/>
      <c r="KR2" s="465"/>
      <c r="KS2" s="465"/>
      <c r="KT2" s="465"/>
      <c r="KU2" s="465"/>
      <c r="KV2" s="465"/>
      <c r="KW2" s="465"/>
      <c r="KX2" s="465"/>
      <c r="KY2" s="465"/>
      <c r="KZ2" s="465"/>
      <c r="LA2" s="465"/>
      <c r="LB2" s="465"/>
      <c r="LC2" s="465"/>
      <c r="LD2" s="465"/>
      <c r="LE2" s="465"/>
      <c r="LF2" s="465"/>
      <c r="LG2" s="465"/>
      <c r="LH2" s="465"/>
      <c r="LI2" s="466"/>
      <c r="LJ2" s="392" t="s">
        <v>475</v>
      </c>
      <c r="LK2" s="393"/>
      <c r="LL2" s="393"/>
      <c r="LM2" s="393"/>
      <c r="LN2" s="393"/>
      <c r="LO2" s="393"/>
      <c r="LP2" s="393"/>
      <c r="LQ2" s="393"/>
      <c r="LR2" s="393"/>
      <c r="LS2" s="394"/>
      <c r="LT2" s="467" t="s">
        <v>476</v>
      </c>
      <c r="LU2" s="467"/>
      <c r="LV2" s="467"/>
      <c r="LW2" s="467"/>
      <c r="LX2" s="467"/>
      <c r="LY2" s="467"/>
      <c r="LZ2" s="467"/>
      <c r="MA2" s="467"/>
      <c r="MB2" s="467"/>
      <c r="MC2" s="467"/>
      <c r="MD2" s="467"/>
      <c r="ME2" s="467"/>
      <c r="MF2" s="467"/>
      <c r="MG2" s="467"/>
      <c r="MH2" s="467"/>
      <c r="MI2" s="467"/>
      <c r="MJ2" s="467"/>
      <c r="MK2" s="467"/>
      <c r="ML2" s="467"/>
      <c r="MM2" s="467"/>
      <c r="MN2" s="467"/>
      <c r="MO2" s="467"/>
      <c r="MP2" s="467"/>
      <c r="MQ2" s="467"/>
      <c r="MR2" s="467"/>
      <c r="MS2" s="467"/>
      <c r="MT2" s="467"/>
      <c r="MU2" s="467"/>
      <c r="MV2" s="467"/>
      <c r="MW2" s="467"/>
      <c r="MX2" s="467"/>
      <c r="MY2" s="467"/>
      <c r="MZ2" s="467"/>
      <c r="NA2" s="467"/>
      <c r="NB2" s="467"/>
      <c r="NC2" s="403" t="s">
        <v>477</v>
      </c>
      <c r="ND2" s="403"/>
      <c r="NE2" s="468" t="s">
        <v>478</v>
      </c>
      <c r="NF2" s="469"/>
      <c r="NG2" s="469"/>
      <c r="NH2" s="469"/>
      <c r="NI2" s="470"/>
      <c r="NJ2" s="471"/>
      <c r="NK2" s="471"/>
      <c r="NL2" s="471"/>
      <c r="NM2" s="471"/>
      <c r="NN2" s="472" t="s">
        <v>479</v>
      </c>
      <c r="NO2" s="473"/>
      <c r="NP2" s="473"/>
      <c r="NQ2" s="473"/>
      <c r="NR2" s="473"/>
      <c r="NS2" s="473"/>
      <c r="NT2" s="473"/>
      <c r="NU2" s="473"/>
      <c r="NV2" s="473"/>
      <c r="NW2" s="473"/>
      <c r="NX2" s="473"/>
      <c r="NY2" s="473"/>
      <c r="NZ2" s="473"/>
      <c r="OA2" s="473"/>
      <c r="OB2" s="473"/>
      <c r="OC2" s="473"/>
      <c r="OD2" s="473"/>
      <c r="OE2" s="473"/>
      <c r="OF2" s="473"/>
      <c r="OG2" s="473"/>
      <c r="OH2" s="473"/>
      <c r="OI2" s="473"/>
      <c r="OJ2" s="473"/>
      <c r="OK2" s="474"/>
      <c r="OL2" s="472" t="s">
        <v>480</v>
      </c>
      <c r="OM2" s="473"/>
      <c r="ON2" s="473"/>
      <c r="OO2" s="473"/>
      <c r="OP2" s="473"/>
      <c r="OQ2" s="473"/>
      <c r="OR2" s="473"/>
      <c r="OS2" s="473"/>
      <c r="OT2" s="473"/>
      <c r="OU2" s="473"/>
      <c r="OV2" s="473"/>
      <c r="OW2" s="473"/>
      <c r="OX2" s="473"/>
      <c r="OY2" s="473"/>
      <c r="OZ2" s="473"/>
      <c r="PA2" s="473"/>
      <c r="PB2" s="473"/>
      <c r="PC2" s="473"/>
      <c r="PD2" s="473"/>
      <c r="PE2" s="473"/>
      <c r="PF2" s="473"/>
      <c r="PG2" s="473"/>
      <c r="PH2" s="473"/>
      <c r="PI2" s="473"/>
      <c r="PJ2" s="473"/>
      <c r="PK2" s="473"/>
      <c r="PL2" s="473"/>
      <c r="PM2" s="473"/>
      <c r="PN2" s="473"/>
      <c r="PO2" s="473"/>
      <c r="PP2" s="473"/>
      <c r="PQ2" s="473"/>
      <c r="PR2" s="473"/>
      <c r="PS2" s="473"/>
      <c r="PT2" s="473"/>
      <c r="PU2" s="474"/>
      <c r="PV2" s="472" t="s">
        <v>481</v>
      </c>
      <c r="PW2" s="473"/>
      <c r="PX2" s="473"/>
      <c r="PY2" s="473"/>
      <c r="PZ2" s="473"/>
      <c r="QA2" s="473"/>
      <c r="QB2" s="473"/>
      <c r="QC2" s="473"/>
      <c r="QD2" s="473"/>
      <c r="QE2" s="473"/>
      <c r="QF2" s="473"/>
      <c r="QG2" s="473"/>
      <c r="QH2" s="473"/>
      <c r="QI2" s="473"/>
      <c r="QJ2" s="473"/>
      <c r="QK2" s="473"/>
      <c r="QL2" s="473"/>
      <c r="QM2" s="473"/>
      <c r="QN2" s="473"/>
      <c r="QO2" s="473"/>
      <c r="QP2" s="473"/>
      <c r="QQ2" s="473"/>
      <c r="QR2" s="473"/>
      <c r="QS2" s="473"/>
      <c r="QT2" s="473"/>
      <c r="QU2" s="473"/>
      <c r="QV2" s="473"/>
      <c r="QW2" s="473"/>
      <c r="QX2" s="473"/>
      <c r="QY2" s="473"/>
      <c r="QZ2" s="473"/>
      <c r="RA2" s="473"/>
      <c r="RB2" s="473"/>
      <c r="RC2" s="473"/>
      <c r="RD2" s="473"/>
      <c r="RE2" s="473"/>
      <c r="RF2" s="473"/>
      <c r="RG2" s="473"/>
      <c r="RH2" s="473"/>
      <c r="RI2" s="473"/>
      <c r="RJ2" s="473"/>
      <c r="RK2" s="473"/>
      <c r="RL2" s="473"/>
      <c r="RM2" s="473"/>
      <c r="RN2" s="473"/>
      <c r="RO2" s="473"/>
      <c r="RP2" s="473"/>
      <c r="RQ2" s="473"/>
      <c r="RR2" s="473"/>
      <c r="RS2" s="473"/>
      <c r="RT2" s="473"/>
      <c r="RU2" s="473"/>
      <c r="RV2" s="473"/>
      <c r="RW2" s="473"/>
      <c r="RX2" s="473"/>
      <c r="RY2" s="473"/>
      <c r="RZ2" s="473"/>
      <c r="SA2" s="473"/>
      <c r="SB2" s="473"/>
      <c r="SC2" s="473"/>
      <c r="SD2" s="473"/>
      <c r="SE2" s="473"/>
      <c r="SF2" s="473"/>
      <c r="SG2" s="473"/>
      <c r="SH2" s="473"/>
      <c r="SI2" s="473"/>
      <c r="SJ2" s="473"/>
      <c r="SK2" s="473"/>
      <c r="SL2" s="473"/>
      <c r="SM2" s="473"/>
      <c r="SN2" s="473"/>
      <c r="SO2" s="474"/>
      <c r="SP2" s="404" t="s">
        <v>4</v>
      </c>
      <c r="SQ2" s="404"/>
      <c r="SR2" s="404"/>
      <c r="SS2" s="404"/>
      <c r="ST2" s="475"/>
      <c r="SU2" s="445"/>
      <c r="SV2" s="445"/>
      <c r="SW2" s="445"/>
      <c r="SX2" s="472" t="s">
        <v>482</v>
      </c>
      <c r="SY2" s="473"/>
      <c r="SZ2" s="474"/>
      <c r="TA2" s="472" t="s">
        <v>483</v>
      </c>
      <c r="TB2" s="473"/>
      <c r="TC2" s="474"/>
      <c r="TD2" s="472" t="s">
        <v>484</v>
      </c>
      <c r="TE2" s="473"/>
      <c r="TF2" s="474"/>
      <c r="TG2" s="472" t="s">
        <v>485</v>
      </c>
      <c r="TH2" s="473"/>
      <c r="TI2" s="474"/>
      <c r="TJ2" s="472" t="s">
        <v>486</v>
      </c>
      <c r="TK2" s="473"/>
      <c r="TL2" s="473"/>
      <c r="TM2" s="474"/>
      <c r="TN2" s="472" t="s">
        <v>487</v>
      </c>
      <c r="TO2" s="473"/>
      <c r="TP2" s="473"/>
      <c r="TQ2" s="474"/>
      <c r="TR2" s="468" t="s">
        <v>488</v>
      </c>
      <c r="TS2" s="469"/>
      <c r="TT2" s="470"/>
      <c r="TU2" s="468" t="s">
        <v>489</v>
      </c>
      <c r="TV2" s="469"/>
      <c r="TW2" s="470"/>
      <c r="TX2" s="468" t="s">
        <v>490</v>
      </c>
      <c r="TY2" s="469"/>
      <c r="TZ2" s="470"/>
      <c r="UA2" s="468" t="s">
        <v>491</v>
      </c>
      <c r="UB2" s="469"/>
      <c r="UC2" s="470"/>
      <c r="UD2" s="472" t="s">
        <v>492</v>
      </c>
      <c r="UE2" s="473"/>
      <c r="UF2" s="474"/>
      <c r="UG2" s="472" t="s">
        <v>493</v>
      </c>
      <c r="UH2" s="473"/>
      <c r="UI2" s="474"/>
      <c r="UJ2" s="445"/>
      <c r="UK2" s="445"/>
      <c r="UL2" s="445"/>
      <c r="UM2" s="445"/>
      <c r="UN2" s="402"/>
      <c r="UO2" s="403"/>
      <c r="UP2" s="404"/>
      <c r="UQ2" s="403"/>
      <c r="UR2" s="403"/>
      <c r="US2" s="403"/>
      <c r="UT2" s="403"/>
      <c r="UU2" s="403"/>
      <c r="UV2" s="403"/>
      <c r="UW2" s="403"/>
      <c r="UX2" s="476" t="s">
        <v>494</v>
      </c>
      <c r="UY2" s="477"/>
      <c r="UZ2" s="477"/>
      <c r="VA2" s="477"/>
      <c r="VB2" s="477"/>
      <c r="VC2" s="477"/>
      <c r="VD2" s="477"/>
      <c r="VE2" s="477"/>
      <c r="VF2" s="477"/>
      <c r="VG2" s="477"/>
      <c r="VH2" s="477"/>
      <c r="VI2" s="477"/>
      <c r="VJ2" s="477"/>
      <c r="VK2" s="477"/>
      <c r="VL2" s="477"/>
      <c r="VM2" s="478" t="s">
        <v>495</v>
      </c>
      <c r="VN2" s="478" t="s">
        <v>496</v>
      </c>
      <c r="VO2" s="478" t="s">
        <v>497</v>
      </c>
      <c r="VP2" s="479" t="s">
        <v>498</v>
      </c>
      <c r="VQ2" s="478" t="s">
        <v>499</v>
      </c>
      <c r="VR2" s="478" t="s">
        <v>500</v>
      </c>
      <c r="VS2" s="478" t="s">
        <v>501</v>
      </c>
    </row>
    <row r="3" spans="1:591" ht="15" customHeight="1" x14ac:dyDescent="0.25">
      <c r="A3" s="410"/>
      <c r="B3" s="480"/>
      <c r="C3" s="481" t="s">
        <v>374</v>
      </c>
      <c r="D3" s="481" t="s">
        <v>375</v>
      </c>
      <c r="E3" s="481" t="s">
        <v>376</v>
      </c>
      <c r="F3" s="410"/>
      <c r="G3" s="410"/>
      <c r="H3" s="482"/>
      <c r="I3" s="410"/>
      <c r="J3" s="410"/>
      <c r="K3" s="410"/>
      <c r="L3" s="410"/>
      <c r="M3" s="410"/>
      <c r="N3" s="410"/>
      <c r="O3" s="410"/>
      <c r="P3" s="411"/>
      <c r="Q3" s="483" t="s">
        <v>502</v>
      </c>
      <c r="R3" s="483" t="s">
        <v>503</v>
      </c>
      <c r="S3" s="483" t="s">
        <v>504</v>
      </c>
      <c r="T3" s="483" t="s">
        <v>505</v>
      </c>
      <c r="U3" s="483" t="s">
        <v>506</v>
      </c>
      <c r="V3" s="483" t="s">
        <v>507</v>
      </c>
      <c r="W3" s="483" t="s">
        <v>508</v>
      </c>
      <c r="X3" s="483" t="s">
        <v>509</v>
      </c>
      <c r="Y3" s="483" t="s">
        <v>510</v>
      </c>
      <c r="Z3" s="483" t="s">
        <v>511</v>
      </c>
      <c r="AA3" s="484" t="s">
        <v>512</v>
      </c>
      <c r="AB3" s="484" t="s">
        <v>513</v>
      </c>
      <c r="AC3" s="484" t="s">
        <v>514</v>
      </c>
      <c r="AD3" s="484" t="s">
        <v>515</v>
      </c>
      <c r="AE3" s="484" t="s">
        <v>516</v>
      </c>
      <c r="AF3" s="484" t="s">
        <v>402</v>
      </c>
      <c r="AG3" s="485" t="s">
        <v>517</v>
      </c>
      <c r="AH3" s="486" t="s">
        <v>518</v>
      </c>
      <c r="AI3" s="486" t="s">
        <v>519</v>
      </c>
      <c r="AJ3" s="486" t="s">
        <v>520</v>
      </c>
      <c r="AK3" s="486" t="s">
        <v>521</v>
      </c>
      <c r="AL3" s="486" t="s">
        <v>522</v>
      </c>
      <c r="AM3" s="486" t="s">
        <v>523</v>
      </c>
      <c r="AN3" s="486" t="s">
        <v>4</v>
      </c>
      <c r="AO3" s="486" t="s">
        <v>524</v>
      </c>
      <c r="AP3" s="487" t="s">
        <v>525</v>
      </c>
      <c r="AQ3" s="488" t="s">
        <v>526</v>
      </c>
      <c r="AR3" s="489" t="s">
        <v>527</v>
      </c>
      <c r="AS3" s="490" t="s">
        <v>370</v>
      </c>
      <c r="AT3" s="490" t="s">
        <v>528</v>
      </c>
      <c r="AU3" s="490" t="s">
        <v>495</v>
      </c>
      <c r="AV3" s="490" t="s">
        <v>529</v>
      </c>
      <c r="AW3" s="490" t="s">
        <v>530</v>
      </c>
      <c r="AX3" s="490" t="s">
        <v>531</v>
      </c>
      <c r="AY3" s="490" t="s">
        <v>532</v>
      </c>
      <c r="AZ3" s="490" t="s">
        <v>533</v>
      </c>
      <c r="BA3" s="490" t="s">
        <v>495</v>
      </c>
      <c r="BB3" s="491" t="s">
        <v>458</v>
      </c>
      <c r="BC3" s="491" t="s">
        <v>534</v>
      </c>
      <c r="BD3" s="491" t="s">
        <v>535</v>
      </c>
      <c r="BE3" s="492" t="s">
        <v>536</v>
      </c>
      <c r="BF3" s="493" t="s">
        <v>537</v>
      </c>
      <c r="BG3" s="493" t="s">
        <v>538</v>
      </c>
      <c r="BH3" s="493" t="s">
        <v>539</v>
      </c>
      <c r="BI3" s="493" t="s">
        <v>540</v>
      </c>
      <c r="BJ3" s="493" t="s">
        <v>541</v>
      </c>
      <c r="BK3" s="493" t="s">
        <v>542</v>
      </c>
      <c r="BL3" s="494" t="s">
        <v>543</v>
      </c>
      <c r="BM3" s="494" t="s">
        <v>544</v>
      </c>
      <c r="BN3" s="494" t="s">
        <v>545</v>
      </c>
      <c r="BO3" s="494" t="s">
        <v>546</v>
      </c>
      <c r="BP3" s="494" t="s">
        <v>547</v>
      </c>
      <c r="BQ3" s="495" t="s">
        <v>548</v>
      </c>
      <c r="BR3" s="495" t="s">
        <v>549</v>
      </c>
      <c r="BS3" s="495" t="s">
        <v>550</v>
      </c>
      <c r="BT3" s="495" t="s">
        <v>551</v>
      </c>
      <c r="BU3" s="495" t="s">
        <v>552</v>
      </c>
      <c r="BV3" s="496" t="s">
        <v>553</v>
      </c>
      <c r="BW3" s="496" t="s">
        <v>554</v>
      </c>
      <c r="BX3" s="496" t="s">
        <v>555</v>
      </c>
      <c r="BY3" s="496" t="s">
        <v>556</v>
      </c>
      <c r="BZ3" s="497" t="s">
        <v>557</v>
      </c>
      <c r="CA3" s="497" t="s">
        <v>558</v>
      </c>
      <c r="CB3" s="498" t="s">
        <v>559</v>
      </c>
      <c r="CC3" s="499"/>
      <c r="CD3" s="431"/>
      <c r="CE3" s="432"/>
      <c r="CF3" s="433"/>
      <c r="CG3" s="434"/>
      <c r="CH3" s="435"/>
      <c r="CI3" s="385" t="s">
        <v>560</v>
      </c>
      <c r="CJ3" s="404" t="s">
        <v>561</v>
      </c>
      <c r="CK3" s="404" t="s">
        <v>562</v>
      </c>
      <c r="CL3" s="404" t="s">
        <v>563</v>
      </c>
      <c r="CM3" s="386" t="s">
        <v>564</v>
      </c>
      <c r="CN3" s="403" t="s">
        <v>565</v>
      </c>
      <c r="CO3" s="403" t="s">
        <v>566</v>
      </c>
      <c r="CP3" s="403" t="s">
        <v>567</v>
      </c>
      <c r="CQ3" s="386" t="s">
        <v>568</v>
      </c>
      <c r="CR3" s="404" t="s">
        <v>569</v>
      </c>
      <c r="CS3" s="404" t="s">
        <v>570</v>
      </c>
      <c r="CT3" s="385" t="s">
        <v>560</v>
      </c>
      <c r="CU3" s="403" t="s">
        <v>561</v>
      </c>
      <c r="CV3" s="403" t="s">
        <v>562</v>
      </c>
      <c r="CW3" s="386" t="s">
        <v>571</v>
      </c>
      <c r="CX3" s="403" t="s">
        <v>563</v>
      </c>
      <c r="CY3" s="386" t="s">
        <v>564</v>
      </c>
      <c r="CZ3" s="403" t="s">
        <v>565</v>
      </c>
      <c r="DA3" s="403" t="s">
        <v>572</v>
      </c>
      <c r="DB3" s="403" t="s">
        <v>573</v>
      </c>
      <c r="DC3" s="386" t="s">
        <v>574</v>
      </c>
      <c r="DD3" s="403" t="s">
        <v>575</v>
      </c>
      <c r="DE3" s="403" t="s">
        <v>566</v>
      </c>
      <c r="DF3" s="386" t="s">
        <v>576</v>
      </c>
      <c r="DG3" s="403" t="s">
        <v>567</v>
      </c>
      <c r="DH3" s="386" t="s">
        <v>568</v>
      </c>
      <c r="DI3" s="403" t="s">
        <v>569</v>
      </c>
      <c r="DJ3" s="386" t="s">
        <v>577</v>
      </c>
      <c r="DK3" s="403" t="s">
        <v>570</v>
      </c>
      <c r="DL3" s="386" t="s">
        <v>578</v>
      </c>
      <c r="DM3" s="403" t="s">
        <v>562</v>
      </c>
      <c r="DN3" s="386" t="s">
        <v>571</v>
      </c>
      <c r="DO3" s="403" t="s">
        <v>579</v>
      </c>
      <c r="DP3" s="386" t="s">
        <v>564</v>
      </c>
      <c r="DQ3" s="403" t="s">
        <v>565</v>
      </c>
      <c r="DR3" s="403" t="s">
        <v>580</v>
      </c>
      <c r="DS3" s="386" t="s">
        <v>581</v>
      </c>
      <c r="DT3" s="403" t="s">
        <v>582</v>
      </c>
      <c r="DU3" s="386" t="s">
        <v>583</v>
      </c>
      <c r="DV3" s="403" t="s">
        <v>584</v>
      </c>
      <c r="DW3" s="403" t="s">
        <v>572</v>
      </c>
      <c r="DX3" s="403" t="s">
        <v>585</v>
      </c>
      <c r="DY3" s="386" t="s">
        <v>574</v>
      </c>
      <c r="DZ3" s="403" t="s">
        <v>575</v>
      </c>
      <c r="EA3" s="403" t="s">
        <v>566</v>
      </c>
      <c r="EB3" s="386" t="s">
        <v>576</v>
      </c>
      <c r="EC3" s="403" t="s">
        <v>567</v>
      </c>
      <c r="ED3" s="386" t="s">
        <v>568</v>
      </c>
      <c r="EE3" s="403" t="s">
        <v>569</v>
      </c>
      <c r="EF3" s="386" t="s">
        <v>577</v>
      </c>
      <c r="EG3" s="404" t="s">
        <v>570</v>
      </c>
      <c r="EH3" s="410"/>
      <c r="EI3" s="445"/>
      <c r="EJ3" s="410"/>
      <c r="EK3" s="403" t="s">
        <v>586</v>
      </c>
      <c r="EL3" s="403" t="s">
        <v>587</v>
      </c>
      <c r="EM3" s="403" t="s">
        <v>588</v>
      </c>
      <c r="EN3" s="403" t="s">
        <v>589</v>
      </c>
      <c r="EO3" s="403" t="s">
        <v>590</v>
      </c>
      <c r="EP3" s="403" t="s">
        <v>586</v>
      </c>
      <c r="EQ3" s="403" t="s">
        <v>587</v>
      </c>
      <c r="ER3" s="403" t="s">
        <v>588</v>
      </c>
      <c r="ES3" s="403" t="s">
        <v>589</v>
      </c>
      <c r="ET3" s="403" t="s">
        <v>590</v>
      </c>
      <c r="EU3" s="500" t="s">
        <v>586</v>
      </c>
      <c r="EV3" s="500" t="s">
        <v>587</v>
      </c>
      <c r="EW3" s="500" t="s">
        <v>588</v>
      </c>
      <c r="EX3" s="500" t="s">
        <v>589</v>
      </c>
      <c r="EY3" s="500" t="s">
        <v>590</v>
      </c>
      <c r="EZ3" s="445" t="s">
        <v>591</v>
      </c>
      <c r="FA3" s="445" t="s">
        <v>592</v>
      </c>
      <c r="FB3" s="445" t="s">
        <v>4</v>
      </c>
      <c r="FC3" s="445" t="s">
        <v>593</v>
      </c>
      <c r="FD3" s="404" t="s">
        <v>586</v>
      </c>
      <c r="FE3" s="404" t="s">
        <v>587</v>
      </c>
      <c r="FF3" s="404" t="s">
        <v>588</v>
      </c>
      <c r="FG3" s="404" t="s">
        <v>589</v>
      </c>
      <c r="FH3" s="404" t="s">
        <v>590</v>
      </c>
      <c r="FI3" s="404" t="s">
        <v>586</v>
      </c>
      <c r="FJ3" s="404" t="s">
        <v>587</v>
      </c>
      <c r="FK3" s="404" t="s">
        <v>588</v>
      </c>
      <c r="FL3" s="404" t="s">
        <v>589</v>
      </c>
      <c r="FM3" s="404" t="s">
        <v>590</v>
      </c>
      <c r="FN3" s="501" t="s">
        <v>586</v>
      </c>
      <c r="FO3" s="501" t="s">
        <v>587</v>
      </c>
      <c r="FP3" s="501" t="s">
        <v>588</v>
      </c>
      <c r="FQ3" s="501" t="s">
        <v>589</v>
      </c>
      <c r="FR3" s="501" t="s">
        <v>590</v>
      </c>
      <c r="FS3" s="410" t="s">
        <v>591</v>
      </c>
      <c r="FT3" s="410" t="s">
        <v>592</v>
      </c>
      <c r="FU3" s="410" t="s">
        <v>4</v>
      </c>
      <c r="FV3" s="445" t="s">
        <v>593</v>
      </c>
      <c r="FW3" s="403" t="s">
        <v>586</v>
      </c>
      <c r="FX3" s="403" t="s">
        <v>587</v>
      </c>
      <c r="FY3" s="403" t="s">
        <v>588</v>
      </c>
      <c r="FZ3" s="403" t="s">
        <v>589</v>
      </c>
      <c r="GA3" s="403" t="s">
        <v>590</v>
      </c>
      <c r="GB3" s="403" t="s">
        <v>586</v>
      </c>
      <c r="GC3" s="403" t="s">
        <v>587</v>
      </c>
      <c r="GD3" s="403" t="s">
        <v>588</v>
      </c>
      <c r="GE3" s="403" t="s">
        <v>589</v>
      </c>
      <c r="GF3" s="403" t="s">
        <v>590</v>
      </c>
      <c r="GG3" s="403" t="s">
        <v>586</v>
      </c>
      <c r="GH3" s="403" t="s">
        <v>587</v>
      </c>
      <c r="GI3" s="403" t="s">
        <v>588</v>
      </c>
      <c r="GJ3" s="403" t="s">
        <v>589</v>
      </c>
      <c r="GK3" s="403" t="s">
        <v>590</v>
      </c>
      <c r="GL3" s="403" t="s">
        <v>591</v>
      </c>
      <c r="GM3" s="403" t="s">
        <v>592</v>
      </c>
      <c r="GN3" s="403" t="s">
        <v>4</v>
      </c>
      <c r="GO3" s="403" t="s">
        <v>586</v>
      </c>
      <c r="GP3" s="403" t="s">
        <v>587</v>
      </c>
      <c r="GQ3" s="403" t="s">
        <v>588</v>
      </c>
      <c r="GR3" s="403" t="s">
        <v>589</v>
      </c>
      <c r="GS3" s="403" t="s">
        <v>590</v>
      </c>
      <c r="GT3" s="403" t="s">
        <v>586</v>
      </c>
      <c r="GU3" s="403" t="s">
        <v>587</v>
      </c>
      <c r="GV3" s="403" t="s">
        <v>588</v>
      </c>
      <c r="GW3" s="403" t="s">
        <v>589</v>
      </c>
      <c r="GX3" s="403" t="s">
        <v>590</v>
      </c>
      <c r="GY3" s="403" t="s">
        <v>586</v>
      </c>
      <c r="GZ3" s="403" t="s">
        <v>587</v>
      </c>
      <c r="HA3" s="403" t="s">
        <v>588</v>
      </c>
      <c r="HB3" s="403" t="s">
        <v>589</v>
      </c>
      <c r="HC3" s="403" t="s">
        <v>590</v>
      </c>
      <c r="HD3" s="403" t="s">
        <v>591</v>
      </c>
      <c r="HE3" s="403" t="s">
        <v>592</v>
      </c>
      <c r="HF3" s="403" t="s">
        <v>4</v>
      </c>
      <c r="HG3" s="502" t="s">
        <v>594</v>
      </c>
      <c r="HH3" s="503"/>
      <c r="HI3" s="503"/>
      <c r="HJ3" s="503"/>
      <c r="HK3" s="504"/>
      <c r="HL3" s="502" t="s">
        <v>595</v>
      </c>
      <c r="HM3" s="503"/>
      <c r="HN3" s="503"/>
      <c r="HO3" s="503"/>
      <c r="HP3" s="504"/>
      <c r="HQ3" s="502" t="s">
        <v>596</v>
      </c>
      <c r="HR3" s="503"/>
      <c r="HS3" s="503"/>
      <c r="HT3" s="503"/>
      <c r="HU3" s="504"/>
      <c r="HV3" s="505" t="s">
        <v>597</v>
      </c>
      <c r="HW3" s="505"/>
      <c r="HX3" s="505"/>
      <c r="HY3" s="505"/>
      <c r="HZ3" s="505"/>
      <c r="IA3" s="503" t="s">
        <v>598</v>
      </c>
      <c r="IB3" s="503"/>
      <c r="IC3" s="503"/>
      <c r="ID3" s="503"/>
      <c r="IE3" s="504"/>
      <c r="IF3" s="502" t="s">
        <v>599</v>
      </c>
      <c r="IG3" s="503"/>
      <c r="IH3" s="503"/>
      <c r="II3" s="503"/>
      <c r="IJ3" s="504"/>
      <c r="IK3" s="502" t="s">
        <v>600</v>
      </c>
      <c r="IL3" s="503"/>
      <c r="IM3" s="503"/>
      <c r="IN3" s="503"/>
      <c r="IO3" s="504"/>
      <c r="IP3" s="468" t="s">
        <v>601</v>
      </c>
      <c r="IQ3" s="469"/>
      <c r="IR3" s="469"/>
      <c r="IS3" s="469"/>
      <c r="IT3" s="469"/>
      <c r="IU3" s="469"/>
      <c r="IV3" s="469"/>
      <c r="IW3" s="469"/>
      <c r="IX3" s="469"/>
      <c r="IY3" s="469"/>
      <c r="IZ3" s="469"/>
      <c r="JA3" s="469"/>
      <c r="JB3" s="469"/>
      <c r="JC3" s="469"/>
      <c r="JD3" s="469"/>
      <c r="JE3" s="469"/>
      <c r="JF3" s="469"/>
      <c r="JG3" s="469"/>
      <c r="JH3" s="469"/>
      <c r="JI3" s="469"/>
      <c r="JJ3" s="469"/>
      <c r="JK3" s="469"/>
      <c r="JL3" s="469"/>
      <c r="JM3" s="469"/>
      <c r="JN3" s="469"/>
      <c r="JO3" s="469"/>
      <c r="JP3" s="469"/>
      <c r="JQ3" s="469"/>
      <c r="JR3" s="469"/>
      <c r="JS3" s="469"/>
      <c r="JT3" s="469"/>
      <c r="JU3" s="469"/>
      <c r="JV3" s="469"/>
      <c r="JW3" s="469"/>
      <c r="JX3" s="469"/>
      <c r="JY3" s="469"/>
      <c r="JZ3" s="469"/>
      <c r="KA3" s="469"/>
      <c r="KB3" s="469"/>
      <c r="KC3" s="469"/>
      <c r="KD3" s="469"/>
      <c r="KE3" s="469"/>
      <c r="KF3" s="469"/>
      <c r="KG3" s="469"/>
      <c r="KH3" s="469"/>
      <c r="KI3" s="469"/>
      <c r="KJ3" s="469"/>
      <c r="KK3" s="469"/>
      <c r="KL3" s="469"/>
      <c r="KM3" s="469"/>
      <c r="KN3" s="469"/>
      <c r="KO3" s="469"/>
      <c r="KP3" s="469"/>
      <c r="KQ3" s="469"/>
      <c r="KR3" s="469"/>
      <c r="KS3" s="469"/>
      <c r="KT3" s="469"/>
      <c r="KU3" s="469"/>
      <c r="KV3" s="469"/>
      <c r="KW3" s="469"/>
      <c r="KX3" s="469"/>
      <c r="KY3" s="469"/>
      <c r="KZ3" s="469"/>
      <c r="LA3" s="469"/>
      <c r="LB3" s="469"/>
      <c r="LC3" s="470"/>
      <c r="LD3" s="468" t="s">
        <v>590</v>
      </c>
      <c r="LE3" s="469"/>
      <c r="LF3" s="469"/>
      <c r="LG3" s="469"/>
      <c r="LH3" s="469"/>
      <c r="LI3" s="470"/>
      <c r="LJ3" s="468" t="s">
        <v>601</v>
      </c>
      <c r="LK3" s="469"/>
      <c r="LL3" s="469"/>
      <c r="LM3" s="469"/>
      <c r="LN3" s="470"/>
      <c r="LO3" s="468" t="s">
        <v>590</v>
      </c>
      <c r="LP3" s="469"/>
      <c r="LQ3" s="469"/>
      <c r="LR3" s="469"/>
      <c r="LS3" s="470"/>
      <c r="LT3" s="506" t="s">
        <v>594</v>
      </c>
      <c r="LU3" s="506"/>
      <c r="LV3" s="506"/>
      <c r="LW3" s="506"/>
      <c r="LX3" s="506"/>
      <c r="LY3" s="506" t="s">
        <v>595</v>
      </c>
      <c r="LZ3" s="506"/>
      <c r="MA3" s="506"/>
      <c r="MB3" s="506"/>
      <c r="MC3" s="506"/>
      <c r="MD3" s="506" t="s">
        <v>596</v>
      </c>
      <c r="ME3" s="506"/>
      <c r="MF3" s="506"/>
      <c r="MG3" s="506"/>
      <c r="MH3" s="506"/>
      <c r="MI3" s="506" t="s">
        <v>597</v>
      </c>
      <c r="MJ3" s="506"/>
      <c r="MK3" s="506"/>
      <c r="ML3" s="506"/>
      <c r="MM3" s="506"/>
      <c r="MN3" s="506" t="s">
        <v>598</v>
      </c>
      <c r="MO3" s="506"/>
      <c r="MP3" s="506"/>
      <c r="MQ3" s="506"/>
      <c r="MR3" s="506"/>
      <c r="MS3" s="506" t="s">
        <v>599</v>
      </c>
      <c r="MT3" s="506"/>
      <c r="MU3" s="506"/>
      <c r="MV3" s="506"/>
      <c r="MW3" s="506"/>
      <c r="MX3" s="506" t="s">
        <v>600</v>
      </c>
      <c r="MY3" s="506"/>
      <c r="MZ3" s="506"/>
      <c r="NA3" s="506"/>
      <c r="NB3" s="506"/>
      <c r="NC3" s="403" t="s">
        <v>602</v>
      </c>
      <c r="ND3" s="403" t="s">
        <v>603</v>
      </c>
      <c r="NE3" s="386" t="s">
        <v>604</v>
      </c>
      <c r="NF3" s="386" t="s">
        <v>605</v>
      </c>
      <c r="NG3" s="386" t="s">
        <v>606</v>
      </c>
      <c r="NH3" s="386" t="s">
        <v>607</v>
      </c>
      <c r="NI3" s="386" t="s">
        <v>4</v>
      </c>
      <c r="NJ3" s="386" t="s">
        <v>608</v>
      </c>
      <c r="NK3" s="386" t="s">
        <v>609</v>
      </c>
      <c r="NL3" s="386" t="s">
        <v>610</v>
      </c>
      <c r="NM3" s="386" t="s">
        <v>611</v>
      </c>
      <c r="NN3" s="507" t="s">
        <v>307</v>
      </c>
      <c r="NO3" s="508"/>
      <c r="NP3" s="508"/>
      <c r="NQ3" s="508"/>
      <c r="NR3" s="508"/>
      <c r="NS3" s="509"/>
      <c r="NT3" s="507" t="s">
        <v>308</v>
      </c>
      <c r="NU3" s="508"/>
      <c r="NV3" s="508"/>
      <c r="NW3" s="508"/>
      <c r="NX3" s="508"/>
      <c r="NY3" s="509"/>
      <c r="NZ3" s="507" t="s">
        <v>309</v>
      </c>
      <c r="OA3" s="508"/>
      <c r="OB3" s="508"/>
      <c r="OC3" s="508"/>
      <c r="OD3" s="508"/>
      <c r="OE3" s="509"/>
      <c r="OF3" s="507" t="s">
        <v>310</v>
      </c>
      <c r="OG3" s="508"/>
      <c r="OH3" s="508"/>
      <c r="OI3" s="508"/>
      <c r="OJ3" s="508"/>
      <c r="OK3" s="509"/>
      <c r="OL3" s="472" t="s">
        <v>612</v>
      </c>
      <c r="OM3" s="473"/>
      <c r="ON3" s="473"/>
      <c r="OO3" s="473"/>
      <c r="OP3" s="473"/>
      <c r="OQ3" s="473"/>
      <c r="OR3" s="473"/>
      <c r="OS3" s="473"/>
      <c r="OT3" s="473"/>
      <c r="OU3" s="473"/>
      <c r="OV3" s="473"/>
      <c r="OW3" s="474"/>
      <c r="OX3" s="510" t="s">
        <v>313</v>
      </c>
      <c r="OY3" s="511"/>
      <c r="OZ3" s="511"/>
      <c r="PA3" s="511"/>
      <c r="PB3" s="511"/>
      <c r="PC3" s="378"/>
      <c r="PD3" s="510" t="s">
        <v>314</v>
      </c>
      <c r="PE3" s="511"/>
      <c r="PF3" s="511"/>
      <c r="PG3" s="511"/>
      <c r="PH3" s="511"/>
      <c r="PI3" s="378"/>
      <c r="PJ3" s="510" t="s">
        <v>315</v>
      </c>
      <c r="PK3" s="511"/>
      <c r="PL3" s="511"/>
      <c r="PM3" s="511"/>
      <c r="PN3" s="511"/>
      <c r="PO3" s="378"/>
      <c r="PP3" s="510" t="s">
        <v>316</v>
      </c>
      <c r="PQ3" s="511"/>
      <c r="PR3" s="511"/>
      <c r="PS3" s="511"/>
      <c r="PT3" s="511"/>
      <c r="PU3" s="378"/>
      <c r="PV3" s="510" t="s">
        <v>317</v>
      </c>
      <c r="PW3" s="511"/>
      <c r="PX3" s="511"/>
      <c r="PY3" s="511"/>
      <c r="PZ3" s="511"/>
      <c r="QA3" s="378"/>
      <c r="QB3" s="510" t="s">
        <v>318</v>
      </c>
      <c r="QC3" s="511"/>
      <c r="QD3" s="511"/>
      <c r="QE3" s="511"/>
      <c r="QF3" s="511"/>
      <c r="QG3" s="378"/>
      <c r="QH3" s="510" t="s">
        <v>320</v>
      </c>
      <c r="QI3" s="511"/>
      <c r="QJ3" s="511"/>
      <c r="QK3" s="511"/>
      <c r="QL3" s="511"/>
      <c r="QM3" s="378"/>
      <c r="QN3" s="510" t="s">
        <v>321</v>
      </c>
      <c r="QO3" s="511"/>
      <c r="QP3" s="511"/>
      <c r="QQ3" s="511"/>
      <c r="QR3" s="511"/>
      <c r="QS3" s="378"/>
      <c r="QT3" s="510" t="s">
        <v>322</v>
      </c>
      <c r="QU3" s="511"/>
      <c r="QV3" s="511"/>
      <c r="QW3" s="511"/>
      <c r="QX3" s="511"/>
      <c r="QY3" s="378"/>
      <c r="QZ3" s="510" t="s">
        <v>323</v>
      </c>
      <c r="RA3" s="511"/>
      <c r="RB3" s="511"/>
      <c r="RC3" s="511"/>
      <c r="RD3" s="511"/>
      <c r="RE3" s="378"/>
      <c r="RF3" s="507" t="s">
        <v>324</v>
      </c>
      <c r="RG3" s="508"/>
      <c r="RH3" s="508"/>
      <c r="RI3" s="508"/>
      <c r="RJ3" s="508"/>
      <c r="RK3" s="509"/>
      <c r="RL3" s="507" t="s">
        <v>325</v>
      </c>
      <c r="RM3" s="508"/>
      <c r="RN3" s="508"/>
      <c r="RO3" s="508"/>
      <c r="RP3" s="508"/>
      <c r="RQ3" s="509"/>
      <c r="RR3" s="507" t="s">
        <v>326</v>
      </c>
      <c r="RS3" s="508"/>
      <c r="RT3" s="508"/>
      <c r="RU3" s="508"/>
      <c r="RV3" s="508"/>
      <c r="RW3" s="509"/>
      <c r="RX3" s="507" t="s">
        <v>319</v>
      </c>
      <c r="RY3" s="508"/>
      <c r="RZ3" s="508"/>
      <c r="SA3" s="508"/>
      <c r="SB3" s="508"/>
      <c r="SC3" s="509"/>
      <c r="SD3" s="510" t="s">
        <v>327</v>
      </c>
      <c r="SE3" s="511"/>
      <c r="SF3" s="511"/>
      <c r="SG3" s="511"/>
      <c r="SH3" s="511"/>
      <c r="SI3" s="378"/>
      <c r="SJ3" s="510" t="s">
        <v>328</v>
      </c>
      <c r="SK3" s="511"/>
      <c r="SL3" s="511"/>
      <c r="SM3" s="511"/>
      <c r="SN3" s="511"/>
      <c r="SO3" s="378"/>
      <c r="SP3" s="404"/>
      <c r="SQ3" s="404"/>
      <c r="SR3" s="404"/>
      <c r="SS3" s="404"/>
      <c r="ST3" s="475"/>
      <c r="SU3" s="445"/>
      <c r="SV3" s="445"/>
      <c r="SW3" s="445"/>
      <c r="SX3" s="385" t="s">
        <v>613</v>
      </c>
      <c r="SY3" s="385" t="s">
        <v>614</v>
      </c>
      <c r="SZ3" s="385" t="s">
        <v>615</v>
      </c>
      <c r="TA3" s="385" t="s">
        <v>613</v>
      </c>
      <c r="TB3" s="385" t="s">
        <v>614</v>
      </c>
      <c r="TC3" s="385" t="s">
        <v>615</v>
      </c>
      <c r="TD3" s="385" t="s">
        <v>613</v>
      </c>
      <c r="TE3" s="385" t="s">
        <v>614</v>
      </c>
      <c r="TF3" s="385" t="s">
        <v>615</v>
      </c>
      <c r="TG3" s="385" t="s">
        <v>613</v>
      </c>
      <c r="TH3" s="385" t="s">
        <v>614</v>
      </c>
      <c r="TI3" s="385" t="s">
        <v>615</v>
      </c>
      <c r="TJ3" s="385" t="s">
        <v>613</v>
      </c>
      <c r="TK3" s="385" t="s">
        <v>614</v>
      </c>
      <c r="TL3" s="385" t="s">
        <v>615</v>
      </c>
      <c r="TM3" s="386" t="s">
        <v>616</v>
      </c>
      <c r="TN3" s="385" t="s">
        <v>613</v>
      </c>
      <c r="TO3" s="385" t="s">
        <v>614</v>
      </c>
      <c r="TP3" s="385" t="s">
        <v>615</v>
      </c>
      <c r="TQ3" s="386" t="s">
        <v>434</v>
      </c>
      <c r="TR3" s="386" t="s">
        <v>613</v>
      </c>
      <c r="TS3" s="386" t="s">
        <v>614</v>
      </c>
      <c r="TT3" s="386" t="s">
        <v>615</v>
      </c>
      <c r="TU3" s="386" t="s">
        <v>613</v>
      </c>
      <c r="TV3" s="386" t="s">
        <v>614</v>
      </c>
      <c r="TW3" s="386" t="s">
        <v>615</v>
      </c>
      <c r="TX3" s="386" t="s">
        <v>613</v>
      </c>
      <c r="TY3" s="386" t="s">
        <v>614</v>
      </c>
      <c r="TZ3" s="386" t="s">
        <v>615</v>
      </c>
      <c r="UA3" s="386" t="s">
        <v>613</v>
      </c>
      <c r="UB3" s="386" t="s">
        <v>614</v>
      </c>
      <c r="UC3" s="386" t="s">
        <v>615</v>
      </c>
      <c r="UD3" s="385" t="s">
        <v>613</v>
      </c>
      <c r="UE3" s="385" t="s">
        <v>614</v>
      </c>
      <c r="UF3" s="385" t="s">
        <v>615</v>
      </c>
      <c r="UG3" s="385" t="s">
        <v>613</v>
      </c>
      <c r="UH3" s="385" t="s">
        <v>614</v>
      </c>
      <c r="UI3" s="385" t="s">
        <v>615</v>
      </c>
      <c r="UJ3" s="445"/>
      <c r="UK3" s="445"/>
      <c r="UL3" s="445"/>
      <c r="UM3" s="445"/>
      <c r="UN3" s="402"/>
      <c r="UO3" s="403"/>
      <c r="UP3" s="404"/>
      <c r="UQ3" s="403"/>
      <c r="UR3" s="403"/>
      <c r="US3" s="403"/>
      <c r="UT3" s="403"/>
      <c r="UU3" s="403"/>
      <c r="UV3" s="403"/>
      <c r="UW3" s="403"/>
      <c r="UX3" s="512" t="s">
        <v>617</v>
      </c>
      <c r="UY3" s="513" t="s">
        <v>618</v>
      </c>
      <c r="UZ3" s="513" t="s">
        <v>619</v>
      </c>
      <c r="VA3" s="513" t="s">
        <v>620</v>
      </c>
      <c r="VB3" s="513" t="s">
        <v>621</v>
      </c>
      <c r="VC3" s="513" t="s">
        <v>622</v>
      </c>
      <c r="VD3" s="513" t="s">
        <v>623</v>
      </c>
      <c r="VE3" s="513" t="s">
        <v>624</v>
      </c>
      <c r="VF3" s="513" t="s">
        <v>625</v>
      </c>
      <c r="VG3" s="513" t="s">
        <v>626</v>
      </c>
      <c r="VH3" s="514" t="s">
        <v>627</v>
      </c>
      <c r="VI3" s="515" t="s">
        <v>628</v>
      </c>
      <c r="VJ3" s="515" t="s">
        <v>629</v>
      </c>
      <c r="VK3" s="515" t="s">
        <v>630</v>
      </c>
      <c r="VL3" s="516" t="s">
        <v>631</v>
      </c>
      <c r="VM3" s="517" t="s">
        <v>632</v>
      </c>
      <c r="VN3" s="517" t="s">
        <v>632</v>
      </c>
      <c r="VO3" s="517" t="s">
        <v>633</v>
      </c>
      <c r="VP3" s="518" t="s">
        <v>634</v>
      </c>
      <c r="VQ3" s="517" t="s">
        <v>635</v>
      </c>
      <c r="VR3" s="517"/>
      <c r="VS3" s="517"/>
    </row>
    <row r="4" spans="1:591" ht="15" customHeight="1" x14ac:dyDescent="0.25">
      <c r="A4" s="410"/>
      <c r="B4" s="480"/>
      <c r="C4" s="519"/>
      <c r="D4" s="519"/>
      <c r="E4" s="519"/>
      <c r="F4" s="410"/>
      <c r="G4" s="410"/>
      <c r="H4" s="482"/>
      <c r="I4" s="410"/>
      <c r="J4" s="410"/>
      <c r="K4" s="410"/>
      <c r="L4" s="410"/>
      <c r="M4" s="410"/>
      <c r="N4" s="410"/>
      <c r="O4" s="410"/>
      <c r="P4" s="411"/>
      <c r="Q4" s="520"/>
      <c r="R4" s="520"/>
      <c r="S4" s="520"/>
      <c r="T4" s="520"/>
      <c r="U4" s="520"/>
      <c r="V4" s="520"/>
      <c r="W4" s="520"/>
      <c r="X4" s="520"/>
      <c r="Y4" s="520"/>
      <c r="Z4" s="520"/>
      <c r="AA4" s="521"/>
      <c r="AB4" s="521"/>
      <c r="AC4" s="521"/>
      <c r="AD4" s="521"/>
      <c r="AE4" s="521"/>
      <c r="AF4" s="521"/>
      <c r="AG4" s="485"/>
      <c r="AH4" s="522"/>
      <c r="AI4" s="522"/>
      <c r="AJ4" s="522"/>
      <c r="AK4" s="522"/>
      <c r="AL4" s="522"/>
      <c r="AM4" s="522"/>
      <c r="AN4" s="522"/>
      <c r="AO4" s="522"/>
      <c r="AP4" s="523"/>
      <c r="AQ4" s="524"/>
      <c r="AR4" s="489"/>
      <c r="AS4" s="490"/>
      <c r="AT4" s="490"/>
      <c r="AU4" s="490"/>
      <c r="AV4" s="490"/>
      <c r="AW4" s="490"/>
      <c r="AX4" s="490"/>
      <c r="AY4" s="490"/>
      <c r="AZ4" s="490"/>
      <c r="BA4" s="490"/>
      <c r="BB4" s="525"/>
      <c r="BC4" s="525"/>
      <c r="BD4" s="525"/>
      <c r="BE4" s="526"/>
      <c r="BF4" s="527"/>
      <c r="BG4" s="527"/>
      <c r="BH4" s="527"/>
      <c r="BI4" s="527"/>
      <c r="BJ4" s="527"/>
      <c r="BK4" s="527"/>
      <c r="BL4" s="528"/>
      <c r="BM4" s="528"/>
      <c r="BN4" s="528"/>
      <c r="BO4" s="528"/>
      <c r="BP4" s="528"/>
      <c r="BQ4" s="529"/>
      <c r="BR4" s="529"/>
      <c r="BS4" s="529"/>
      <c r="BT4" s="529"/>
      <c r="BU4" s="529"/>
      <c r="BV4" s="496"/>
      <c r="BW4" s="496"/>
      <c r="BX4" s="496"/>
      <c r="BY4" s="496"/>
      <c r="BZ4" s="530"/>
      <c r="CA4" s="530"/>
      <c r="CB4" s="498"/>
      <c r="CC4" s="499"/>
      <c r="CD4" s="431"/>
      <c r="CE4" s="432"/>
      <c r="CF4" s="433"/>
      <c r="CG4" s="434"/>
      <c r="CH4" s="435"/>
      <c r="CI4" s="410"/>
      <c r="CJ4" s="404"/>
      <c r="CK4" s="404"/>
      <c r="CL4" s="404"/>
      <c r="CM4" s="445"/>
      <c r="CN4" s="403"/>
      <c r="CO4" s="403"/>
      <c r="CP4" s="403"/>
      <c r="CQ4" s="445"/>
      <c r="CR4" s="404"/>
      <c r="CS4" s="404"/>
      <c r="CT4" s="410"/>
      <c r="CU4" s="403"/>
      <c r="CV4" s="403"/>
      <c r="CW4" s="445"/>
      <c r="CX4" s="403"/>
      <c r="CY4" s="445"/>
      <c r="CZ4" s="403"/>
      <c r="DA4" s="403"/>
      <c r="DB4" s="403"/>
      <c r="DC4" s="445"/>
      <c r="DD4" s="403"/>
      <c r="DE4" s="403"/>
      <c r="DF4" s="445"/>
      <c r="DG4" s="403"/>
      <c r="DH4" s="445"/>
      <c r="DI4" s="403"/>
      <c r="DJ4" s="445"/>
      <c r="DK4" s="403"/>
      <c r="DL4" s="445"/>
      <c r="DM4" s="403"/>
      <c r="DN4" s="445"/>
      <c r="DO4" s="403"/>
      <c r="DP4" s="445"/>
      <c r="DQ4" s="403"/>
      <c r="DR4" s="403"/>
      <c r="DS4" s="445"/>
      <c r="DT4" s="403"/>
      <c r="DU4" s="445"/>
      <c r="DV4" s="403"/>
      <c r="DW4" s="403"/>
      <c r="DX4" s="403"/>
      <c r="DY4" s="445"/>
      <c r="DZ4" s="403"/>
      <c r="EA4" s="403"/>
      <c r="EB4" s="445"/>
      <c r="EC4" s="403"/>
      <c r="ED4" s="445"/>
      <c r="EE4" s="403"/>
      <c r="EF4" s="445"/>
      <c r="EG4" s="404"/>
      <c r="EH4" s="410"/>
      <c r="EI4" s="445"/>
      <c r="EJ4" s="410"/>
      <c r="EK4" s="403"/>
      <c r="EL4" s="403"/>
      <c r="EM4" s="403"/>
      <c r="EN4" s="403"/>
      <c r="EO4" s="403"/>
      <c r="EP4" s="403"/>
      <c r="EQ4" s="403"/>
      <c r="ER4" s="403"/>
      <c r="ES4" s="403"/>
      <c r="ET4" s="403"/>
      <c r="EU4" s="403"/>
      <c r="EV4" s="403"/>
      <c r="EW4" s="403"/>
      <c r="EX4" s="403"/>
      <c r="EY4" s="403"/>
      <c r="EZ4" s="445"/>
      <c r="FA4" s="445"/>
      <c r="FB4" s="445"/>
      <c r="FC4" s="445"/>
      <c r="FD4" s="404"/>
      <c r="FE4" s="404"/>
      <c r="FF4" s="404"/>
      <c r="FG4" s="404"/>
      <c r="FH4" s="404"/>
      <c r="FI4" s="404"/>
      <c r="FJ4" s="404"/>
      <c r="FK4" s="404"/>
      <c r="FL4" s="404"/>
      <c r="FM4" s="404"/>
      <c r="FN4" s="404"/>
      <c r="FO4" s="404"/>
      <c r="FP4" s="404"/>
      <c r="FQ4" s="404"/>
      <c r="FR4" s="404"/>
      <c r="FS4" s="410"/>
      <c r="FT4" s="410"/>
      <c r="FU4" s="410"/>
      <c r="FV4" s="445"/>
      <c r="FW4" s="403"/>
      <c r="FX4" s="403"/>
      <c r="FY4" s="403"/>
      <c r="FZ4" s="403"/>
      <c r="GA4" s="403"/>
      <c r="GB4" s="403"/>
      <c r="GC4" s="403"/>
      <c r="GD4" s="403"/>
      <c r="GE4" s="403"/>
      <c r="GF4" s="403"/>
      <c r="GG4" s="403"/>
      <c r="GH4" s="403"/>
      <c r="GI4" s="403"/>
      <c r="GJ4" s="403"/>
      <c r="GK4" s="403"/>
      <c r="GL4" s="403"/>
      <c r="GM4" s="403"/>
      <c r="GN4" s="403"/>
      <c r="GO4" s="403"/>
      <c r="GP4" s="403"/>
      <c r="GQ4" s="403"/>
      <c r="GR4" s="403"/>
      <c r="GS4" s="403"/>
      <c r="GT4" s="403"/>
      <c r="GU4" s="403"/>
      <c r="GV4" s="403"/>
      <c r="GW4" s="403"/>
      <c r="GX4" s="403"/>
      <c r="GY4" s="403"/>
      <c r="GZ4" s="403"/>
      <c r="HA4" s="403"/>
      <c r="HB4" s="403"/>
      <c r="HC4" s="403"/>
      <c r="HD4" s="403"/>
      <c r="HE4" s="403"/>
      <c r="HF4" s="403"/>
      <c r="HG4" s="385" t="s">
        <v>636</v>
      </c>
      <c r="HH4" s="385" t="s">
        <v>637</v>
      </c>
      <c r="HI4" s="386" t="s">
        <v>638</v>
      </c>
      <c r="HJ4" s="386" t="s">
        <v>639</v>
      </c>
      <c r="HK4" s="386" t="s">
        <v>640</v>
      </c>
      <c r="HL4" s="386" t="s">
        <v>636</v>
      </c>
      <c r="HM4" s="386" t="s">
        <v>637</v>
      </c>
      <c r="HN4" s="386" t="s">
        <v>638</v>
      </c>
      <c r="HO4" s="385" t="s">
        <v>639</v>
      </c>
      <c r="HP4" s="385" t="s">
        <v>640</v>
      </c>
      <c r="HQ4" s="385" t="s">
        <v>636</v>
      </c>
      <c r="HR4" s="385" t="s">
        <v>637</v>
      </c>
      <c r="HS4" s="386" t="s">
        <v>638</v>
      </c>
      <c r="HT4" s="386" t="s">
        <v>639</v>
      </c>
      <c r="HU4" s="386" t="s">
        <v>640</v>
      </c>
      <c r="HV4" s="386" t="s">
        <v>636</v>
      </c>
      <c r="HW4" s="386" t="s">
        <v>637</v>
      </c>
      <c r="HX4" s="386" t="s">
        <v>638</v>
      </c>
      <c r="HY4" s="386" t="s">
        <v>639</v>
      </c>
      <c r="HZ4" s="386" t="s">
        <v>640</v>
      </c>
      <c r="IA4" s="386" t="s">
        <v>636</v>
      </c>
      <c r="IB4" s="386" t="s">
        <v>637</v>
      </c>
      <c r="IC4" s="386" t="s">
        <v>638</v>
      </c>
      <c r="ID4" s="386" t="s">
        <v>639</v>
      </c>
      <c r="IE4" s="386" t="s">
        <v>640</v>
      </c>
      <c r="IF4" s="386" t="s">
        <v>636</v>
      </c>
      <c r="IG4" s="386" t="s">
        <v>637</v>
      </c>
      <c r="IH4" s="386" t="s">
        <v>638</v>
      </c>
      <c r="II4" s="386" t="s">
        <v>639</v>
      </c>
      <c r="IJ4" s="386" t="s">
        <v>640</v>
      </c>
      <c r="IK4" s="386" t="s">
        <v>636</v>
      </c>
      <c r="IL4" s="386" t="s">
        <v>637</v>
      </c>
      <c r="IM4" s="386" t="s">
        <v>638</v>
      </c>
      <c r="IN4" s="385" t="s">
        <v>639</v>
      </c>
      <c r="IO4" s="385" t="s">
        <v>640</v>
      </c>
      <c r="IP4" s="403" t="s">
        <v>641</v>
      </c>
      <c r="IQ4" s="403"/>
      <c r="IR4" s="403"/>
      <c r="IS4" s="403"/>
      <c r="IT4" s="403"/>
      <c r="IU4" s="403"/>
      <c r="IV4" s="403" t="s">
        <v>642</v>
      </c>
      <c r="IW4" s="403"/>
      <c r="IX4" s="403"/>
      <c r="IY4" s="403"/>
      <c r="IZ4" s="403"/>
      <c r="JA4" s="403"/>
      <c r="JB4" s="403" t="s">
        <v>643</v>
      </c>
      <c r="JC4" s="403"/>
      <c r="JD4" s="403"/>
      <c r="JE4" s="403"/>
      <c r="JF4" s="403"/>
      <c r="JG4" s="403"/>
      <c r="JH4" s="403" t="s">
        <v>644</v>
      </c>
      <c r="JI4" s="403"/>
      <c r="JJ4" s="403"/>
      <c r="JK4" s="403"/>
      <c r="JL4" s="403"/>
      <c r="JM4" s="403"/>
      <c r="JN4" s="403" t="s">
        <v>645</v>
      </c>
      <c r="JO4" s="403"/>
      <c r="JP4" s="403"/>
      <c r="JQ4" s="403"/>
      <c r="JR4" s="403"/>
      <c r="JS4" s="403"/>
      <c r="JT4" s="403" t="s">
        <v>646</v>
      </c>
      <c r="JU4" s="403"/>
      <c r="JV4" s="403"/>
      <c r="JW4" s="403"/>
      <c r="JX4" s="403"/>
      <c r="JY4" s="403"/>
      <c r="JZ4" s="403" t="s">
        <v>647</v>
      </c>
      <c r="KA4" s="403"/>
      <c r="KB4" s="403"/>
      <c r="KC4" s="403"/>
      <c r="KD4" s="403"/>
      <c r="KE4" s="403"/>
      <c r="KF4" s="403" t="s">
        <v>648</v>
      </c>
      <c r="KG4" s="403"/>
      <c r="KH4" s="403"/>
      <c r="KI4" s="403"/>
      <c r="KJ4" s="403"/>
      <c r="KK4" s="403"/>
      <c r="KL4" s="403" t="s">
        <v>649</v>
      </c>
      <c r="KM4" s="403"/>
      <c r="KN4" s="403"/>
      <c r="KO4" s="403"/>
      <c r="KP4" s="403"/>
      <c r="KQ4" s="403"/>
      <c r="KR4" s="403" t="s">
        <v>650</v>
      </c>
      <c r="KS4" s="403"/>
      <c r="KT4" s="403"/>
      <c r="KU4" s="403"/>
      <c r="KV4" s="403"/>
      <c r="KW4" s="403"/>
      <c r="KX4" s="403" t="s">
        <v>651</v>
      </c>
      <c r="KY4" s="403"/>
      <c r="KZ4" s="403"/>
      <c r="LA4" s="403"/>
      <c r="LB4" s="403"/>
      <c r="LC4" s="403"/>
      <c r="LD4" s="386" t="s">
        <v>652</v>
      </c>
      <c r="LE4" s="386" t="s">
        <v>653</v>
      </c>
      <c r="LF4" s="386" t="s">
        <v>654</v>
      </c>
      <c r="LG4" s="386" t="s">
        <v>655</v>
      </c>
      <c r="LH4" s="386" t="s">
        <v>656</v>
      </c>
      <c r="LI4" s="386" t="s">
        <v>657</v>
      </c>
      <c r="LJ4" s="403" t="s">
        <v>636</v>
      </c>
      <c r="LK4" s="403" t="s">
        <v>658</v>
      </c>
      <c r="LL4" s="403" t="s">
        <v>655</v>
      </c>
      <c r="LM4" s="403" t="s">
        <v>659</v>
      </c>
      <c r="LN4" s="403" t="s">
        <v>640</v>
      </c>
      <c r="LO4" s="403" t="s">
        <v>636</v>
      </c>
      <c r="LP4" s="403" t="s">
        <v>658</v>
      </c>
      <c r="LQ4" s="403" t="s">
        <v>655</v>
      </c>
      <c r="LR4" s="403" t="s">
        <v>659</v>
      </c>
      <c r="LS4" s="403" t="s">
        <v>640</v>
      </c>
      <c r="LT4" s="403" t="s">
        <v>636</v>
      </c>
      <c r="LU4" s="403" t="s">
        <v>637</v>
      </c>
      <c r="LV4" s="403" t="s">
        <v>638</v>
      </c>
      <c r="LW4" s="403" t="s">
        <v>639</v>
      </c>
      <c r="LX4" s="403" t="s">
        <v>640</v>
      </c>
      <c r="LY4" s="403" t="s">
        <v>636</v>
      </c>
      <c r="LZ4" s="403" t="s">
        <v>637</v>
      </c>
      <c r="MA4" s="403" t="s">
        <v>638</v>
      </c>
      <c r="MB4" s="403" t="s">
        <v>639</v>
      </c>
      <c r="MC4" s="403" t="s">
        <v>640</v>
      </c>
      <c r="MD4" s="403" t="s">
        <v>636</v>
      </c>
      <c r="ME4" s="403" t="s">
        <v>637</v>
      </c>
      <c r="MF4" s="403" t="s">
        <v>638</v>
      </c>
      <c r="MG4" s="403" t="s">
        <v>639</v>
      </c>
      <c r="MH4" s="403" t="s">
        <v>640</v>
      </c>
      <c r="MI4" s="403" t="s">
        <v>636</v>
      </c>
      <c r="MJ4" s="403" t="s">
        <v>637</v>
      </c>
      <c r="MK4" s="403" t="s">
        <v>638</v>
      </c>
      <c r="ML4" s="403" t="s">
        <v>639</v>
      </c>
      <c r="MM4" s="403" t="s">
        <v>640</v>
      </c>
      <c r="MN4" s="403" t="s">
        <v>636</v>
      </c>
      <c r="MO4" s="403" t="s">
        <v>637</v>
      </c>
      <c r="MP4" s="403" t="s">
        <v>638</v>
      </c>
      <c r="MQ4" s="403" t="s">
        <v>639</v>
      </c>
      <c r="MR4" s="403" t="s">
        <v>640</v>
      </c>
      <c r="MS4" s="403" t="s">
        <v>636</v>
      </c>
      <c r="MT4" s="403" t="s">
        <v>637</v>
      </c>
      <c r="MU4" s="403" t="s">
        <v>638</v>
      </c>
      <c r="MV4" s="403" t="s">
        <v>639</v>
      </c>
      <c r="MW4" s="403" t="s">
        <v>640</v>
      </c>
      <c r="MX4" s="403" t="s">
        <v>636</v>
      </c>
      <c r="MY4" s="403" t="s">
        <v>637</v>
      </c>
      <c r="MZ4" s="403" t="s">
        <v>638</v>
      </c>
      <c r="NA4" s="403" t="s">
        <v>639</v>
      </c>
      <c r="NB4" s="403" t="s">
        <v>640</v>
      </c>
      <c r="NC4" s="403"/>
      <c r="ND4" s="403"/>
      <c r="NE4" s="445"/>
      <c r="NF4" s="445"/>
      <c r="NG4" s="445"/>
      <c r="NH4" s="445"/>
      <c r="NI4" s="445"/>
      <c r="NJ4" s="445"/>
      <c r="NK4" s="445"/>
      <c r="NL4" s="445"/>
      <c r="NM4" s="445"/>
      <c r="NN4" s="531"/>
      <c r="NO4" s="532"/>
      <c r="NP4" s="532"/>
      <c r="NQ4" s="532"/>
      <c r="NR4" s="532"/>
      <c r="NS4" s="533"/>
      <c r="NT4" s="531"/>
      <c r="NU4" s="532"/>
      <c r="NV4" s="532"/>
      <c r="NW4" s="532"/>
      <c r="NX4" s="532"/>
      <c r="NY4" s="533"/>
      <c r="NZ4" s="531"/>
      <c r="OA4" s="532"/>
      <c r="OB4" s="532"/>
      <c r="OC4" s="532"/>
      <c r="OD4" s="532"/>
      <c r="OE4" s="533"/>
      <c r="OF4" s="531"/>
      <c r="OG4" s="532"/>
      <c r="OH4" s="532"/>
      <c r="OI4" s="532"/>
      <c r="OJ4" s="532"/>
      <c r="OK4" s="533"/>
      <c r="OL4" s="472" t="s">
        <v>311</v>
      </c>
      <c r="OM4" s="473"/>
      <c r="ON4" s="473"/>
      <c r="OO4" s="473"/>
      <c r="OP4" s="473"/>
      <c r="OQ4" s="474"/>
      <c r="OR4" s="472" t="s">
        <v>312</v>
      </c>
      <c r="OS4" s="473"/>
      <c r="OT4" s="473"/>
      <c r="OU4" s="473"/>
      <c r="OV4" s="473"/>
      <c r="OW4" s="474"/>
      <c r="OX4" s="534"/>
      <c r="OY4" s="535"/>
      <c r="OZ4" s="535"/>
      <c r="PA4" s="535"/>
      <c r="PB4" s="535"/>
      <c r="PC4" s="536"/>
      <c r="PD4" s="534"/>
      <c r="PE4" s="535"/>
      <c r="PF4" s="535"/>
      <c r="PG4" s="535"/>
      <c r="PH4" s="535"/>
      <c r="PI4" s="536"/>
      <c r="PJ4" s="534"/>
      <c r="PK4" s="535"/>
      <c r="PL4" s="535"/>
      <c r="PM4" s="535"/>
      <c r="PN4" s="535"/>
      <c r="PO4" s="536"/>
      <c r="PP4" s="534"/>
      <c r="PQ4" s="535"/>
      <c r="PR4" s="535"/>
      <c r="PS4" s="535"/>
      <c r="PT4" s="535"/>
      <c r="PU4" s="536"/>
      <c r="PV4" s="534"/>
      <c r="PW4" s="535"/>
      <c r="PX4" s="535"/>
      <c r="PY4" s="535"/>
      <c r="PZ4" s="535"/>
      <c r="QA4" s="536"/>
      <c r="QB4" s="534"/>
      <c r="QC4" s="535"/>
      <c r="QD4" s="535"/>
      <c r="QE4" s="535"/>
      <c r="QF4" s="535"/>
      <c r="QG4" s="536"/>
      <c r="QH4" s="534"/>
      <c r="QI4" s="535"/>
      <c r="QJ4" s="535"/>
      <c r="QK4" s="535"/>
      <c r="QL4" s="535"/>
      <c r="QM4" s="536"/>
      <c r="QN4" s="534"/>
      <c r="QO4" s="535"/>
      <c r="QP4" s="535"/>
      <c r="QQ4" s="535"/>
      <c r="QR4" s="535"/>
      <c r="QS4" s="536"/>
      <c r="QT4" s="534"/>
      <c r="QU4" s="535"/>
      <c r="QV4" s="535"/>
      <c r="QW4" s="535"/>
      <c r="QX4" s="535"/>
      <c r="QY4" s="536"/>
      <c r="QZ4" s="534"/>
      <c r="RA4" s="535"/>
      <c r="RB4" s="535"/>
      <c r="RC4" s="535"/>
      <c r="RD4" s="535"/>
      <c r="RE4" s="536"/>
      <c r="RF4" s="531"/>
      <c r="RG4" s="532"/>
      <c r="RH4" s="532"/>
      <c r="RI4" s="532"/>
      <c r="RJ4" s="532"/>
      <c r="RK4" s="533"/>
      <c r="RL4" s="531"/>
      <c r="RM4" s="532"/>
      <c r="RN4" s="532"/>
      <c r="RO4" s="532"/>
      <c r="RP4" s="532"/>
      <c r="RQ4" s="533"/>
      <c r="RR4" s="531"/>
      <c r="RS4" s="532"/>
      <c r="RT4" s="532"/>
      <c r="RU4" s="532"/>
      <c r="RV4" s="532"/>
      <c r="RW4" s="533"/>
      <c r="RX4" s="531"/>
      <c r="RY4" s="532"/>
      <c r="RZ4" s="532"/>
      <c r="SA4" s="532"/>
      <c r="SB4" s="532"/>
      <c r="SC4" s="533"/>
      <c r="SD4" s="534"/>
      <c r="SE4" s="535"/>
      <c r="SF4" s="535"/>
      <c r="SG4" s="535"/>
      <c r="SH4" s="535"/>
      <c r="SI4" s="536"/>
      <c r="SJ4" s="534"/>
      <c r="SK4" s="535"/>
      <c r="SL4" s="535"/>
      <c r="SM4" s="535"/>
      <c r="SN4" s="535"/>
      <c r="SO4" s="536"/>
      <c r="SP4" s="404"/>
      <c r="SQ4" s="404"/>
      <c r="SR4" s="404"/>
      <c r="SS4" s="404"/>
      <c r="ST4" s="475"/>
      <c r="SU4" s="445"/>
      <c r="SV4" s="445"/>
      <c r="SW4" s="445"/>
      <c r="SX4" s="410"/>
      <c r="SY4" s="410"/>
      <c r="SZ4" s="410"/>
      <c r="TA4" s="410"/>
      <c r="TB4" s="410"/>
      <c r="TC4" s="410"/>
      <c r="TD4" s="410"/>
      <c r="TE4" s="410"/>
      <c r="TF4" s="410"/>
      <c r="TG4" s="410"/>
      <c r="TH4" s="410"/>
      <c r="TI4" s="410"/>
      <c r="TJ4" s="410"/>
      <c r="TK4" s="410"/>
      <c r="TL4" s="410"/>
      <c r="TM4" s="445"/>
      <c r="TN4" s="410"/>
      <c r="TO4" s="410"/>
      <c r="TP4" s="410"/>
      <c r="TQ4" s="445"/>
      <c r="TR4" s="445"/>
      <c r="TS4" s="445"/>
      <c r="TT4" s="445"/>
      <c r="TU4" s="445"/>
      <c r="TV4" s="445"/>
      <c r="TW4" s="445"/>
      <c r="TX4" s="445"/>
      <c r="TY4" s="445"/>
      <c r="TZ4" s="445"/>
      <c r="UA4" s="445"/>
      <c r="UB4" s="445"/>
      <c r="UC4" s="445"/>
      <c r="UD4" s="410"/>
      <c r="UE4" s="410"/>
      <c r="UF4" s="410"/>
      <c r="UG4" s="410"/>
      <c r="UH4" s="410"/>
      <c r="UI4" s="410"/>
      <c r="UJ4" s="445"/>
      <c r="UK4" s="445"/>
      <c r="UL4" s="445"/>
      <c r="UM4" s="445"/>
      <c r="UN4" s="402"/>
      <c r="UO4" s="403"/>
      <c r="UP4" s="404"/>
      <c r="UQ4" s="403"/>
      <c r="UR4" s="403"/>
      <c r="US4" s="403"/>
      <c r="UT4" s="403"/>
      <c r="UU4" s="403"/>
      <c r="UV4" s="403"/>
      <c r="UW4" s="403"/>
      <c r="UX4" s="512"/>
      <c r="UY4" s="537"/>
      <c r="UZ4" s="537"/>
      <c r="VA4" s="537"/>
      <c r="VB4" s="537"/>
      <c r="VC4" s="537"/>
      <c r="VD4" s="537"/>
      <c r="VE4" s="537"/>
      <c r="VF4" s="537"/>
      <c r="VG4" s="537"/>
      <c r="VH4" s="538"/>
      <c r="VI4" s="539"/>
      <c r="VJ4" s="539"/>
      <c r="VK4" s="539"/>
      <c r="VL4" s="540"/>
      <c r="VM4" s="517"/>
      <c r="VN4" s="517"/>
      <c r="VO4" s="517"/>
      <c r="VP4" s="518"/>
      <c r="VQ4" s="517"/>
      <c r="VR4" s="517"/>
      <c r="VS4" s="517"/>
    </row>
    <row r="5" spans="1:591" ht="60.75" thickBot="1" x14ac:dyDescent="0.3">
      <c r="A5" s="501"/>
      <c r="B5" s="541"/>
      <c r="C5" s="542"/>
      <c r="D5" s="542"/>
      <c r="E5" s="542"/>
      <c r="F5" s="501"/>
      <c r="G5" s="501"/>
      <c r="H5" s="543"/>
      <c r="I5" s="501"/>
      <c r="J5" s="501"/>
      <c r="K5" s="501"/>
      <c r="L5" s="501"/>
      <c r="M5" s="501"/>
      <c r="N5" s="501"/>
      <c r="O5" s="501"/>
      <c r="P5" s="536"/>
      <c r="Q5" s="544"/>
      <c r="R5" s="544"/>
      <c r="S5" s="544"/>
      <c r="T5" s="544"/>
      <c r="U5" s="544"/>
      <c r="V5" s="544"/>
      <c r="W5" s="544"/>
      <c r="X5" s="544"/>
      <c r="Y5" s="544"/>
      <c r="Z5" s="544"/>
      <c r="AA5" s="545"/>
      <c r="AB5" s="545"/>
      <c r="AC5" s="545"/>
      <c r="AD5" s="545"/>
      <c r="AE5" s="545"/>
      <c r="AF5" s="545"/>
      <c r="AG5" s="485"/>
      <c r="AH5" s="546"/>
      <c r="AI5" s="546"/>
      <c r="AJ5" s="546"/>
      <c r="AK5" s="546"/>
      <c r="AL5" s="546"/>
      <c r="AM5" s="546"/>
      <c r="AN5" s="546"/>
      <c r="AO5" s="546"/>
      <c r="AP5" s="547"/>
      <c r="AQ5" s="548"/>
      <c r="AR5" s="549"/>
      <c r="AS5" s="550"/>
      <c r="AT5" s="550"/>
      <c r="AU5" s="550"/>
      <c r="AV5" s="550"/>
      <c r="AW5" s="550"/>
      <c r="AX5" s="550"/>
      <c r="AY5" s="550"/>
      <c r="AZ5" s="550"/>
      <c r="BA5" s="550"/>
      <c r="BB5" s="551"/>
      <c r="BC5" s="551"/>
      <c r="BD5" s="551"/>
      <c r="BE5" s="552"/>
      <c r="BF5" s="553"/>
      <c r="BG5" s="553"/>
      <c r="BH5" s="553"/>
      <c r="BI5" s="553"/>
      <c r="BJ5" s="553"/>
      <c r="BK5" s="553"/>
      <c r="BL5" s="554"/>
      <c r="BM5" s="554"/>
      <c r="BN5" s="554"/>
      <c r="BO5" s="554"/>
      <c r="BP5" s="554"/>
      <c r="BQ5" s="555"/>
      <c r="BR5" s="555"/>
      <c r="BS5" s="555"/>
      <c r="BT5" s="555"/>
      <c r="BU5" s="555"/>
      <c r="BV5" s="496"/>
      <c r="BW5" s="496"/>
      <c r="BX5" s="496"/>
      <c r="BY5" s="496"/>
      <c r="BZ5" s="556"/>
      <c r="CA5" s="556"/>
      <c r="CB5" s="498"/>
      <c r="CC5" s="557"/>
      <c r="CD5" s="431"/>
      <c r="CE5" s="432"/>
      <c r="CF5" s="558"/>
      <c r="CG5" s="559"/>
      <c r="CH5" s="435"/>
      <c r="CI5" s="501"/>
      <c r="CJ5" s="404"/>
      <c r="CK5" s="404"/>
      <c r="CL5" s="404"/>
      <c r="CM5" s="500"/>
      <c r="CN5" s="403"/>
      <c r="CO5" s="403"/>
      <c r="CP5" s="403"/>
      <c r="CQ5" s="500"/>
      <c r="CR5" s="404"/>
      <c r="CS5" s="404"/>
      <c r="CT5" s="501"/>
      <c r="CU5" s="403"/>
      <c r="CV5" s="403"/>
      <c r="CW5" s="500"/>
      <c r="CX5" s="403"/>
      <c r="CY5" s="500"/>
      <c r="CZ5" s="403"/>
      <c r="DA5" s="403"/>
      <c r="DB5" s="403"/>
      <c r="DC5" s="500"/>
      <c r="DD5" s="403"/>
      <c r="DE5" s="403"/>
      <c r="DF5" s="500"/>
      <c r="DG5" s="403"/>
      <c r="DH5" s="500"/>
      <c r="DI5" s="403"/>
      <c r="DJ5" s="500"/>
      <c r="DK5" s="403"/>
      <c r="DL5" s="500"/>
      <c r="DM5" s="403"/>
      <c r="DN5" s="500"/>
      <c r="DO5" s="403"/>
      <c r="DP5" s="500"/>
      <c r="DQ5" s="403"/>
      <c r="DR5" s="403"/>
      <c r="DS5" s="500"/>
      <c r="DT5" s="403"/>
      <c r="DU5" s="500"/>
      <c r="DV5" s="403"/>
      <c r="DW5" s="403"/>
      <c r="DX5" s="403"/>
      <c r="DY5" s="500"/>
      <c r="DZ5" s="403"/>
      <c r="EA5" s="403"/>
      <c r="EB5" s="500"/>
      <c r="EC5" s="403"/>
      <c r="ED5" s="500"/>
      <c r="EE5" s="403"/>
      <c r="EF5" s="500"/>
      <c r="EG5" s="404"/>
      <c r="EH5" s="501"/>
      <c r="EI5" s="500"/>
      <c r="EJ5" s="501"/>
      <c r="EK5" s="403"/>
      <c r="EL5" s="403"/>
      <c r="EM5" s="403"/>
      <c r="EN5" s="403"/>
      <c r="EO5" s="403"/>
      <c r="EP5" s="403"/>
      <c r="EQ5" s="403"/>
      <c r="ER5" s="403"/>
      <c r="ES5" s="403"/>
      <c r="ET5" s="403"/>
      <c r="EU5" s="403"/>
      <c r="EV5" s="403"/>
      <c r="EW5" s="403"/>
      <c r="EX5" s="403"/>
      <c r="EY5" s="403"/>
      <c r="EZ5" s="500"/>
      <c r="FA5" s="500"/>
      <c r="FB5" s="500"/>
      <c r="FC5" s="500"/>
      <c r="FD5" s="404"/>
      <c r="FE5" s="404"/>
      <c r="FF5" s="404"/>
      <c r="FG5" s="404"/>
      <c r="FH5" s="404"/>
      <c r="FI5" s="404"/>
      <c r="FJ5" s="404"/>
      <c r="FK5" s="404"/>
      <c r="FL5" s="404"/>
      <c r="FM5" s="404"/>
      <c r="FN5" s="404"/>
      <c r="FO5" s="404"/>
      <c r="FP5" s="404"/>
      <c r="FQ5" s="404"/>
      <c r="FR5" s="404"/>
      <c r="FS5" s="501"/>
      <c r="FT5" s="501"/>
      <c r="FU5" s="501"/>
      <c r="FV5" s="500"/>
      <c r="FW5" s="403"/>
      <c r="FX5" s="403"/>
      <c r="FY5" s="403"/>
      <c r="FZ5" s="403"/>
      <c r="GA5" s="403"/>
      <c r="GB5" s="403"/>
      <c r="GC5" s="403"/>
      <c r="GD5" s="403"/>
      <c r="GE5" s="403"/>
      <c r="GF5" s="403"/>
      <c r="GG5" s="403"/>
      <c r="GH5" s="403"/>
      <c r="GI5" s="403"/>
      <c r="GJ5" s="403"/>
      <c r="GK5" s="403"/>
      <c r="GL5" s="403"/>
      <c r="GM5" s="403"/>
      <c r="GN5" s="403"/>
      <c r="GO5" s="403"/>
      <c r="GP5" s="403"/>
      <c r="GQ5" s="403"/>
      <c r="GR5" s="403"/>
      <c r="GS5" s="403"/>
      <c r="GT5" s="403"/>
      <c r="GU5" s="403"/>
      <c r="GV5" s="403"/>
      <c r="GW5" s="403"/>
      <c r="GX5" s="403"/>
      <c r="GY5" s="403"/>
      <c r="GZ5" s="403"/>
      <c r="HA5" s="403"/>
      <c r="HB5" s="403"/>
      <c r="HC5" s="403"/>
      <c r="HD5" s="403"/>
      <c r="HE5" s="403"/>
      <c r="HF5" s="403"/>
      <c r="HG5" s="501"/>
      <c r="HH5" s="501"/>
      <c r="HI5" s="500"/>
      <c r="HJ5" s="500"/>
      <c r="HK5" s="500"/>
      <c r="HL5" s="500"/>
      <c r="HM5" s="500"/>
      <c r="HN5" s="500"/>
      <c r="HO5" s="501"/>
      <c r="HP5" s="501"/>
      <c r="HQ5" s="501"/>
      <c r="HR5" s="501"/>
      <c r="HS5" s="500"/>
      <c r="HT5" s="500"/>
      <c r="HU5" s="500"/>
      <c r="HV5" s="500"/>
      <c r="HW5" s="500"/>
      <c r="HX5" s="500"/>
      <c r="HY5" s="500"/>
      <c r="HZ5" s="500"/>
      <c r="IA5" s="500"/>
      <c r="IB5" s="500"/>
      <c r="IC5" s="500"/>
      <c r="ID5" s="500"/>
      <c r="IE5" s="500"/>
      <c r="IF5" s="500"/>
      <c r="IG5" s="500"/>
      <c r="IH5" s="500"/>
      <c r="II5" s="500"/>
      <c r="IJ5" s="500"/>
      <c r="IK5" s="500"/>
      <c r="IL5" s="500"/>
      <c r="IM5" s="500"/>
      <c r="IN5" s="501"/>
      <c r="IO5" s="501"/>
      <c r="IP5" s="560" t="s">
        <v>652</v>
      </c>
      <c r="IQ5" s="560" t="s">
        <v>653</v>
      </c>
      <c r="IR5" s="560" t="s">
        <v>654</v>
      </c>
      <c r="IS5" s="560" t="s">
        <v>655</v>
      </c>
      <c r="IT5" s="560" t="s">
        <v>656</v>
      </c>
      <c r="IU5" s="560" t="s">
        <v>657</v>
      </c>
      <c r="IV5" s="560" t="s">
        <v>652</v>
      </c>
      <c r="IW5" s="560" t="s">
        <v>653</v>
      </c>
      <c r="IX5" s="560" t="s">
        <v>654</v>
      </c>
      <c r="IY5" s="560" t="s">
        <v>655</v>
      </c>
      <c r="IZ5" s="560" t="s">
        <v>656</v>
      </c>
      <c r="JA5" s="560" t="s">
        <v>657</v>
      </c>
      <c r="JB5" s="560" t="s">
        <v>652</v>
      </c>
      <c r="JC5" s="560" t="s">
        <v>653</v>
      </c>
      <c r="JD5" s="560" t="s">
        <v>654</v>
      </c>
      <c r="JE5" s="560" t="s">
        <v>655</v>
      </c>
      <c r="JF5" s="560" t="s">
        <v>656</v>
      </c>
      <c r="JG5" s="560" t="s">
        <v>657</v>
      </c>
      <c r="JH5" s="560" t="s">
        <v>652</v>
      </c>
      <c r="JI5" s="560" t="s">
        <v>653</v>
      </c>
      <c r="JJ5" s="560" t="s">
        <v>654</v>
      </c>
      <c r="JK5" s="560" t="s">
        <v>655</v>
      </c>
      <c r="JL5" s="560" t="s">
        <v>656</v>
      </c>
      <c r="JM5" s="560" t="s">
        <v>657</v>
      </c>
      <c r="JN5" s="560" t="s">
        <v>652</v>
      </c>
      <c r="JO5" s="560" t="s">
        <v>653</v>
      </c>
      <c r="JP5" s="560" t="s">
        <v>654</v>
      </c>
      <c r="JQ5" s="560" t="s">
        <v>655</v>
      </c>
      <c r="JR5" s="560" t="s">
        <v>656</v>
      </c>
      <c r="JS5" s="560" t="s">
        <v>657</v>
      </c>
      <c r="JT5" s="560" t="s">
        <v>652</v>
      </c>
      <c r="JU5" s="560" t="s">
        <v>653</v>
      </c>
      <c r="JV5" s="560" t="s">
        <v>654</v>
      </c>
      <c r="JW5" s="560" t="s">
        <v>655</v>
      </c>
      <c r="JX5" s="560" t="s">
        <v>656</v>
      </c>
      <c r="JY5" s="560" t="s">
        <v>657</v>
      </c>
      <c r="JZ5" s="560" t="s">
        <v>652</v>
      </c>
      <c r="KA5" s="560" t="s">
        <v>653</v>
      </c>
      <c r="KB5" s="560" t="s">
        <v>654</v>
      </c>
      <c r="KC5" s="560" t="s">
        <v>655</v>
      </c>
      <c r="KD5" s="560" t="s">
        <v>656</v>
      </c>
      <c r="KE5" s="560" t="s">
        <v>657</v>
      </c>
      <c r="KF5" s="560" t="s">
        <v>652</v>
      </c>
      <c r="KG5" s="560" t="s">
        <v>653</v>
      </c>
      <c r="KH5" s="560" t="s">
        <v>654</v>
      </c>
      <c r="KI5" s="560" t="s">
        <v>655</v>
      </c>
      <c r="KJ5" s="560" t="s">
        <v>656</v>
      </c>
      <c r="KK5" s="560" t="s">
        <v>657</v>
      </c>
      <c r="KL5" s="560" t="s">
        <v>652</v>
      </c>
      <c r="KM5" s="560" t="s">
        <v>653</v>
      </c>
      <c r="KN5" s="560" t="s">
        <v>654</v>
      </c>
      <c r="KO5" s="560" t="s">
        <v>655</v>
      </c>
      <c r="KP5" s="560" t="s">
        <v>656</v>
      </c>
      <c r="KQ5" s="560" t="s">
        <v>657</v>
      </c>
      <c r="KR5" s="560" t="s">
        <v>652</v>
      </c>
      <c r="KS5" s="560" t="s">
        <v>653</v>
      </c>
      <c r="KT5" s="560" t="s">
        <v>654</v>
      </c>
      <c r="KU5" s="560" t="s">
        <v>655</v>
      </c>
      <c r="KV5" s="560" t="s">
        <v>656</v>
      </c>
      <c r="KW5" s="560" t="s">
        <v>657</v>
      </c>
      <c r="KX5" s="560" t="s">
        <v>652</v>
      </c>
      <c r="KY5" s="560" t="s">
        <v>653</v>
      </c>
      <c r="KZ5" s="560" t="s">
        <v>654</v>
      </c>
      <c r="LA5" s="560" t="s">
        <v>655</v>
      </c>
      <c r="LB5" s="560" t="s">
        <v>656</v>
      </c>
      <c r="LC5" s="560" t="s">
        <v>657</v>
      </c>
      <c r="LD5" s="500"/>
      <c r="LE5" s="500"/>
      <c r="LF5" s="500"/>
      <c r="LG5" s="500"/>
      <c r="LH5" s="500"/>
      <c r="LI5" s="500"/>
      <c r="LJ5" s="403"/>
      <c r="LK5" s="403"/>
      <c r="LL5" s="403"/>
      <c r="LM5" s="403"/>
      <c r="LN5" s="403"/>
      <c r="LO5" s="403"/>
      <c r="LP5" s="403"/>
      <c r="LQ5" s="403"/>
      <c r="LR5" s="403"/>
      <c r="LS5" s="403"/>
      <c r="LT5" s="403"/>
      <c r="LU5" s="403"/>
      <c r="LV5" s="403"/>
      <c r="LW5" s="403"/>
      <c r="LX5" s="403"/>
      <c r="LY5" s="403"/>
      <c r="LZ5" s="403"/>
      <c r="MA5" s="403"/>
      <c r="MB5" s="403"/>
      <c r="MC5" s="403"/>
      <c r="MD5" s="403"/>
      <c r="ME5" s="403"/>
      <c r="MF5" s="403"/>
      <c r="MG5" s="403"/>
      <c r="MH5" s="403"/>
      <c r="MI5" s="403"/>
      <c r="MJ5" s="403"/>
      <c r="MK5" s="403"/>
      <c r="ML5" s="403"/>
      <c r="MM5" s="403"/>
      <c r="MN5" s="403"/>
      <c r="MO5" s="403"/>
      <c r="MP5" s="403"/>
      <c r="MQ5" s="403"/>
      <c r="MR5" s="403"/>
      <c r="MS5" s="403"/>
      <c r="MT5" s="403"/>
      <c r="MU5" s="403"/>
      <c r="MV5" s="403"/>
      <c r="MW5" s="403"/>
      <c r="MX5" s="403"/>
      <c r="MY5" s="403"/>
      <c r="MZ5" s="403"/>
      <c r="NA5" s="403"/>
      <c r="NB5" s="403"/>
      <c r="NC5" s="403"/>
      <c r="ND5" s="403"/>
      <c r="NE5" s="500"/>
      <c r="NF5" s="500"/>
      <c r="NG5" s="500"/>
      <c r="NH5" s="500"/>
      <c r="NI5" s="500"/>
      <c r="NJ5" s="500"/>
      <c r="NK5" s="500"/>
      <c r="NL5" s="500"/>
      <c r="NM5" s="500"/>
      <c r="NN5" s="560" t="s">
        <v>639</v>
      </c>
      <c r="NO5" s="561" t="s">
        <v>660</v>
      </c>
      <c r="NP5" s="561" t="s">
        <v>661</v>
      </c>
      <c r="NQ5" s="561" t="s">
        <v>662</v>
      </c>
      <c r="NR5" s="561" t="s">
        <v>663</v>
      </c>
      <c r="NS5" s="561" t="s">
        <v>664</v>
      </c>
      <c r="NT5" s="560" t="s">
        <v>639</v>
      </c>
      <c r="NU5" s="561" t="s">
        <v>660</v>
      </c>
      <c r="NV5" s="561" t="s">
        <v>661</v>
      </c>
      <c r="NW5" s="561" t="s">
        <v>662</v>
      </c>
      <c r="NX5" s="561" t="s">
        <v>663</v>
      </c>
      <c r="NY5" s="561" t="s">
        <v>664</v>
      </c>
      <c r="NZ5" s="560" t="s">
        <v>639</v>
      </c>
      <c r="OA5" s="561" t="s">
        <v>660</v>
      </c>
      <c r="OB5" s="561" t="s">
        <v>661</v>
      </c>
      <c r="OC5" s="561" t="s">
        <v>662</v>
      </c>
      <c r="OD5" s="561" t="s">
        <v>663</v>
      </c>
      <c r="OE5" s="561" t="s">
        <v>664</v>
      </c>
      <c r="OF5" s="560" t="s">
        <v>639</v>
      </c>
      <c r="OG5" s="561" t="s">
        <v>660</v>
      </c>
      <c r="OH5" s="561" t="s">
        <v>661</v>
      </c>
      <c r="OI5" s="561" t="s">
        <v>662</v>
      </c>
      <c r="OJ5" s="561" t="s">
        <v>663</v>
      </c>
      <c r="OK5" s="561" t="s">
        <v>664</v>
      </c>
      <c r="OL5" s="560" t="s">
        <v>639</v>
      </c>
      <c r="OM5" s="561" t="s">
        <v>660</v>
      </c>
      <c r="ON5" s="561" t="s">
        <v>661</v>
      </c>
      <c r="OO5" s="561" t="s">
        <v>662</v>
      </c>
      <c r="OP5" s="561" t="s">
        <v>663</v>
      </c>
      <c r="OQ5" s="561" t="s">
        <v>664</v>
      </c>
      <c r="OR5" s="562" t="s">
        <v>639</v>
      </c>
      <c r="OS5" s="563" t="s">
        <v>660</v>
      </c>
      <c r="OT5" s="561" t="s">
        <v>661</v>
      </c>
      <c r="OU5" s="561" t="s">
        <v>662</v>
      </c>
      <c r="OV5" s="561" t="s">
        <v>663</v>
      </c>
      <c r="OW5" s="561" t="s">
        <v>664</v>
      </c>
      <c r="OX5" s="560" t="s">
        <v>639</v>
      </c>
      <c r="OY5" s="561" t="s">
        <v>660</v>
      </c>
      <c r="OZ5" s="561" t="s">
        <v>661</v>
      </c>
      <c r="PA5" s="561" t="s">
        <v>662</v>
      </c>
      <c r="PB5" s="561" t="s">
        <v>663</v>
      </c>
      <c r="PC5" s="561" t="s">
        <v>664</v>
      </c>
      <c r="PD5" s="560" t="s">
        <v>639</v>
      </c>
      <c r="PE5" s="561" t="s">
        <v>660</v>
      </c>
      <c r="PF5" s="561" t="s">
        <v>661</v>
      </c>
      <c r="PG5" s="561" t="s">
        <v>662</v>
      </c>
      <c r="PH5" s="561" t="s">
        <v>663</v>
      </c>
      <c r="PI5" s="561" t="s">
        <v>664</v>
      </c>
      <c r="PJ5" s="560" t="s">
        <v>639</v>
      </c>
      <c r="PK5" s="561" t="s">
        <v>660</v>
      </c>
      <c r="PL5" s="561" t="s">
        <v>661</v>
      </c>
      <c r="PM5" s="561" t="s">
        <v>662</v>
      </c>
      <c r="PN5" s="561" t="s">
        <v>663</v>
      </c>
      <c r="PO5" s="561" t="s">
        <v>664</v>
      </c>
      <c r="PP5" s="560" t="s">
        <v>639</v>
      </c>
      <c r="PQ5" s="561" t="s">
        <v>660</v>
      </c>
      <c r="PR5" s="561" t="s">
        <v>661</v>
      </c>
      <c r="PS5" s="561" t="s">
        <v>662</v>
      </c>
      <c r="PT5" s="561" t="s">
        <v>663</v>
      </c>
      <c r="PU5" s="561" t="s">
        <v>664</v>
      </c>
      <c r="PV5" s="562" t="s">
        <v>639</v>
      </c>
      <c r="PW5" s="563" t="s">
        <v>660</v>
      </c>
      <c r="PX5" s="561" t="s">
        <v>661</v>
      </c>
      <c r="PY5" s="561" t="s">
        <v>662</v>
      </c>
      <c r="PZ5" s="561" t="s">
        <v>663</v>
      </c>
      <c r="QA5" s="561" t="s">
        <v>664</v>
      </c>
      <c r="QB5" s="560" t="s">
        <v>639</v>
      </c>
      <c r="QC5" s="561" t="s">
        <v>660</v>
      </c>
      <c r="QD5" s="561" t="s">
        <v>661</v>
      </c>
      <c r="QE5" s="561" t="s">
        <v>662</v>
      </c>
      <c r="QF5" s="561" t="s">
        <v>663</v>
      </c>
      <c r="QG5" s="561" t="s">
        <v>664</v>
      </c>
      <c r="QH5" s="560" t="s">
        <v>639</v>
      </c>
      <c r="QI5" s="561" t="s">
        <v>660</v>
      </c>
      <c r="QJ5" s="561" t="s">
        <v>661</v>
      </c>
      <c r="QK5" s="561" t="s">
        <v>662</v>
      </c>
      <c r="QL5" s="561" t="s">
        <v>663</v>
      </c>
      <c r="QM5" s="561" t="s">
        <v>664</v>
      </c>
      <c r="QN5" s="560" t="s">
        <v>639</v>
      </c>
      <c r="QO5" s="561" t="s">
        <v>660</v>
      </c>
      <c r="QP5" s="561" t="s">
        <v>661</v>
      </c>
      <c r="QQ5" s="561" t="s">
        <v>662</v>
      </c>
      <c r="QR5" s="561" t="s">
        <v>663</v>
      </c>
      <c r="QS5" s="561" t="s">
        <v>664</v>
      </c>
      <c r="QT5" s="560" t="s">
        <v>639</v>
      </c>
      <c r="QU5" s="561" t="s">
        <v>660</v>
      </c>
      <c r="QV5" s="561" t="s">
        <v>661</v>
      </c>
      <c r="QW5" s="561" t="s">
        <v>662</v>
      </c>
      <c r="QX5" s="561" t="s">
        <v>663</v>
      </c>
      <c r="QY5" s="561" t="s">
        <v>664</v>
      </c>
      <c r="QZ5" s="562" t="s">
        <v>639</v>
      </c>
      <c r="RA5" s="563" t="s">
        <v>660</v>
      </c>
      <c r="RB5" s="561" t="s">
        <v>661</v>
      </c>
      <c r="RC5" s="561" t="s">
        <v>662</v>
      </c>
      <c r="RD5" s="561" t="s">
        <v>663</v>
      </c>
      <c r="RE5" s="561" t="s">
        <v>664</v>
      </c>
      <c r="RF5" s="560" t="s">
        <v>639</v>
      </c>
      <c r="RG5" s="561" t="s">
        <v>660</v>
      </c>
      <c r="RH5" s="561" t="s">
        <v>661</v>
      </c>
      <c r="RI5" s="561" t="s">
        <v>662</v>
      </c>
      <c r="RJ5" s="561" t="s">
        <v>663</v>
      </c>
      <c r="RK5" s="561" t="s">
        <v>664</v>
      </c>
      <c r="RL5" s="560" t="s">
        <v>639</v>
      </c>
      <c r="RM5" s="561" t="s">
        <v>660</v>
      </c>
      <c r="RN5" s="561" t="s">
        <v>661</v>
      </c>
      <c r="RO5" s="561" t="s">
        <v>662</v>
      </c>
      <c r="RP5" s="561" t="s">
        <v>663</v>
      </c>
      <c r="RQ5" s="561" t="s">
        <v>664</v>
      </c>
      <c r="RR5" s="560" t="s">
        <v>639</v>
      </c>
      <c r="RS5" s="561" t="s">
        <v>660</v>
      </c>
      <c r="RT5" s="561" t="s">
        <v>661</v>
      </c>
      <c r="RU5" s="561" t="s">
        <v>662</v>
      </c>
      <c r="RV5" s="561" t="s">
        <v>663</v>
      </c>
      <c r="RW5" s="561" t="s">
        <v>664</v>
      </c>
      <c r="RX5" s="560" t="s">
        <v>639</v>
      </c>
      <c r="RY5" s="561" t="s">
        <v>660</v>
      </c>
      <c r="RZ5" s="561" t="s">
        <v>661</v>
      </c>
      <c r="SA5" s="561" t="s">
        <v>662</v>
      </c>
      <c r="SB5" s="561" t="s">
        <v>663</v>
      </c>
      <c r="SC5" s="561" t="s">
        <v>664</v>
      </c>
      <c r="SD5" s="562" t="s">
        <v>639</v>
      </c>
      <c r="SE5" s="563" t="s">
        <v>660</v>
      </c>
      <c r="SF5" s="561" t="s">
        <v>661</v>
      </c>
      <c r="SG5" s="561" t="s">
        <v>662</v>
      </c>
      <c r="SH5" s="561" t="s">
        <v>663</v>
      </c>
      <c r="SI5" s="561" t="s">
        <v>664</v>
      </c>
      <c r="SJ5" s="560" t="s">
        <v>639</v>
      </c>
      <c r="SK5" s="561" t="s">
        <v>660</v>
      </c>
      <c r="SL5" s="561" t="s">
        <v>661</v>
      </c>
      <c r="SM5" s="561" t="s">
        <v>662</v>
      </c>
      <c r="SN5" s="561" t="s">
        <v>663</v>
      </c>
      <c r="SO5" s="561" t="s">
        <v>664</v>
      </c>
      <c r="SP5" s="562" t="s">
        <v>639</v>
      </c>
      <c r="SQ5" s="563" t="s">
        <v>660</v>
      </c>
      <c r="SR5" s="564" t="s">
        <v>661</v>
      </c>
      <c r="SS5" s="561" t="s">
        <v>665</v>
      </c>
      <c r="ST5" s="565"/>
      <c r="SU5" s="500"/>
      <c r="SV5" s="500"/>
      <c r="SW5" s="500"/>
      <c r="SX5" s="501"/>
      <c r="SY5" s="501"/>
      <c r="SZ5" s="501"/>
      <c r="TA5" s="501"/>
      <c r="TB5" s="501"/>
      <c r="TC5" s="501"/>
      <c r="TD5" s="501"/>
      <c r="TE5" s="501"/>
      <c r="TF5" s="501"/>
      <c r="TG5" s="501"/>
      <c r="TH5" s="501"/>
      <c r="TI5" s="501"/>
      <c r="TJ5" s="501"/>
      <c r="TK5" s="501"/>
      <c r="TL5" s="501"/>
      <c r="TM5" s="500"/>
      <c r="TN5" s="501"/>
      <c r="TO5" s="501"/>
      <c r="TP5" s="501"/>
      <c r="TQ5" s="500"/>
      <c r="TR5" s="500"/>
      <c r="TS5" s="500"/>
      <c r="TT5" s="500"/>
      <c r="TU5" s="500"/>
      <c r="TV5" s="500"/>
      <c r="TW5" s="500"/>
      <c r="TX5" s="500"/>
      <c r="TY5" s="500"/>
      <c r="TZ5" s="500"/>
      <c r="UA5" s="500"/>
      <c r="UB5" s="500"/>
      <c r="UC5" s="500"/>
      <c r="UD5" s="501"/>
      <c r="UE5" s="501"/>
      <c r="UF5" s="501"/>
      <c r="UG5" s="501"/>
      <c r="UH5" s="501"/>
      <c r="UI5" s="501"/>
      <c r="UJ5" s="500"/>
      <c r="UK5" s="500"/>
      <c r="UL5" s="500"/>
      <c r="UM5" s="500"/>
      <c r="UN5" s="402"/>
      <c r="UO5" s="403"/>
      <c r="UP5" s="404"/>
      <c r="UQ5" s="403"/>
      <c r="UR5" s="403"/>
      <c r="US5" s="403"/>
      <c r="UT5" s="403"/>
      <c r="UU5" s="403"/>
      <c r="UV5" s="403"/>
      <c r="UW5" s="403"/>
      <c r="UX5" s="566"/>
      <c r="UY5" s="567"/>
      <c r="UZ5" s="567" t="s">
        <v>619</v>
      </c>
      <c r="VA5" s="567" t="s">
        <v>620</v>
      </c>
      <c r="VB5" s="567" t="s">
        <v>621</v>
      </c>
      <c r="VC5" s="567" t="s">
        <v>622</v>
      </c>
      <c r="VD5" s="567" t="s">
        <v>623</v>
      </c>
      <c r="VE5" s="567" t="s">
        <v>624</v>
      </c>
      <c r="VF5" s="567" t="s">
        <v>625</v>
      </c>
      <c r="VG5" s="567" t="s">
        <v>626</v>
      </c>
      <c r="VH5" s="568" t="s">
        <v>627</v>
      </c>
      <c r="VI5" s="569" t="s">
        <v>628</v>
      </c>
      <c r="VJ5" s="569" t="s">
        <v>629</v>
      </c>
      <c r="VK5" s="569" t="s">
        <v>630</v>
      </c>
      <c r="VL5" s="570" t="s">
        <v>631</v>
      </c>
      <c r="VM5" s="517"/>
      <c r="VN5" s="517"/>
      <c r="VO5" s="517"/>
      <c r="VP5" s="518"/>
      <c r="VQ5" s="517"/>
      <c r="VR5" s="517"/>
      <c r="VS5" s="517"/>
    </row>
    <row r="6" spans="1:591" x14ac:dyDescent="0.25">
      <c r="A6" s="212" t="s">
        <v>377</v>
      </c>
      <c r="F6" s="212" t="s">
        <v>378</v>
      </c>
      <c r="G6" s="212" t="s">
        <v>379</v>
      </c>
      <c r="H6" s="212" t="s">
        <v>380</v>
      </c>
      <c r="I6" s="212" t="s">
        <v>381</v>
      </c>
      <c r="J6" s="212" t="s">
        <v>382</v>
      </c>
      <c r="K6" s="212" t="s">
        <v>383</v>
      </c>
      <c r="L6" s="212" t="s">
        <v>666</v>
      </c>
      <c r="M6" s="212" t="s">
        <v>667</v>
      </c>
      <c r="N6" s="212" t="s">
        <v>668</v>
      </c>
      <c r="O6" s="212" t="s">
        <v>669</v>
      </c>
      <c r="P6" s="212" t="s">
        <v>670</v>
      </c>
      <c r="Q6" s="212" t="s">
        <v>671</v>
      </c>
      <c r="R6" s="212" t="s">
        <v>672</v>
      </c>
      <c r="S6" s="212" t="s">
        <v>673</v>
      </c>
      <c r="T6" s="212" t="s">
        <v>674</v>
      </c>
      <c r="U6" s="212" t="s">
        <v>675</v>
      </c>
      <c r="V6" s="212" t="s">
        <v>676</v>
      </c>
      <c r="W6" s="212" t="s">
        <v>677</v>
      </c>
      <c r="CC6" s="212" t="s">
        <v>678</v>
      </c>
      <c r="CI6" s="212" t="s">
        <v>679</v>
      </c>
      <c r="CJ6" s="212" t="s">
        <v>680</v>
      </c>
      <c r="CK6" s="212" t="s">
        <v>681</v>
      </c>
      <c r="CL6" s="212" t="s">
        <v>682</v>
      </c>
      <c r="CM6" s="212" t="s">
        <v>683</v>
      </c>
      <c r="CN6" s="212" t="s">
        <v>684</v>
      </c>
      <c r="CO6" s="212" t="s">
        <v>685</v>
      </c>
      <c r="CP6" s="212" t="s">
        <v>686</v>
      </c>
      <c r="CQ6" s="212" t="s">
        <v>687</v>
      </c>
      <c r="CR6" s="212" t="s">
        <v>688</v>
      </c>
      <c r="CS6" s="212" t="s">
        <v>689</v>
      </c>
      <c r="CT6" s="212" t="s">
        <v>690</v>
      </c>
      <c r="CU6" s="212" t="s">
        <v>691</v>
      </c>
      <c r="CV6" s="212" t="s">
        <v>692</v>
      </c>
      <c r="CW6" s="212" t="s">
        <v>693</v>
      </c>
      <c r="CX6" s="212" t="s">
        <v>694</v>
      </c>
      <c r="CY6" s="212" t="s">
        <v>695</v>
      </c>
      <c r="CZ6" s="212" t="s">
        <v>696</v>
      </c>
      <c r="DA6" s="212" t="s">
        <v>697</v>
      </c>
      <c r="DB6" s="212" t="s">
        <v>698</v>
      </c>
      <c r="DC6" s="212" t="s">
        <v>699</v>
      </c>
      <c r="DD6" s="212" t="s">
        <v>700</v>
      </c>
      <c r="DE6" s="212" t="s">
        <v>701</v>
      </c>
      <c r="DF6" s="212" t="s">
        <v>702</v>
      </c>
      <c r="DG6" s="212" t="s">
        <v>703</v>
      </c>
      <c r="DH6" s="212" t="s">
        <v>704</v>
      </c>
      <c r="DI6" s="212" t="s">
        <v>705</v>
      </c>
      <c r="DJ6" s="212" t="s">
        <v>706</v>
      </c>
      <c r="DK6" s="212" t="s">
        <v>707</v>
      </c>
      <c r="DL6" s="212" t="s">
        <v>708</v>
      </c>
      <c r="DM6" s="212" t="s">
        <v>709</v>
      </c>
      <c r="DN6" s="212" t="s">
        <v>710</v>
      </c>
      <c r="DO6" s="212" t="s">
        <v>711</v>
      </c>
      <c r="DP6" s="212" t="s">
        <v>712</v>
      </c>
      <c r="DQ6" s="212" t="s">
        <v>713</v>
      </c>
      <c r="DR6" s="212" t="s">
        <v>714</v>
      </c>
      <c r="DS6" s="212" t="s">
        <v>715</v>
      </c>
      <c r="DT6" s="212" t="s">
        <v>716</v>
      </c>
      <c r="DU6" s="212" t="s">
        <v>717</v>
      </c>
      <c r="DV6" s="212" t="s">
        <v>718</v>
      </c>
      <c r="DW6" s="212" t="s">
        <v>719</v>
      </c>
      <c r="DX6" s="212" t="s">
        <v>720</v>
      </c>
      <c r="DY6" s="212" t="s">
        <v>721</v>
      </c>
      <c r="DZ6" s="212" t="s">
        <v>722</v>
      </c>
      <c r="EA6" s="212" t="s">
        <v>723</v>
      </c>
      <c r="EB6" s="212" t="s">
        <v>724</v>
      </c>
      <c r="EC6" s="212" t="s">
        <v>725</v>
      </c>
      <c r="ED6" s="212" t="s">
        <v>726</v>
      </c>
      <c r="EE6" s="212" t="s">
        <v>727</v>
      </c>
      <c r="EF6" s="212" t="s">
        <v>728</v>
      </c>
      <c r="EG6" s="212" t="s">
        <v>729</v>
      </c>
      <c r="EH6" s="212" t="s">
        <v>730</v>
      </c>
      <c r="EI6" s="212" t="s">
        <v>731</v>
      </c>
      <c r="EJ6" s="212" t="s">
        <v>732</v>
      </c>
      <c r="EK6" s="212" t="s">
        <v>733</v>
      </c>
      <c r="EL6" s="212" t="s">
        <v>734</v>
      </c>
      <c r="EM6" s="212" t="s">
        <v>735</v>
      </c>
      <c r="EN6" s="212" t="s">
        <v>736</v>
      </c>
      <c r="EO6" s="212" t="s">
        <v>737</v>
      </c>
      <c r="EP6" s="212" t="s">
        <v>738</v>
      </c>
      <c r="EQ6" s="212" t="s">
        <v>739</v>
      </c>
      <c r="ER6" s="212" t="s">
        <v>740</v>
      </c>
      <c r="ES6" s="212" t="s">
        <v>741</v>
      </c>
      <c r="ET6" s="212" t="s">
        <v>742</v>
      </c>
      <c r="EU6" s="212" t="s">
        <v>743</v>
      </c>
      <c r="EV6" s="212" t="s">
        <v>744</v>
      </c>
      <c r="EW6" s="212" t="s">
        <v>745</v>
      </c>
      <c r="EX6" s="212" t="s">
        <v>746</v>
      </c>
      <c r="EY6" s="212" t="s">
        <v>747</v>
      </c>
      <c r="EZ6" s="212" t="s">
        <v>748</v>
      </c>
      <c r="FA6" s="212" t="s">
        <v>749</v>
      </c>
      <c r="FB6" s="212" t="s">
        <v>750</v>
      </c>
      <c r="FC6" s="212" t="s">
        <v>751</v>
      </c>
      <c r="FD6" s="212" t="s">
        <v>752</v>
      </c>
      <c r="FE6" s="212" t="s">
        <v>753</v>
      </c>
      <c r="FF6" s="212" t="s">
        <v>754</v>
      </c>
      <c r="FG6" s="212" t="s">
        <v>755</v>
      </c>
      <c r="FH6" s="212" t="s">
        <v>756</v>
      </c>
      <c r="FI6" s="212" t="s">
        <v>757</v>
      </c>
      <c r="FJ6" s="212" t="s">
        <v>758</v>
      </c>
      <c r="FK6" s="212" t="s">
        <v>759</v>
      </c>
      <c r="FL6" s="212" t="s">
        <v>760</v>
      </c>
      <c r="FM6" s="212" t="s">
        <v>761</v>
      </c>
      <c r="FN6" s="212" t="s">
        <v>762</v>
      </c>
      <c r="FO6" s="212" t="s">
        <v>763</v>
      </c>
      <c r="FP6" s="212" t="s">
        <v>764</v>
      </c>
      <c r="FQ6" s="212" t="s">
        <v>765</v>
      </c>
      <c r="FR6" s="212" t="s">
        <v>766</v>
      </c>
      <c r="FS6" s="212" t="s">
        <v>767</v>
      </c>
      <c r="FT6" s="212" t="s">
        <v>768</v>
      </c>
      <c r="FU6" s="212" t="s">
        <v>769</v>
      </c>
      <c r="FV6" s="212" t="s">
        <v>770</v>
      </c>
      <c r="FW6" s="212" t="s">
        <v>771</v>
      </c>
      <c r="FX6" s="212" t="s">
        <v>772</v>
      </c>
      <c r="FY6" s="212" t="s">
        <v>773</v>
      </c>
      <c r="FZ6" s="212" t="s">
        <v>774</v>
      </c>
      <c r="GA6" s="212" t="s">
        <v>775</v>
      </c>
      <c r="GB6" s="212" t="s">
        <v>776</v>
      </c>
      <c r="GC6" s="212" t="s">
        <v>777</v>
      </c>
      <c r="GD6" s="212" t="s">
        <v>778</v>
      </c>
      <c r="GE6" s="212" t="s">
        <v>779</v>
      </c>
      <c r="GF6" s="212" t="s">
        <v>780</v>
      </c>
      <c r="GG6" s="212" t="s">
        <v>781</v>
      </c>
      <c r="GH6" s="212" t="s">
        <v>782</v>
      </c>
      <c r="GI6" s="212" t="s">
        <v>783</v>
      </c>
      <c r="GJ6" s="212" t="s">
        <v>784</v>
      </c>
      <c r="GK6" s="212" t="s">
        <v>785</v>
      </c>
      <c r="GL6" s="212" t="s">
        <v>786</v>
      </c>
      <c r="GM6" s="212" t="s">
        <v>787</v>
      </c>
      <c r="GN6" s="212" t="s">
        <v>788</v>
      </c>
      <c r="GO6" s="212" t="s">
        <v>789</v>
      </c>
      <c r="GP6" s="212" t="s">
        <v>790</v>
      </c>
      <c r="GQ6" s="212" t="s">
        <v>791</v>
      </c>
      <c r="GR6" s="212" t="s">
        <v>792</v>
      </c>
      <c r="GS6" s="212" t="s">
        <v>793</v>
      </c>
      <c r="GT6" s="212" t="s">
        <v>794</v>
      </c>
      <c r="GU6" s="212" t="s">
        <v>795</v>
      </c>
      <c r="GV6" s="212" t="s">
        <v>796</v>
      </c>
      <c r="GW6" s="212" t="s">
        <v>797</v>
      </c>
      <c r="GX6" s="212" t="s">
        <v>798</v>
      </c>
      <c r="GY6" s="212" t="s">
        <v>799</v>
      </c>
      <c r="GZ6" s="212" t="s">
        <v>800</v>
      </c>
      <c r="HA6" s="212" t="s">
        <v>801</v>
      </c>
      <c r="HB6" s="212" t="s">
        <v>802</v>
      </c>
      <c r="HC6" s="212" t="s">
        <v>803</v>
      </c>
      <c r="HD6" s="212" t="s">
        <v>804</v>
      </c>
      <c r="HE6" s="212" t="s">
        <v>805</v>
      </c>
      <c r="HF6" s="212" t="s">
        <v>806</v>
      </c>
      <c r="HG6" s="212" t="s">
        <v>807</v>
      </c>
      <c r="HH6" s="212" t="s">
        <v>808</v>
      </c>
      <c r="HI6" s="212" t="s">
        <v>809</v>
      </c>
      <c r="HJ6" s="212" t="s">
        <v>810</v>
      </c>
      <c r="HK6" s="212" t="s">
        <v>811</v>
      </c>
      <c r="HL6" s="212" t="s">
        <v>812</v>
      </c>
      <c r="HM6" s="212" t="s">
        <v>813</v>
      </c>
      <c r="HN6" s="212" t="s">
        <v>814</v>
      </c>
      <c r="HO6" s="212" t="s">
        <v>815</v>
      </c>
      <c r="HP6" s="212" t="s">
        <v>816</v>
      </c>
      <c r="HQ6" s="212" t="s">
        <v>817</v>
      </c>
      <c r="HR6" s="212" t="s">
        <v>818</v>
      </c>
      <c r="HS6" s="212" t="s">
        <v>819</v>
      </c>
      <c r="HT6" s="212" t="s">
        <v>820</v>
      </c>
      <c r="HU6" s="212" t="s">
        <v>821</v>
      </c>
      <c r="HV6" s="212" t="s">
        <v>822</v>
      </c>
      <c r="HW6" s="212" t="s">
        <v>823</v>
      </c>
      <c r="HX6" s="212" t="s">
        <v>824</v>
      </c>
      <c r="HY6" s="212" t="s">
        <v>825</v>
      </c>
      <c r="HZ6" s="212" t="s">
        <v>826</v>
      </c>
      <c r="IA6" s="212" t="s">
        <v>827</v>
      </c>
      <c r="IB6" s="212" t="s">
        <v>828</v>
      </c>
      <c r="IC6" s="212" t="s">
        <v>829</v>
      </c>
      <c r="ID6" s="212" t="s">
        <v>830</v>
      </c>
      <c r="IE6" s="212" t="s">
        <v>831</v>
      </c>
      <c r="IF6" s="212" t="s">
        <v>832</v>
      </c>
      <c r="IG6" s="212" t="s">
        <v>833</v>
      </c>
      <c r="IH6" s="212" t="s">
        <v>834</v>
      </c>
      <c r="II6" s="212" t="s">
        <v>835</v>
      </c>
      <c r="IJ6" s="212" t="s">
        <v>836</v>
      </c>
      <c r="IK6" s="212" t="s">
        <v>837</v>
      </c>
      <c r="IL6" s="212" t="s">
        <v>838</v>
      </c>
      <c r="IM6" s="212" t="s">
        <v>839</v>
      </c>
      <c r="IN6" s="212" t="s">
        <v>840</v>
      </c>
      <c r="IO6" s="212" t="s">
        <v>841</v>
      </c>
      <c r="IP6" s="212" t="s">
        <v>842</v>
      </c>
      <c r="IQ6" s="212" t="s">
        <v>843</v>
      </c>
      <c r="IR6" s="212" t="s">
        <v>844</v>
      </c>
      <c r="IS6" s="212" t="s">
        <v>845</v>
      </c>
      <c r="IT6" s="212" t="s">
        <v>846</v>
      </c>
      <c r="IU6" s="212" t="s">
        <v>847</v>
      </c>
      <c r="IV6" s="212" t="s">
        <v>848</v>
      </c>
      <c r="IW6" s="212" t="s">
        <v>849</v>
      </c>
      <c r="IX6" s="212" t="s">
        <v>850</v>
      </c>
      <c r="IY6" s="212" t="s">
        <v>851</v>
      </c>
      <c r="IZ6" s="212" t="s">
        <v>852</v>
      </c>
      <c r="JA6" s="212" t="s">
        <v>853</v>
      </c>
      <c r="JB6" s="212" t="s">
        <v>854</v>
      </c>
      <c r="JC6" s="212" t="s">
        <v>855</v>
      </c>
      <c r="JD6" s="212" t="s">
        <v>856</v>
      </c>
      <c r="JE6" s="212" t="s">
        <v>857</v>
      </c>
      <c r="JF6" s="212" t="s">
        <v>858</v>
      </c>
      <c r="JG6" s="212" t="s">
        <v>859</v>
      </c>
      <c r="JH6" s="212" t="s">
        <v>860</v>
      </c>
      <c r="JI6" s="212" t="s">
        <v>861</v>
      </c>
      <c r="JJ6" s="212" t="s">
        <v>862</v>
      </c>
      <c r="JK6" s="212" t="s">
        <v>863</v>
      </c>
      <c r="JL6" s="212" t="s">
        <v>864</v>
      </c>
      <c r="JM6" s="212" t="s">
        <v>865</v>
      </c>
      <c r="JN6" s="212" t="s">
        <v>866</v>
      </c>
      <c r="JO6" s="212" t="s">
        <v>867</v>
      </c>
      <c r="JP6" s="212" t="s">
        <v>868</v>
      </c>
      <c r="JQ6" s="212" t="s">
        <v>869</v>
      </c>
      <c r="JR6" s="212" t="s">
        <v>870</v>
      </c>
      <c r="JS6" s="212" t="s">
        <v>871</v>
      </c>
      <c r="JT6" s="212" t="s">
        <v>872</v>
      </c>
      <c r="JU6" s="212" t="s">
        <v>873</v>
      </c>
      <c r="JV6" s="212" t="s">
        <v>874</v>
      </c>
      <c r="JW6" s="212" t="s">
        <v>875</v>
      </c>
      <c r="JX6" s="212" t="s">
        <v>876</v>
      </c>
      <c r="JY6" s="212" t="s">
        <v>877</v>
      </c>
      <c r="JZ6" s="212" t="s">
        <v>878</v>
      </c>
      <c r="KA6" s="212" t="s">
        <v>879</v>
      </c>
      <c r="KB6" s="212" t="s">
        <v>880</v>
      </c>
      <c r="KC6" s="212" t="s">
        <v>881</v>
      </c>
      <c r="KD6" s="212" t="s">
        <v>882</v>
      </c>
      <c r="KE6" s="212" t="s">
        <v>883</v>
      </c>
      <c r="KF6" s="212" t="s">
        <v>884</v>
      </c>
      <c r="KG6" s="212" t="s">
        <v>885</v>
      </c>
      <c r="KH6" s="212" t="s">
        <v>886</v>
      </c>
      <c r="KI6" s="212" t="s">
        <v>887</v>
      </c>
      <c r="KJ6" s="212" t="s">
        <v>888</v>
      </c>
      <c r="KK6" s="212" t="s">
        <v>889</v>
      </c>
      <c r="KL6" s="212" t="s">
        <v>890</v>
      </c>
      <c r="KM6" s="212" t="s">
        <v>891</v>
      </c>
      <c r="KN6" s="212" t="s">
        <v>892</v>
      </c>
      <c r="KO6" s="212" t="s">
        <v>893</v>
      </c>
      <c r="KP6" s="212" t="s">
        <v>894</v>
      </c>
      <c r="KQ6" s="212" t="s">
        <v>895</v>
      </c>
      <c r="KR6" s="212" t="s">
        <v>896</v>
      </c>
      <c r="KS6" s="212" t="s">
        <v>897</v>
      </c>
      <c r="KT6" s="212" t="s">
        <v>898</v>
      </c>
      <c r="KU6" s="212" t="s">
        <v>899</v>
      </c>
      <c r="KV6" s="212" t="s">
        <v>900</v>
      </c>
      <c r="KW6" s="212" t="s">
        <v>901</v>
      </c>
      <c r="KX6" s="212" t="s">
        <v>902</v>
      </c>
      <c r="KY6" s="212" t="s">
        <v>903</v>
      </c>
      <c r="KZ6" s="212" t="s">
        <v>904</v>
      </c>
      <c r="LA6" s="212" t="s">
        <v>905</v>
      </c>
      <c r="LB6" s="212" t="s">
        <v>906</v>
      </c>
      <c r="LC6" s="212" t="s">
        <v>907</v>
      </c>
      <c r="LD6" s="212" t="s">
        <v>908</v>
      </c>
      <c r="LE6" s="212" t="s">
        <v>909</v>
      </c>
      <c r="LF6" s="212" t="s">
        <v>910</v>
      </c>
      <c r="LG6" s="212" t="s">
        <v>911</v>
      </c>
      <c r="LH6" s="212" t="s">
        <v>912</v>
      </c>
      <c r="LI6" s="212" t="s">
        <v>913</v>
      </c>
      <c r="LJ6" s="212" t="s">
        <v>914</v>
      </c>
      <c r="LK6" s="212" t="s">
        <v>915</v>
      </c>
      <c r="LL6" s="212" t="s">
        <v>916</v>
      </c>
      <c r="LM6" s="212" t="s">
        <v>917</v>
      </c>
      <c r="LN6" s="212" t="s">
        <v>918</v>
      </c>
      <c r="LO6" s="212" t="s">
        <v>919</v>
      </c>
      <c r="LP6" s="212" t="s">
        <v>920</v>
      </c>
      <c r="LQ6" s="212" t="s">
        <v>921</v>
      </c>
      <c r="LR6" s="212" t="s">
        <v>922</v>
      </c>
      <c r="LS6" s="212" t="s">
        <v>923</v>
      </c>
      <c r="LT6" s="212" t="s">
        <v>924</v>
      </c>
      <c r="LU6" s="212" t="s">
        <v>925</v>
      </c>
      <c r="LV6" s="212" t="s">
        <v>926</v>
      </c>
      <c r="LW6" s="212" t="s">
        <v>927</v>
      </c>
      <c r="LX6" s="212" t="s">
        <v>928</v>
      </c>
      <c r="LY6" s="212" t="s">
        <v>929</v>
      </c>
      <c r="LZ6" s="212" t="s">
        <v>930</v>
      </c>
      <c r="MA6" s="212" t="s">
        <v>931</v>
      </c>
      <c r="MB6" s="212" t="s">
        <v>932</v>
      </c>
      <c r="MC6" s="212" t="s">
        <v>933</v>
      </c>
      <c r="MD6" s="212" t="s">
        <v>934</v>
      </c>
      <c r="ME6" s="212" t="s">
        <v>935</v>
      </c>
      <c r="MF6" s="212" t="s">
        <v>936</v>
      </c>
      <c r="MG6" s="212" t="s">
        <v>937</v>
      </c>
      <c r="MH6" s="212" t="s">
        <v>938</v>
      </c>
      <c r="MI6" s="212" t="s">
        <v>939</v>
      </c>
      <c r="MJ6" s="212" t="s">
        <v>940</v>
      </c>
      <c r="MK6" s="212" t="s">
        <v>941</v>
      </c>
      <c r="ML6" s="212" t="s">
        <v>942</v>
      </c>
      <c r="MM6" s="212" t="s">
        <v>943</v>
      </c>
      <c r="MN6" s="212" t="s">
        <v>944</v>
      </c>
      <c r="MO6" s="212" t="s">
        <v>945</v>
      </c>
      <c r="MP6" s="212" t="s">
        <v>946</v>
      </c>
      <c r="MQ6" s="212" t="s">
        <v>947</v>
      </c>
      <c r="MR6" s="212" t="s">
        <v>948</v>
      </c>
      <c r="MS6" s="212" t="s">
        <v>949</v>
      </c>
      <c r="MT6" s="212" t="s">
        <v>950</v>
      </c>
      <c r="MU6" s="212" t="s">
        <v>951</v>
      </c>
      <c r="MV6" s="212" t="s">
        <v>952</v>
      </c>
      <c r="MW6" s="212" t="s">
        <v>953</v>
      </c>
      <c r="MX6" s="212" t="s">
        <v>954</v>
      </c>
      <c r="MY6" s="212" t="s">
        <v>955</v>
      </c>
      <c r="MZ6" s="212" t="s">
        <v>956</v>
      </c>
      <c r="NA6" s="212" t="s">
        <v>957</v>
      </c>
      <c r="NB6" s="212" t="s">
        <v>958</v>
      </c>
      <c r="NC6" s="212" t="s">
        <v>959</v>
      </c>
      <c r="ND6" s="212" t="s">
        <v>960</v>
      </c>
      <c r="NE6" s="212" t="s">
        <v>961</v>
      </c>
      <c r="NF6" s="212" t="s">
        <v>962</v>
      </c>
      <c r="NG6" s="212" t="s">
        <v>963</v>
      </c>
      <c r="NH6" s="212" t="s">
        <v>964</v>
      </c>
      <c r="NI6" s="212" t="s">
        <v>965</v>
      </c>
      <c r="NN6" s="212" t="s">
        <v>966</v>
      </c>
      <c r="NO6" s="212" t="s">
        <v>967</v>
      </c>
      <c r="NP6" s="212" t="s">
        <v>968</v>
      </c>
      <c r="NQ6" s="212" t="s">
        <v>969</v>
      </c>
      <c r="NR6" s="212" t="s">
        <v>970</v>
      </c>
      <c r="NS6" s="212" t="s">
        <v>971</v>
      </c>
      <c r="NT6" s="212" t="s">
        <v>972</v>
      </c>
      <c r="NU6" s="212" t="s">
        <v>973</v>
      </c>
      <c r="NV6" s="212" t="s">
        <v>974</v>
      </c>
      <c r="NW6" s="212" t="s">
        <v>975</v>
      </c>
      <c r="NX6" s="212" t="s">
        <v>976</v>
      </c>
      <c r="NY6" s="212" t="s">
        <v>977</v>
      </c>
      <c r="NZ6" s="212" t="s">
        <v>978</v>
      </c>
      <c r="OA6" s="212" t="s">
        <v>979</v>
      </c>
      <c r="OB6" s="212" t="s">
        <v>980</v>
      </c>
      <c r="OC6" s="212" t="s">
        <v>981</v>
      </c>
      <c r="OD6" s="212" t="s">
        <v>982</v>
      </c>
      <c r="OE6" s="212" t="s">
        <v>983</v>
      </c>
      <c r="OF6" s="212" t="s">
        <v>984</v>
      </c>
      <c r="OG6" s="212" t="s">
        <v>985</v>
      </c>
      <c r="OH6" s="212" t="s">
        <v>986</v>
      </c>
      <c r="OI6" s="212" t="s">
        <v>987</v>
      </c>
      <c r="OJ6" s="212" t="s">
        <v>988</v>
      </c>
      <c r="OK6" s="212" t="s">
        <v>989</v>
      </c>
      <c r="OL6" s="212" t="s">
        <v>990</v>
      </c>
      <c r="OM6" s="212" t="s">
        <v>991</v>
      </c>
      <c r="ON6" s="212" t="s">
        <v>992</v>
      </c>
      <c r="OO6" s="212" t="s">
        <v>993</v>
      </c>
      <c r="OP6" s="212" t="s">
        <v>994</v>
      </c>
      <c r="OQ6" s="212" t="s">
        <v>995</v>
      </c>
      <c r="OR6" s="212" t="s">
        <v>996</v>
      </c>
      <c r="OS6" s="212" t="s">
        <v>997</v>
      </c>
      <c r="OT6" s="212" t="s">
        <v>998</v>
      </c>
      <c r="OU6" s="212" t="s">
        <v>999</v>
      </c>
      <c r="OV6" s="212" t="s">
        <v>1000</v>
      </c>
      <c r="OW6" s="212" t="s">
        <v>1001</v>
      </c>
      <c r="OX6" s="212" t="s">
        <v>1002</v>
      </c>
      <c r="OY6" s="212" t="s">
        <v>1003</v>
      </c>
      <c r="OZ6" s="212" t="s">
        <v>1004</v>
      </c>
      <c r="PA6" s="212" t="s">
        <v>1005</v>
      </c>
      <c r="PB6" s="212" t="s">
        <v>1006</v>
      </c>
      <c r="PC6" s="212" t="s">
        <v>1007</v>
      </c>
      <c r="PD6" s="212" t="s">
        <v>1008</v>
      </c>
      <c r="PE6" s="212" t="s">
        <v>1009</v>
      </c>
      <c r="PF6" s="212" t="s">
        <v>1010</v>
      </c>
      <c r="PG6" s="212" t="s">
        <v>1011</v>
      </c>
      <c r="PH6" s="212" t="s">
        <v>1012</v>
      </c>
      <c r="PI6" s="212" t="s">
        <v>1013</v>
      </c>
      <c r="PJ6" s="212" t="s">
        <v>1014</v>
      </c>
      <c r="PK6" s="212" t="s">
        <v>1015</v>
      </c>
      <c r="PL6" s="212" t="s">
        <v>1016</v>
      </c>
      <c r="PM6" s="212" t="s">
        <v>1017</v>
      </c>
      <c r="PN6" s="212" t="s">
        <v>1018</v>
      </c>
      <c r="PO6" s="212" t="s">
        <v>1019</v>
      </c>
      <c r="PP6" s="212" t="s">
        <v>1020</v>
      </c>
      <c r="PQ6" s="212" t="s">
        <v>1021</v>
      </c>
      <c r="PR6" s="212" t="s">
        <v>1022</v>
      </c>
      <c r="PS6" s="212" t="s">
        <v>1023</v>
      </c>
      <c r="PT6" s="212" t="s">
        <v>1024</v>
      </c>
      <c r="PU6" s="212" t="s">
        <v>1025</v>
      </c>
      <c r="PV6" s="212" t="s">
        <v>1026</v>
      </c>
      <c r="PW6" s="212" t="s">
        <v>1027</v>
      </c>
      <c r="PX6" s="212" t="s">
        <v>1028</v>
      </c>
      <c r="PY6" s="212" t="s">
        <v>1029</v>
      </c>
      <c r="PZ6" s="212" t="s">
        <v>1030</v>
      </c>
      <c r="QA6" s="212" t="s">
        <v>1031</v>
      </c>
      <c r="QB6" s="212" t="s">
        <v>1032</v>
      </c>
      <c r="QC6" s="212" t="s">
        <v>1033</v>
      </c>
      <c r="QD6" s="212" t="s">
        <v>1034</v>
      </c>
      <c r="QE6" s="212" t="s">
        <v>1035</v>
      </c>
      <c r="QF6" s="212" t="s">
        <v>1036</v>
      </c>
      <c r="QG6" s="212" t="s">
        <v>1037</v>
      </c>
      <c r="QH6" s="212" t="s">
        <v>1038</v>
      </c>
      <c r="QI6" s="212" t="s">
        <v>1039</v>
      </c>
      <c r="QJ6" s="212" t="s">
        <v>1040</v>
      </c>
      <c r="QK6" s="212" t="s">
        <v>1041</v>
      </c>
      <c r="QL6" s="212" t="s">
        <v>1042</v>
      </c>
      <c r="QM6" s="212" t="s">
        <v>1043</v>
      </c>
      <c r="QN6" s="212" t="s">
        <v>1044</v>
      </c>
      <c r="QO6" s="212" t="s">
        <v>1045</v>
      </c>
      <c r="QP6" s="212" t="s">
        <v>1046</v>
      </c>
      <c r="QQ6" s="212" t="s">
        <v>1047</v>
      </c>
      <c r="QR6" s="212" t="s">
        <v>1048</v>
      </c>
      <c r="QS6" s="212" t="s">
        <v>1049</v>
      </c>
      <c r="QT6" s="212" t="s">
        <v>1050</v>
      </c>
      <c r="QU6" s="212" t="s">
        <v>1051</v>
      </c>
      <c r="QV6" s="212" t="s">
        <v>1052</v>
      </c>
      <c r="QW6" s="212" t="s">
        <v>1053</v>
      </c>
      <c r="QX6" s="212" t="s">
        <v>1054</v>
      </c>
      <c r="QY6" s="212" t="s">
        <v>1055</v>
      </c>
      <c r="QZ6" s="212" t="s">
        <v>1056</v>
      </c>
      <c r="RA6" s="212" t="s">
        <v>1057</v>
      </c>
      <c r="RB6" s="212" t="s">
        <v>1058</v>
      </c>
      <c r="RC6" s="212" t="s">
        <v>1059</v>
      </c>
      <c r="RD6" s="212" t="s">
        <v>1060</v>
      </c>
      <c r="RE6" s="212" t="s">
        <v>1061</v>
      </c>
      <c r="RF6" s="212" t="s">
        <v>1062</v>
      </c>
      <c r="RG6" s="212" t="s">
        <v>1063</v>
      </c>
      <c r="RH6" s="212" t="s">
        <v>1064</v>
      </c>
      <c r="RI6" s="212" t="s">
        <v>1065</v>
      </c>
      <c r="RJ6" s="212" t="s">
        <v>1066</v>
      </c>
      <c r="RK6" s="212" t="s">
        <v>1067</v>
      </c>
      <c r="RL6" s="212" t="s">
        <v>1068</v>
      </c>
      <c r="RM6" s="212" t="s">
        <v>1069</v>
      </c>
      <c r="RN6" s="212" t="s">
        <v>1070</v>
      </c>
      <c r="RO6" s="212" t="s">
        <v>1071</v>
      </c>
      <c r="RP6" s="212" t="s">
        <v>1072</v>
      </c>
      <c r="RQ6" s="212" t="s">
        <v>1073</v>
      </c>
      <c r="RR6" s="212" t="s">
        <v>1074</v>
      </c>
      <c r="RS6" s="212" t="s">
        <v>1075</v>
      </c>
      <c r="RT6" s="212" t="s">
        <v>1076</v>
      </c>
      <c r="RU6" s="212" t="s">
        <v>1077</v>
      </c>
      <c r="RV6" s="212" t="s">
        <v>1078</v>
      </c>
      <c r="RW6" s="212" t="s">
        <v>1079</v>
      </c>
      <c r="RX6" s="212" t="s">
        <v>1080</v>
      </c>
      <c r="RY6" s="212" t="s">
        <v>1081</v>
      </c>
      <c r="RZ6" s="212" t="s">
        <v>1082</v>
      </c>
      <c r="SA6" s="212" t="s">
        <v>1083</v>
      </c>
      <c r="SB6" s="212" t="s">
        <v>1084</v>
      </c>
      <c r="SC6" s="212" t="s">
        <v>1085</v>
      </c>
      <c r="SD6" s="212" t="s">
        <v>1086</v>
      </c>
      <c r="SE6" s="212" t="s">
        <v>1087</v>
      </c>
      <c r="SF6" s="212" t="s">
        <v>1088</v>
      </c>
      <c r="SG6" s="212" t="s">
        <v>1089</v>
      </c>
      <c r="SH6" s="212" t="s">
        <v>1090</v>
      </c>
      <c r="SI6" s="212" t="s">
        <v>1091</v>
      </c>
      <c r="SJ6" s="212" t="s">
        <v>1092</v>
      </c>
      <c r="SK6" s="212" t="s">
        <v>1093</v>
      </c>
      <c r="SL6" s="212" t="s">
        <v>1094</v>
      </c>
      <c r="SM6" s="212" t="s">
        <v>1095</v>
      </c>
      <c r="SN6" s="212" t="s">
        <v>1096</v>
      </c>
      <c r="SO6" s="212" t="s">
        <v>1097</v>
      </c>
      <c r="SP6" s="212" t="s">
        <v>1098</v>
      </c>
      <c r="SQ6" s="212" t="s">
        <v>1099</v>
      </c>
      <c r="SR6" s="212" t="s">
        <v>1100</v>
      </c>
      <c r="SS6" s="212" t="s">
        <v>1101</v>
      </c>
      <c r="ST6" s="212" t="s">
        <v>1102</v>
      </c>
      <c r="SU6" s="212" t="s">
        <v>1103</v>
      </c>
      <c r="SV6" s="212" t="s">
        <v>1104</v>
      </c>
      <c r="SW6" s="212" t="s">
        <v>1105</v>
      </c>
      <c r="SX6" s="212" t="s">
        <v>1106</v>
      </c>
      <c r="SY6" s="212" t="s">
        <v>1107</v>
      </c>
      <c r="SZ6" s="212" t="s">
        <v>1108</v>
      </c>
      <c r="TA6" s="212" t="s">
        <v>1109</v>
      </c>
      <c r="TB6" s="212" t="s">
        <v>1110</v>
      </c>
      <c r="TC6" s="212" t="s">
        <v>1111</v>
      </c>
      <c r="TD6" s="212" t="s">
        <v>1112</v>
      </c>
      <c r="TE6" s="212" t="s">
        <v>1113</v>
      </c>
      <c r="TF6" s="212" t="s">
        <v>1114</v>
      </c>
      <c r="TG6" s="212" t="s">
        <v>1115</v>
      </c>
      <c r="TH6" s="212" t="s">
        <v>1116</v>
      </c>
      <c r="TI6" s="212" t="s">
        <v>1117</v>
      </c>
      <c r="TJ6" s="212" t="s">
        <v>1118</v>
      </c>
      <c r="TK6" s="212" t="s">
        <v>1119</v>
      </c>
      <c r="TL6" s="212" t="s">
        <v>1120</v>
      </c>
      <c r="TM6" s="212" t="s">
        <v>1121</v>
      </c>
      <c r="TN6" s="212" t="s">
        <v>1122</v>
      </c>
      <c r="TO6" s="212" t="s">
        <v>1123</v>
      </c>
      <c r="TP6" s="212" t="s">
        <v>1124</v>
      </c>
      <c r="TQ6" s="212" t="s">
        <v>1125</v>
      </c>
      <c r="TR6" s="212" t="s">
        <v>1126</v>
      </c>
      <c r="TS6" s="212" t="s">
        <v>1127</v>
      </c>
      <c r="TT6" s="212" t="s">
        <v>1128</v>
      </c>
      <c r="TU6" s="212" t="s">
        <v>1129</v>
      </c>
      <c r="TV6" s="212" t="s">
        <v>1130</v>
      </c>
      <c r="TW6" s="212" t="s">
        <v>1131</v>
      </c>
      <c r="TX6" s="212" t="s">
        <v>1132</v>
      </c>
      <c r="TY6" s="212" t="s">
        <v>1133</v>
      </c>
      <c r="TZ6" s="212" t="s">
        <v>1134</v>
      </c>
      <c r="UA6" s="212" t="s">
        <v>1135</v>
      </c>
      <c r="UB6" s="212" t="s">
        <v>1136</v>
      </c>
      <c r="UC6" s="212" t="s">
        <v>1137</v>
      </c>
      <c r="UD6" s="212" t="s">
        <v>1138</v>
      </c>
      <c r="UE6" s="212" t="s">
        <v>1139</v>
      </c>
      <c r="UF6" s="212" t="s">
        <v>1140</v>
      </c>
      <c r="UG6" s="212" t="s">
        <v>1141</v>
      </c>
      <c r="UH6" s="212" t="s">
        <v>1142</v>
      </c>
      <c r="UI6" s="212" t="s">
        <v>1143</v>
      </c>
      <c r="UJ6" s="212" t="s">
        <v>1144</v>
      </c>
      <c r="UK6" s="212" t="s">
        <v>1145</v>
      </c>
      <c r="UL6" s="212" t="s">
        <v>1146</v>
      </c>
      <c r="UM6" s="212" t="s">
        <v>1147</v>
      </c>
      <c r="UN6" s="212" t="s">
        <v>1148</v>
      </c>
      <c r="UO6" s="212" t="s">
        <v>1149</v>
      </c>
      <c r="UP6" s="212" t="s">
        <v>1150</v>
      </c>
      <c r="UQ6" s="212" t="s">
        <v>1151</v>
      </c>
      <c r="US6" s="212" t="s">
        <v>1152</v>
      </c>
      <c r="UT6" s="212" t="s">
        <v>1153</v>
      </c>
      <c r="UU6" s="212" t="s">
        <v>1154</v>
      </c>
      <c r="UV6" s="212" t="s">
        <v>1155</v>
      </c>
      <c r="UW6" s="212" t="s">
        <v>1156</v>
      </c>
      <c r="UX6" s="212" t="s">
        <v>56</v>
      </c>
      <c r="VM6" s="517"/>
      <c r="VN6" s="517"/>
      <c r="VO6" s="517"/>
      <c r="VP6" s="518"/>
      <c r="VQ6" s="517"/>
      <c r="VR6" s="517"/>
      <c r="VS6" s="517"/>
    </row>
    <row r="7" spans="1:591" ht="40.5" customHeight="1" thickBot="1" x14ac:dyDescent="0.3">
      <c r="A7" s="212" t="s">
        <v>384</v>
      </c>
      <c r="F7" s="212" t="s">
        <v>385</v>
      </c>
      <c r="G7" s="212" t="s">
        <v>386</v>
      </c>
      <c r="H7" s="212" t="s">
        <v>387</v>
      </c>
      <c r="I7" s="212" t="s">
        <v>388</v>
      </c>
      <c r="J7" s="212" t="s">
        <v>389</v>
      </c>
      <c r="K7" s="212" t="s">
        <v>390</v>
      </c>
      <c r="L7" s="212" t="s">
        <v>1157</v>
      </c>
      <c r="M7" s="212" t="s">
        <v>1158</v>
      </c>
      <c r="N7" s="212" t="s">
        <v>1159</v>
      </c>
      <c r="O7" s="212" t="s">
        <v>1160</v>
      </c>
      <c r="P7" s="212" t="s">
        <v>1161</v>
      </c>
      <c r="Q7" s="212" t="s">
        <v>671</v>
      </c>
      <c r="R7" s="212" t="s">
        <v>672</v>
      </c>
      <c r="S7" s="212" t="s">
        <v>673</v>
      </c>
      <c r="T7" s="212" t="s">
        <v>674</v>
      </c>
      <c r="U7" s="212" t="s">
        <v>675</v>
      </c>
      <c r="V7" s="212" t="s">
        <v>676</v>
      </c>
      <c r="W7" s="212" t="s">
        <v>677</v>
      </c>
      <c r="CC7" s="212" t="s">
        <v>1162</v>
      </c>
      <c r="CI7" s="212" t="s">
        <v>1163</v>
      </c>
      <c r="CJ7" s="212" t="s">
        <v>1164</v>
      </c>
      <c r="CK7" s="212" t="s">
        <v>1165</v>
      </c>
      <c r="CL7" s="212" t="s">
        <v>1166</v>
      </c>
      <c r="CM7" s="212" t="s">
        <v>1167</v>
      </c>
      <c r="CN7" s="212" t="s">
        <v>1168</v>
      </c>
      <c r="CO7" s="212" t="s">
        <v>1169</v>
      </c>
      <c r="CP7" s="212" t="s">
        <v>1170</v>
      </c>
      <c r="CQ7" s="212" t="s">
        <v>1171</v>
      </c>
      <c r="CR7" s="212" t="s">
        <v>1172</v>
      </c>
      <c r="CS7" s="212" t="s">
        <v>1173</v>
      </c>
      <c r="CT7" s="212" t="s">
        <v>1174</v>
      </c>
      <c r="CU7" s="212" t="s">
        <v>1175</v>
      </c>
      <c r="CV7" s="212" t="s">
        <v>1176</v>
      </c>
      <c r="CW7" s="212" t="s">
        <v>1177</v>
      </c>
      <c r="CX7" s="212" t="s">
        <v>1178</v>
      </c>
      <c r="CY7" s="212" t="s">
        <v>1179</v>
      </c>
      <c r="CZ7" s="212" t="s">
        <v>1180</v>
      </c>
      <c r="DA7" s="212" t="s">
        <v>1181</v>
      </c>
      <c r="DB7" s="212" t="s">
        <v>1182</v>
      </c>
      <c r="DC7" s="212" t="s">
        <v>1183</v>
      </c>
      <c r="DD7" s="212" t="s">
        <v>1184</v>
      </c>
      <c r="DE7" s="212" t="s">
        <v>1185</v>
      </c>
      <c r="DF7" s="212" t="s">
        <v>1186</v>
      </c>
      <c r="DG7" s="212" t="s">
        <v>1187</v>
      </c>
      <c r="DH7" s="212" t="s">
        <v>1188</v>
      </c>
      <c r="DI7" s="212" t="s">
        <v>1189</v>
      </c>
      <c r="DJ7" s="212" t="s">
        <v>1190</v>
      </c>
      <c r="DK7" s="212" t="s">
        <v>1191</v>
      </c>
      <c r="DL7" s="212" t="s">
        <v>1192</v>
      </c>
      <c r="DM7" s="212" t="s">
        <v>1193</v>
      </c>
      <c r="DN7" s="212" t="s">
        <v>1194</v>
      </c>
      <c r="DO7" s="212" t="s">
        <v>1195</v>
      </c>
      <c r="DP7" s="212" t="s">
        <v>1196</v>
      </c>
      <c r="DQ7" s="212" t="s">
        <v>1197</v>
      </c>
      <c r="DR7" s="212" t="s">
        <v>1198</v>
      </c>
      <c r="DS7" s="212" t="s">
        <v>1199</v>
      </c>
      <c r="DT7" s="212" t="s">
        <v>1200</v>
      </c>
      <c r="DU7" s="212" t="s">
        <v>1201</v>
      </c>
      <c r="DV7" s="212" t="s">
        <v>1202</v>
      </c>
      <c r="DW7" s="212" t="s">
        <v>1203</v>
      </c>
      <c r="DX7" s="212" t="s">
        <v>1204</v>
      </c>
      <c r="DY7" s="212" t="s">
        <v>1205</v>
      </c>
      <c r="DZ7" s="212" t="s">
        <v>1206</v>
      </c>
      <c r="EA7" s="212" t="s">
        <v>1207</v>
      </c>
      <c r="EB7" s="212" t="s">
        <v>1208</v>
      </c>
      <c r="EC7" s="212" t="s">
        <v>1209</v>
      </c>
      <c r="ED7" s="212" t="s">
        <v>1210</v>
      </c>
      <c r="EE7" s="212" t="s">
        <v>1211</v>
      </c>
      <c r="EF7" s="212" t="s">
        <v>1212</v>
      </c>
      <c r="EG7" s="212" t="s">
        <v>1213</v>
      </c>
      <c r="EH7" s="212" t="s">
        <v>1214</v>
      </c>
      <c r="EI7" s="212" t="s">
        <v>1215</v>
      </c>
      <c r="EJ7" s="212" t="s">
        <v>1216</v>
      </c>
      <c r="EK7" s="212" t="s">
        <v>1217</v>
      </c>
      <c r="EL7" s="212" t="s">
        <v>1218</v>
      </c>
      <c r="EM7" s="212" t="s">
        <v>1219</v>
      </c>
      <c r="EN7" s="212" t="s">
        <v>1220</v>
      </c>
      <c r="EO7" s="212" t="s">
        <v>1221</v>
      </c>
      <c r="EP7" s="212" t="s">
        <v>1222</v>
      </c>
      <c r="EQ7" s="212" t="s">
        <v>1223</v>
      </c>
      <c r="ER7" s="212" t="s">
        <v>1224</v>
      </c>
      <c r="ES7" s="212" t="s">
        <v>1225</v>
      </c>
      <c r="ET7" s="212" t="s">
        <v>1226</v>
      </c>
      <c r="EU7" s="212" t="s">
        <v>1227</v>
      </c>
      <c r="EV7" s="212" t="s">
        <v>1228</v>
      </c>
      <c r="EW7" s="212" t="s">
        <v>1229</v>
      </c>
      <c r="EX7" s="212" t="s">
        <v>1230</v>
      </c>
      <c r="EY7" s="212" t="s">
        <v>1231</v>
      </c>
      <c r="EZ7" s="212" t="s">
        <v>1232</v>
      </c>
      <c r="FA7" s="212" t="s">
        <v>1233</v>
      </c>
      <c r="FB7" s="212" t="s">
        <v>1234</v>
      </c>
      <c r="FC7" s="212" t="s">
        <v>1235</v>
      </c>
      <c r="FD7" s="212" t="s">
        <v>1236</v>
      </c>
      <c r="FE7" s="212" t="s">
        <v>1237</v>
      </c>
      <c r="FF7" s="212" t="s">
        <v>1238</v>
      </c>
      <c r="FG7" s="212" t="s">
        <v>1239</v>
      </c>
      <c r="FH7" s="212" t="s">
        <v>1240</v>
      </c>
      <c r="FI7" s="212" t="s">
        <v>1241</v>
      </c>
      <c r="FJ7" s="212" t="s">
        <v>1242</v>
      </c>
      <c r="FK7" s="212" t="s">
        <v>1243</v>
      </c>
      <c r="FL7" s="212" t="s">
        <v>1244</v>
      </c>
      <c r="FM7" s="212" t="s">
        <v>1245</v>
      </c>
      <c r="FN7" s="212" t="s">
        <v>1246</v>
      </c>
      <c r="FO7" s="212" t="s">
        <v>1247</v>
      </c>
      <c r="FP7" s="212" t="s">
        <v>1248</v>
      </c>
      <c r="FQ7" s="212" t="s">
        <v>1249</v>
      </c>
      <c r="FR7" s="212" t="s">
        <v>1250</v>
      </c>
      <c r="FS7" s="212" t="s">
        <v>1251</v>
      </c>
      <c r="FT7" s="212" t="s">
        <v>1252</v>
      </c>
      <c r="FU7" s="212" t="s">
        <v>1253</v>
      </c>
      <c r="FV7" s="212" t="s">
        <v>1254</v>
      </c>
      <c r="FW7" s="212" t="s">
        <v>1255</v>
      </c>
      <c r="FX7" s="212" t="s">
        <v>1256</v>
      </c>
      <c r="FY7" s="212" t="s">
        <v>1257</v>
      </c>
      <c r="FZ7" s="212" t="s">
        <v>1258</v>
      </c>
      <c r="GA7" s="212" t="s">
        <v>1259</v>
      </c>
      <c r="GB7" s="212" t="s">
        <v>1260</v>
      </c>
      <c r="GC7" s="212" t="s">
        <v>1261</v>
      </c>
      <c r="GD7" s="212" t="s">
        <v>1262</v>
      </c>
      <c r="GE7" s="212" t="s">
        <v>1263</v>
      </c>
      <c r="GF7" s="212" t="s">
        <v>1264</v>
      </c>
      <c r="GG7" s="212" t="s">
        <v>1265</v>
      </c>
      <c r="GH7" s="212" t="s">
        <v>1266</v>
      </c>
      <c r="GI7" s="212" t="s">
        <v>1267</v>
      </c>
      <c r="GJ7" s="212" t="s">
        <v>1268</v>
      </c>
      <c r="GK7" s="212" t="s">
        <v>1269</v>
      </c>
      <c r="GL7" s="212" t="s">
        <v>1270</v>
      </c>
      <c r="GM7" s="212" t="s">
        <v>1271</v>
      </c>
      <c r="GN7" s="212" t="s">
        <v>1272</v>
      </c>
      <c r="GO7" s="212" t="s">
        <v>1273</v>
      </c>
      <c r="GP7" s="212" t="s">
        <v>1274</v>
      </c>
      <c r="GQ7" s="212" t="s">
        <v>1275</v>
      </c>
      <c r="GR7" s="212" t="s">
        <v>1276</v>
      </c>
      <c r="GS7" s="212" t="s">
        <v>1277</v>
      </c>
      <c r="GT7" s="212" t="s">
        <v>1278</v>
      </c>
      <c r="GU7" s="212" t="s">
        <v>1279</v>
      </c>
      <c r="GV7" s="212" t="s">
        <v>1280</v>
      </c>
      <c r="GW7" s="212" t="s">
        <v>1281</v>
      </c>
      <c r="GX7" s="212" t="s">
        <v>1282</v>
      </c>
      <c r="GY7" s="212" t="s">
        <v>1283</v>
      </c>
      <c r="GZ7" s="212" t="s">
        <v>1284</v>
      </c>
      <c r="HA7" s="212" t="s">
        <v>1285</v>
      </c>
      <c r="HB7" s="212" t="s">
        <v>1286</v>
      </c>
      <c r="HC7" s="212" t="s">
        <v>1287</v>
      </c>
      <c r="HD7" s="212" t="s">
        <v>1288</v>
      </c>
      <c r="HE7" s="212" t="s">
        <v>1289</v>
      </c>
      <c r="HF7" s="212" t="s">
        <v>1290</v>
      </c>
      <c r="HG7" s="212" t="s">
        <v>1291</v>
      </c>
      <c r="HH7" s="212" t="s">
        <v>808</v>
      </c>
      <c r="HI7" s="212" t="s">
        <v>809</v>
      </c>
      <c r="HJ7" s="212" t="s">
        <v>810</v>
      </c>
      <c r="HK7" s="212" t="s">
        <v>811</v>
      </c>
      <c r="HL7" s="212" t="s">
        <v>812</v>
      </c>
      <c r="HM7" s="212" t="s">
        <v>813</v>
      </c>
      <c r="HN7" s="212" t="s">
        <v>814</v>
      </c>
      <c r="HO7" s="212" t="s">
        <v>815</v>
      </c>
      <c r="HP7" s="212" t="s">
        <v>816</v>
      </c>
      <c r="HQ7" s="212" t="s">
        <v>817</v>
      </c>
      <c r="HR7" s="212" t="s">
        <v>818</v>
      </c>
      <c r="HS7" s="212" t="s">
        <v>819</v>
      </c>
      <c r="HT7" s="212" t="s">
        <v>820</v>
      </c>
      <c r="HU7" s="212" t="s">
        <v>821</v>
      </c>
      <c r="HV7" s="212" t="s">
        <v>822</v>
      </c>
      <c r="HW7" s="212" t="s">
        <v>823</v>
      </c>
      <c r="HX7" s="212" t="s">
        <v>824</v>
      </c>
      <c r="HY7" s="212" t="s">
        <v>825</v>
      </c>
      <c r="HZ7" s="212" t="s">
        <v>826</v>
      </c>
      <c r="IA7" s="212" t="s">
        <v>827</v>
      </c>
      <c r="IB7" s="212" t="s">
        <v>828</v>
      </c>
      <c r="IC7" s="212" t="s">
        <v>829</v>
      </c>
      <c r="ID7" s="212" t="s">
        <v>830</v>
      </c>
      <c r="IE7" s="212" t="s">
        <v>831</v>
      </c>
      <c r="IF7" s="212" t="s">
        <v>832</v>
      </c>
      <c r="IG7" s="212" t="s">
        <v>833</v>
      </c>
      <c r="IH7" s="212" t="s">
        <v>834</v>
      </c>
      <c r="II7" s="212" t="s">
        <v>835</v>
      </c>
      <c r="IJ7" s="212" t="s">
        <v>836</v>
      </c>
      <c r="IK7" s="212" t="s">
        <v>837</v>
      </c>
      <c r="IL7" s="212" t="s">
        <v>838</v>
      </c>
      <c r="IM7" s="212" t="s">
        <v>839</v>
      </c>
      <c r="IN7" s="212" t="s">
        <v>840</v>
      </c>
      <c r="IO7" s="212" t="s">
        <v>841</v>
      </c>
      <c r="IP7" s="212" t="s">
        <v>842</v>
      </c>
      <c r="IQ7" s="212" t="s">
        <v>843</v>
      </c>
      <c r="IR7" s="212" t="s">
        <v>844</v>
      </c>
      <c r="IS7" s="212" t="s">
        <v>845</v>
      </c>
      <c r="IT7" s="212" t="s">
        <v>846</v>
      </c>
      <c r="IU7" s="212" t="s">
        <v>847</v>
      </c>
      <c r="IV7" s="212" t="s">
        <v>848</v>
      </c>
      <c r="IW7" s="212" t="s">
        <v>849</v>
      </c>
      <c r="IX7" s="212" t="s">
        <v>850</v>
      </c>
      <c r="IY7" s="212" t="s">
        <v>851</v>
      </c>
      <c r="IZ7" s="212" t="s">
        <v>852</v>
      </c>
      <c r="JA7" s="212" t="s">
        <v>853</v>
      </c>
      <c r="JB7" s="212" t="s">
        <v>854</v>
      </c>
      <c r="JC7" s="212" t="s">
        <v>855</v>
      </c>
      <c r="JD7" s="212" t="s">
        <v>856</v>
      </c>
      <c r="JE7" s="212" t="s">
        <v>857</v>
      </c>
      <c r="JF7" s="212" t="s">
        <v>858</v>
      </c>
      <c r="JG7" s="212" t="s">
        <v>859</v>
      </c>
      <c r="JH7" s="212" t="s">
        <v>860</v>
      </c>
      <c r="JI7" s="212" t="s">
        <v>861</v>
      </c>
      <c r="JJ7" s="212" t="s">
        <v>862</v>
      </c>
      <c r="JK7" s="212" t="s">
        <v>863</v>
      </c>
      <c r="JL7" s="212" t="s">
        <v>864</v>
      </c>
      <c r="JM7" s="212" t="s">
        <v>865</v>
      </c>
      <c r="JN7" s="212" t="s">
        <v>866</v>
      </c>
      <c r="JO7" s="212" t="s">
        <v>867</v>
      </c>
      <c r="JP7" s="212" t="s">
        <v>868</v>
      </c>
      <c r="JQ7" s="212" t="s">
        <v>869</v>
      </c>
      <c r="JR7" s="212" t="s">
        <v>870</v>
      </c>
      <c r="JS7" s="212" t="s">
        <v>871</v>
      </c>
      <c r="JT7" s="212" t="s">
        <v>872</v>
      </c>
      <c r="JU7" s="212" t="s">
        <v>873</v>
      </c>
      <c r="JV7" s="212" t="s">
        <v>874</v>
      </c>
      <c r="JW7" s="212" t="s">
        <v>875</v>
      </c>
      <c r="JX7" s="212" t="s">
        <v>876</v>
      </c>
      <c r="JY7" s="212" t="s">
        <v>877</v>
      </c>
      <c r="JZ7" s="212" t="s">
        <v>878</v>
      </c>
      <c r="KA7" s="212" t="s">
        <v>879</v>
      </c>
      <c r="KB7" s="212" t="s">
        <v>880</v>
      </c>
      <c r="KC7" s="212" t="s">
        <v>881</v>
      </c>
      <c r="KD7" s="212" t="s">
        <v>882</v>
      </c>
      <c r="KE7" s="212" t="s">
        <v>883</v>
      </c>
      <c r="KF7" s="212" t="s">
        <v>884</v>
      </c>
      <c r="KG7" s="212" t="s">
        <v>885</v>
      </c>
      <c r="KH7" s="212" t="s">
        <v>886</v>
      </c>
      <c r="KI7" s="212" t="s">
        <v>887</v>
      </c>
      <c r="KJ7" s="212" t="s">
        <v>888</v>
      </c>
      <c r="KK7" s="212" t="s">
        <v>889</v>
      </c>
      <c r="KL7" s="212" t="s">
        <v>890</v>
      </c>
      <c r="KM7" s="212" t="s">
        <v>891</v>
      </c>
      <c r="KN7" s="212" t="s">
        <v>892</v>
      </c>
      <c r="KO7" s="212" t="s">
        <v>893</v>
      </c>
      <c r="KP7" s="212" t="s">
        <v>894</v>
      </c>
      <c r="KQ7" s="212" t="s">
        <v>895</v>
      </c>
      <c r="KR7" s="212" t="s">
        <v>896</v>
      </c>
      <c r="KS7" s="212" t="s">
        <v>897</v>
      </c>
      <c r="KT7" s="212" t="s">
        <v>898</v>
      </c>
      <c r="KU7" s="212" t="s">
        <v>899</v>
      </c>
      <c r="KV7" s="212" t="s">
        <v>900</v>
      </c>
      <c r="KW7" s="212" t="s">
        <v>901</v>
      </c>
      <c r="KX7" s="212" t="s">
        <v>902</v>
      </c>
      <c r="KY7" s="212" t="s">
        <v>903</v>
      </c>
      <c r="KZ7" s="212" t="s">
        <v>904</v>
      </c>
      <c r="LA7" s="212" t="s">
        <v>905</v>
      </c>
      <c r="LB7" s="212" t="s">
        <v>906</v>
      </c>
      <c r="LC7" s="212" t="s">
        <v>907</v>
      </c>
      <c r="LD7" s="212" t="s">
        <v>908</v>
      </c>
      <c r="LE7" s="212" t="s">
        <v>909</v>
      </c>
      <c r="LF7" s="212" t="s">
        <v>910</v>
      </c>
      <c r="LG7" s="212" t="s">
        <v>911</v>
      </c>
      <c r="LH7" s="212" t="s">
        <v>912</v>
      </c>
      <c r="LI7" s="212" t="s">
        <v>913</v>
      </c>
      <c r="LJ7" s="212" t="s">
        <v>914</v>
      </c>
      <c r="LK7" s="212" t="s">
        <v>915</v>
      </c>
      <c r="LL7" s="212" t="s">
        <v>916</v>
      </c>
      <c r="LM7" s="212" t="s">
        <v>917</v>
      </c>
      <c r="LN7" s="212" t="s">
        <v>918</v>
      </c>
      <c r="LO7" s="212" t="s">
        <v>919</v>
      </c>
      <c r="LP7" s="212" t="s">
        <v>920</v>
      </c>
      <c r="LQ7" s="212" t="s">
        <v>921</v>
      </c>
      <c r="LR7" s="212" t="s">
        <v>922</v>
      </c>
      <c r="LS7" s="212" t="s">
        <v>923</v>
      </c>
      <c r="LT7" s="212" t="s">
        <v>924</v>
      </c>
      <c r="LU7" s="212" t="s">
        <v>925</v>
      </c>
      <c r="LV7" s="212" t="s">
        <v>926</v>
      </c>
      <c r="LW7" s="212" t="s">
        <v>927</v>
      </c>
      <c r="LX7" s="212" t="s">
        <v>928</v>
      </c>
      <c r="LY7" s="212" t="s">
        <v>929</v>
      </c>
      <c r="LZ7" s="212" t="s">
        <v>930</v>
      </c>
      <c r="MA7" s="212" t="s">
        <v>931</v>
      </c>
      <c r="MB7" s="212" t="s">
        <v>932</v>
      </c>
      <c r="MC7" s="212" t="s">
        <v>933</v>
      </c>
      <c r="MD7" s="212" t="s">
        <v>934</v>
      </c>
      <c r="ME7" s="212" t="s">
        <v>935</v>
      </c>
      <c r="MF7" s="212" t="s">
        <v>936</v>
      </c>
      <c r="MG7" s="212" t="s">
        <v>937</v>
      </c>
      <c r="MH7" s="212" t="s">
        <v>938</v>
      </c>
      <c r="MI7" s="212" t="s">
        <v>939</v>
      </c>
      <c r="MJ7" s="212" t="s">
        <v>940</v>
      </c>
      <c r="MK7" s="212" t="s">
        <v>941</v>
      </c>
      <c r="ML7" s="212" t="s">
        <v>942</v>
      </c>
      <c r="MM7" s="212" t="s">
        <v>943</v>
      </c>
      <c r="MN7" s="212" t="s">
        <v>944</v>
      </c>
      <c r="MO7" s="212" t="s">
        <v>945</v>
      </c>
      <c r="MP7" s="212" t="s">
        <v>946</v>
      </c>
      <c r="MQ7" s="212" t="s">
        <v>947</v>
      </c>
      <c r="MR7" s="212" t="s">
        <v>948</v>
      </c>
      <c r="MS7" s="212" t="s">
        <v>949</v>
      </c>
      <c r="MT7" s="212" t="s">
        <v>950</v>
      </c>
      <c r="MU7" s="212" t="s">
        <v>951</v>
      </c>
      <c r="MV7" s="212" t="s">
        <v>952</v>
      </c>
      <c r="MW7" s="212" t="s">
        <v>953</v>
      </c>
      <c r="MX7" s="212" t="s">
        <v>954</v>
      </c>
      <c r="MY7" s="212" t="s">
        <v>955</v>
      </c>
      <c r="MZ7" s="212" t="s">
        <v>956</v>
      </c>
      <c r="NA7" s="212" t="s">
        <v>957</v>
      </c>
      <c r="NB7" s="212" t="s">
        <v>958</v>
      </c>
      <c r="NC7" s="212" t="s">
        <v>959</v>
      </c>
      <c r="ND7" s="212" t="s">
        <v>960</v>
      </c>
      <c r="NE7" s="212" t="s">
        <v>961</v>
      </c>
      <c r="NF7" s="212" t="s">
        <v>962</v>
      </c>
      <c r="NG7" s="212" t="s">
        <v>963</v>
      </c>
      <c r="NH7" s="212" t="s">
        <v>964</v>
      </c>
      <c r="NI7" s="212" t="s">
        <v>965</v>
      </c>
      <c r="NN7" s="212" t="s">
        <v>1292</v>
      </c>
      <c r="NO7" s="212" t="s">
        <v>1293</v>
      </c>
      <c r="NP7" s="212" t="s">
        <v>1294</v>
      </c>
      <c r="NQ7" s="212" t="s">
        <v>1295</v>
      </c>
      <c r="NR7" s="212" t="s">
        <v>1296</v>
      </c>
      <c r="NS7" s="212" t="s">
        <v>1297</v>
      </c>
      <c r="NT7" s="212" t="s">
        <v>1298</v>
      </c>
      <c r="NU7" s="212" t="s">
        <v>1299</v>
      </c>
      <c r="NV7" s="212" t="s">
        <v>1300</v>
      </c>
      <c r="NW7" s="212" t="s">
        <v>1301</v>
      </c>
      <c r="NX7" s="212" t="s">
        <v>1302</v>
      </c>
      <c r="NY7" s="212" t="s">
        <v>1303</v>
      </c>
      <c r="NZ7" s="212" t="s">
        <v>1304</v>
      </c>
      <c r="OA7" s="212" t="s">
        <v>1305</v>
      </c>
      <c r="OB7" s="212" t="s">
        <v>1306</v>
      </c>
      <c r="OC7" s="212" t="s">
        <v>1307</v>
      </c>
      <c r="OD7" s="212" t="s">
        <v>1308</v>
      </c>
      <c r="OE7" s="212" t="s">
        <v>1309</v>
      </c>
      <c r="OF7" s="212" t="s">
        <v>1310</v>
      </c>
      <c r="OG7" s="212" t="s">
        <v>1311</v>
      </c>
      <c r="OH7" s="212" t="s">
        <v>1312</v>
      </c>
      <c r="OI7" s="212" t="s">
        <v>1313</v>
      </c>
      <c r="OJ7" s="212" t="s">
        <v>1314</v>
      </c>
      <c r="OK7" s="212" t="s">
        <v>1315</v>
      </c>
      <c r="OL7" s="212" t="s">
        <v>1316</v>
      </c>
      <c r="OM7" s="212" t="s">
        <v>1317</v>
      </c>
      <c r="ON7" s="212" t="s">
        <v>1318</v>
      </c>
      <c r="OO7" s="212" t="s">
        <v>1319</v>
      </c>
      <c r="OP7" s="212" t="s">
        <v>1320</v>
      </c>
      <c r="OQ7" s="212" t="s">
        <v>1321</v>
      </c>
      <c r="OR7" s="212" t="s">
        <v>1322</v>
      </c>
      <c r="OS7" s="212" t="s">
        <v>1323</v>
      </c>
      <c r="OT7" s="212" t="s">
        <v>1324</v>
      </c>
      <c r="OU7" s="212" t="s">
        <v>1325</v>
      </c>
      <c r="OV7" s="212" t="s">
        <v>1326</v>
      </c>
      <c r="OW7" s="212" t="s">
        <v>1327</v>
      </c>
      <c r="OX7" s="212" t="s">
        <v>1328</v>
      </c>
      <c r="OY7" s="212" t="s">
        <v>1329</v>
      </c>
      <c r="OZ7" s="212" t="s">
        <v>1330</v>
      </c>
      <c r="PA7" s="212" t="s">
        <v>1331</v>
      </c>
      <c r="PB7" s="212" t="s">
        <v>1332</v>
      </c>
      <c r="PC7" s="212" t="s">
        <v>1333</v>
      </c>
      <c r="PD7" s="212" t="s">
        <v>1334</v>
      </c>
      <c r="PE7" s="212" t="s">
        <v>1335</v>
      </c>
      <c r="PF7" s="212" t="s">
        <v>1336</v>
      </c>
      <c r="PG7" s="212" t="s">
        <v>1337</v>
      </c>
      <c r="PH7" s="212" t="s">
        <v>1338</v>
      </c>
      <c r="PI7" s="212" t="s">
        <v>1339</v>
      </c>
      <c r="PJ7" s="212" t="s">
        <v>1340</v>
      </c>
      <c r="PK7" s="212" t="s">
        <v>1341</v>
      </c>
      <c r="PL7" s="212" t="s">
        <v>1342</v>
      </c>
      <c r="PM7" s="212" t="s">
        <v>1343</v>
      </c>
      <c r="PN7" s="212" t="s">
        <v>1344</v>
      </c>
      <c r="PO7" s="212" t="s">
        <v>1345</v>
      </c>
      <c r="PP7" s="212" t="s">
        <v>1346</v>
      </c>
      <c r="PQ7" s="212" t="s">
        <v>1347</v>
      </c>
      <c r="PR7" s="212" t="s">
        <v>1348</v>
      </c>
      <c r="PS7" s="212" t="s">
        <v>1349</v>
      </c>
      <c r="PT7" s="212" t="s">
        <v>1350</v>
      </c>
      <c r="PU7" s="212" t="s">
        <v>1351</v>
      </c>
      <c r="PV7" s="212" t="s">
        <v>1352</v>
      </c>
      <c r="PW7" s="212" t="s">
        <v>1353</v>
      </c>
      <c r="PX7" s="212" t="s">
        <v>1354</v>
      </c>
      <c r="PY7" s="212" t="s">
        <v>1355</v>
      </c>
      <c r="PZ7" s="212" t="s">
        <v>1356</v>
      </c>
      <c r="QA7" s="212" t="s">
        <v>1357</v>
      </c>
      <c r="QB7" s="212" t="s">
        <v>1358</v>
      </c>
      <c r="QC7" s="212" t="s">
        <v>1359</v>
      </c>
      <c r="QD7" s="212" t="s">
        <v>1360</v>
      </c>
      <c r="QE7" s="212" t="s">
        <v>1361</v>
      </c>
      <c r="QF7" s="212" t="s">
        <v>1362</v>
      </c>
      <c r="QG7" s="212" t="s">
        <v>1363</v>
      </c>
      <c r="QH7" s="212" t="s">
        <v>1364</v>
      </c>
      <c r="QI7" s="212" t="s">
        <v>1365</v>
      </c>
      <c r="QJ7" s="212" t="s">
        <v>1366</v>
      </c>
      <c r="QK7" s="212" t="s">
        <v>1367</v>
      </c>
      <c r="QL7" s="212" t="s">
        <v>1368</v>
      </c>
      <c r="QM7" s="212" t="s">
        <v>1369</v>
      </c>
      <c r="QN7" s="212" t="s">
        <v>1370</v>
      </c>
      <c r="QO7" s="212" t="s">
        <v>1371</v>
      </c>
      <c r="QP7" s="212" t="s">
        <v>1372</v>
      </c>
      <c r="QQ7" s="212" t="s">
        <v>1373</v>
      </c>
      <c r="QR7" s="212" t="s">
        <v>1374</v>
      </c>
      <c r="QS7" s="212" t="s">
        <v>1375</v>
      </c>
      <c r="QT7" s="212" t="s">
        <v>1376</v>
      </c>
      <c r="QU7" s="212" t="s">
        <v>1377</v>
      </c>
      <c r="QV7" s="212" t="s">
        <v>1378</v>
      </c>
      <c r="QW7" s="212" t="s">
        <v>1379</v>
      </c>
      <c r="QX7" s="212" t="s">
        <v>1380</v>
      </c>
      <c r="QY7" s="212" t="s">
        <v>1381</v>
      </c>
      <c r="QZ7" s="212" t="s">
        <v>1382</v>
      </c>
      <c r="RA7" s="212" t="s">
        <v>1383</v>
      </c>
      <c r="RB7" s="212" t="s">
        <v>1384</v>
      </c>
      <c r="RC7" s="212" t="s">
        <v>1385</v>
      </c>
      <c r="RD7" s="212" t="s">
        <v>1386</v>
      </c>
      <c r="RE7" s="212" t="s">
        <v>1387</v>
      </c>
      <c r="RF7" s="212" t="s">
        <v>1388</v>
      </c>
      <c r="RG7" s="212" t="s">
        <v>1389</v>
      </c>
      <c r="RH7" s="212" t="s">
        <v>1390</v>
      </c>
      <c r="RI7" s="212" t="s">
        <v>1391</v>
      </c>
      <c r="RJ7" s="212" t="s">
        <v>1392</v>
      </c>
      <c r="RK7" s="212" t="s">
        <v>1393</v>
      </c>
      <c r="RL7" s="212" t="s">
        <v>1394</v>
      </c>
      <c r="RM7" s="212" t="s">
        <v>1395</v>
      </c>
      <c r="RN7" s="212" t="s">
        <v>1396</v>
      </c>
      <c r="RO7" s="212" t="s">
        <v>1397</v>
      </c>
      <c r="RP7" s="212" t="s">
        <v>1398</v>
      </c>
      <c r="RQ7" s="212" t="s">
        <v>1399</v>
      </c>
      <c r="RR7" s="212" t="s">
        <v>1400</v>
      </c>
      <c r="RS7" s="212" t="s">
        <v>1401</v>
      </c>
      <c r="RT7" s="212" t="s">
        <v>1402</v>
      </c>
      <c r="RU7" s="212" t="s">
        <v>1403</v>
      </c>
      <c r="RV7" s="212" t="s">
        <v>1404</v>
      </c>
      <c r="RW7" s="212" t="s">
        <v>1405</v>
      </c>
      <c r="RX7" s="212" t="s">
        <v>1406</v>
      </c>
      <c r="RY7" s="212" t="s">
        <v>1407</v>
      </c>
      <c r="RZ7" s="212" t="s">
        <v>1408</v>
      </c>
      <c r="SA7" s="212" t="s">
        <v>1409</v>
      </c>
      <c r="SB7" s="212" t="s">
        <v>1410</v>
      </c>
      <c r="SC7" s="212" t="s">
        <v>1411</v>
      </c>
      <c r="SD7" s="212" t="s">
        <v>1412</v>
      </c>
      <c r="SE7" s="212" t="s">
        <v>1413</v>
      </c>
      <c r="SF7" s="212" t="s">
        <v>1414</v>
      </c>
      <c r="SG7" s="212" t="s">
        <v>1415</v>
      </c>
      <c r="SH7" s="212" t="s">
        <v>1416</v>
      </c>
      <c r="SI7" s="212" t="s">
        <v>1417</v>
      </c>
      <c r="SJ7" s="212" t="s">
        <v>1418</v>
      </c>
      <c r="SK7" s="212" t="s">
        <v>1419</v>
      </c>
      <c r="SL7" s="212" t="s">
        <v>1420</v>
      </c>
      <c r="SM7" s="212" t="s">
        <v>1421</v>
      </c>
      <c r="SN7" s="212" t="s">
        <v>1422</v>
      </c>
      <c r="SO7" s="212" t="s">
        <v>1423</v>
      </c>
      <c r="SP7" s="212" t="s">
        <v>1424</v>
      </c>
      <c r="SQ7" s="212" t="s">
        <v>1425</v>
      </c>
      <c r="SR7" s="212" t="s">
        <v>1426</v>
      </c>
      <c r="SS7" s="212" t="s">
        <v>1427</v>
      </c>
      <c r="ST7" s="212" t="s">
        <v>1428</v>
      </c>
      <c r="SU7" s="212" t="s">
        <v>1429</v>
      </c>
      <c r="SV7" s="212" t="s">
        <v>1430</v>
      </c>
      <c r="SW7" s="212" t="s">
        <v>1431</v>
      </c>
      <c r="SX7" s="212" t="s">
        <v>1432</v>
      </c>
      <c r="SY7" s="212" t="s">
        <v>1433</v>
      </c>
      <c r="SZ7" s="212" t="s">
        <v>1434</v>
      </c>
      <c r="TA7" s="212" t="s">
        <v>1435</v>
      </c>
      <c r="TB7" s="212" t="s">
        <v>1436</v>
      </c>
      <c r="TC7" s="212" t="s">
        <v>1437</v>
      </c>
      <c r="TD7" s="212" t="s">
        <v>1438</v>
      </c>
      <c r="TE7" s="212" t="s">
        <v>1439</v>
      </c>
      <c r="TF7" s="212" t="s">
        <v>1440</v>
      </c>
      <c r="TG7" s="212" t="s">
        <v>1441</v>
      </c>
      <c r="TH7" s="212" t="s">
        <v>1442</v>
      </c>
      <c r="TI7" s="212" t="s">
        <v>1443</v>
      </c>
      <c r="TJ7" s="212" t="s">
        <v>1444</v>
      </c>
      <c r="TK7" s="212" t="s">
        <v>1445</v>
      </c>
      <c r="TL7" s="212" t="s">
        <v>1446</v>
      </c>
      <c r="TM7" s="212" t="s">
        <v>1447</v>
      </c>
      <c r="TN7" s="212" t="s">
        <v>1448</v>
      </c>
      <c r="TO7" s="212" t="s">
        <v>1449</v>
      </c>
      <c r="TP7" s="212" t="s">
        <v>1450</v>
      </c>
      <c r="TQ7" s="212" t="s">
        <v>1451</v>
      </c>
      <c r="TU7" s="212" t="s">
        <v>1452</v>
      </c>
      <c r="TV7" s="212" t="s">
        <v>1453</v>
      </c>
      <c r="TW7" s="212" t="s">
        <v>1454</v>
      </c>
      <c r="TX7" s="212" t="s">
        <v>1455</v>
      </c>
      <c r="TY7" s="212" t="s">
        <v>1456</v>
      </c>
      <c r="TZ7" s="212" t="s">
        <v>1457</v>
      </c>
      <c r="UA7" s="212" t="s">
        <v>1458</v>
      </c>
      <c r="UB7" s="212" t="s">
        <v>1459</v>
      </c>
      <c r="UC7" s="212" t="s">
        <v>1460</v>
      </c>
      <c r="UD7" s="212" t="s">
        <v>1461</v>
      </c>
      <c r="UE7" s="212" t="s">
        <v>1462</v>
      </c>
      <c r="UF7" s="212" t="s">
        <v>1463</v>
      </c>
      <c r="UG7" s="212" t="s">
        <v>1464</v>
      </c>
      <c r="UH7" s="212" t="s">
        <v>1465</v>
      </c>
      <c r="UI7" s="212" t="s">
        <v>1466</v>
      </c>
      <c r="UJ7" s="212" t="s">
        <v>1144</v>
      </c>
      <c r="UK7" s="212" t="s">
        <v>1145</v>
      </c>
      <c r="UL7" s="212" t="s">
        <v>1146</v>
      </c>
      <c r="UM7" s="212" t="s">
        <v>1147</v>
      </c>
      <c r="UN7" s="212" t="s">
        <v>1467</v>
      </c>
      <c r="UO7" s="212" t="s">
        <v>1468</v>
      </c>
      <c r="UP7" s="212" t="s">
        <v>1469</v>
      </c>
      <c r="UQ7" s="212" t="s">
        <v>1470</v>
      </c>
      <c r="US7" s="212" t="s">
        <v>1471</v>
      </c>
      <c r="UT7" s="212" t="s">
        <v>1472</v>
      </c>
      <c r="UU7" s="212" t="s">
        <v>1473</v>
      </c>
      <c r="UV7" s="212" t="s">
        <v>1474</v>
      </c>
      <c r="UW7" s="212" t="s">
        <v>1475</v>
      </c>
      <c r="UX7" s="572" t="s">
        <v>617</v>
      </c>
      <c r="UY7" s="573" t="s">
        <v>618</v>
      </c>
      <c r="UZ7" s="573" t="s">
        <v>619</v>
      </c>
      <c r="VA7" s="573" t="s">
        <v>620</v>
      </c>
      <c r="VB7" s="573" t="s">
        <v>621</v>
      </c>
      <c r="VC7" s="573" t="s">
        <v>622</v>
      </c>
      <c r="VD7" s="573" t="s">
        <v>623</v>
      </c>
      <c r="VE7" s="573" t="s">
        <v>624</v>
      </c>
      <c r="VF7" s="573" t="s">
        <v>625</v>
      </c>
      <c r="VG7" s="573" t="s">
        <v>626</v>
      </c>
      <c r="VH7" s="574" t="s">
        <v>627</v>
      </c>
      <c r="VI7" s="574" t="s">
        <v>628</v>
      </c>
      <c r="VJ7" s="574" t="s">
        <v>629</v>
      </c>
      <c r="VK7" s="574" t="s">
        <v>630</v>
      </c>
      <c r="VL7" s="575" t="s">
        <v>631</v>
      </c>
    </row>
    <row r="8" spans="1:591" ht="45" customHeight="1" x14ac:dyDescent="0.25">
      <c r="A8" s="212">
        <v>1</v>
      </c>
      <c r="B8" s="212" t="s">
        <v>157</v>
      </c>
      <c r="C8" s="212">
        <v>0</v>
      </c>
      <c r="D8" s="212">
        <v>0</v>
      </c>
      <c r="E8" s="212" t="s">
        <v>259</v>
      </c>
      <c r="F8" s="212" t="s">
        <v>1476</v>
      </c>
      <c r="G8" s="212">
        <v>123456789</v>
      </c>
      <c r="H8" s="576" t="s">
        <v>1477</v>
      </c>
      <c r="I8" s="212" t="s">
        <v>158</v>
      </c>
      <c r="J8" s="212">
        <v>123456789</v>
      </c>
      <c r="K8" s="212" t="s">
        <v>86</v>
      </c>
      <c r="L8" s="212" t="s">
        <v>159</v>
      </c>
      <c r="M8" s="212" t="s">
        <v>1478</v>
      </c>
      <c r="N8" s="577">
        <v>40179</v>
      </c>
      <c r="P8" s="212" t="s">
        <v>1479</v>
      </c>
      <c r="Q8" s="212">
        <v>42000</v>
      </c>
      <c r="R8" s="212" t="s">
        <v>37</v>
      </c>
      <c r="S8" s="379">
        <v>0.1</v>
      </c>
      <c r="T8" s="212">
        <v>80</v>
      </c>
      <c r="U8" s="212" t="s">
        <v>37</v>
      </c>
      <c r="V8" s="212" t="s">
        <v>37</v>
      </c>
      <c r="W8" s="212" t="s">
        <v>37</v>
      </c>
      <c r="X8" s="379">
        <f>IF(AE8&gt;AQ8,AQ8,AE8)</f>
        <v>0.8</v>
      </c>
      <c r="Y8" s="379">
        <v>0.8</v>
      </c>
      <c r="Z8" s="379">
        <v>0.98499999999999999</v>
      </c>
      <c r="AA8" s="212">
        <v>12</v>
      </c>
      <c r="AB8" s="212">
        <v>0</v>
      </c>
      <c r="AC8" s="212">
        <v>1440</v>
      </c>
      <c r="AD8" s="212">
        <v>0.99</v>
      </c>
      <c r="AE8" s="212">
        <v>0.8</v>
      </c>
      <c r="AF8" s="212">
        <v>0</v>
      </c>
      <c r="AG8" s="212" t="s">
        <v>37</v>
      </c>
      <c r="AH8" s="212" t="s">
        <v>37</v>
      </c>
      <c r="AI8" s="212" t="s">
        <v>37</v>
      </c>
      <c r="AJ8" s="212" t="s">
        <v>37</v>
      </c>
      <c r="AK8" s="212" t="s">
        <v>37</v>
      </c>
      <c r="AL8" s="212" t="s">
        <v>37</v>
      </c>
      <c r="AM8" s="212" t="s">
        <v>37</v>
      </c>
      <c r="AN8" s="212" t="s">
        <v>37</v>
      </c>
      <c r="AO8" s="212" t="s">
        <v>37</v>
      </c>
      <c r="AP8" s="212" t="s">
        <v>37</v>
      </c>
      <c r="AQ8" s="379">
        <v>0.80052000000000012</v>
      </c>
      <c r="AR8" s="212">
        <v>0</v>
      </c>
      <c r="AS8" s="578">
        <v>0</v>
      </c>
      <c r="AT8" s="578">
        <f>((AS8-AU8)*AB8)</f>
        <v>0</v>
      </c>
      <c r="AU8" s="578"/>
      <c r="AV8" s="578">
        <f>AU8*AB8</f>
        <v>0</v>
      </c>
      <c r="AW8" s="578">
        <f>(GI8+GJ8)*AB8</f>
        <v>0</v>
      </c>
      <c r="AX8" s="578">
        <f>AW8-AY8</f>
        <v>0</v>
      </c>
      <c r="AY8" s="578">
        <f>(FY8+FZ8)*AB8</f>
        <v>0</v>
      </c>
      <c r="AZ8" s="578">
        <f>(GI8+GJ8)</f>
        <v>0</v>
      </c>
      <c r="BA8" s="578"/>
      <c r="BB8" s="579">
        <v>64500</v>
      </c>
      <c r="BC8" s="579">
        <v>0</v>
      </c>
      <c r="BD8" s="579">
        <f>0.88+0.075</f>
        <v>0.95499999999999996</v>
      </c>
      <c r="BE8" s="579">
        <f>BB8/BD8</f>
        <v>67539.267015706806</v>
      </c>
      <c r="BF8" s="579">
        <v>161390</v>
      </c>
      <c r="BG8" s="579">
        <f>ROUND(0.9*BF8, -1)</f>
        <v>145250</v>
      </c>
      <c r="BH8" s="579">
        <f>ROUND(0.8*BF8,-1)</f>
        <v>129110</v>
      </c>
      <c r="BI8" s="579">
        <f>ROUND(0.7*BF8,-1)</f>
        <v>112970</v>
      </c>
      <c r="BJ8" s="579">
        <f>ROUND(0.6*BF8,-1)</f>
        <v>96830</v>
      </c>
      <c r="BK8" s="579">
        <f>BF8</f>
        <v>161390</v>
      </c>
      <c r="BL8" s="579">
        <f>MAX($BE$8,BK8)</f>
        <v>161390</v>
      </c>
      <c r="BM8" s="579">
        <f>MAX(BE8,BG8)</f>
        <v>145250</v>
      </c>
      <c r="BN8" s="579">
        <f>MAX(BE8,BH8)</f>
        <v>129110</v>
      </c>
      <c r="BO8" s="579">
        <f>MAX(BE8,BI8)</f>
        <v>112970</v>
      </c>
      <c r="BP8" s="579">
        <f>MAX(BE8,BJ8)</f>
        <v>96830</v>
      </c>
      <c r="BQ8" s="579">
        <f>BL8*X8</f>
        <v>129112</v>
      </c>
      <c r="BR8" s="579">
        <f>BM8*X8</f>
        <v>116200</v>
      </c>
      <c r="BS8" s="579">
        <f>BN8*X8</f>
        <v>103288</v>
      </c>
      <c r="BT8" s="579">
        <f>BO8*X8</f>
        <v>90376</v>
      </c>
      <c r="BU8" s="579">
        <f>BP8*X8</f>
        <v>77464</v>
      </c>
      <c r="BV8" s="579">
        <f>(Q8*Z8*AA8)-(Y8*T8*AC8)-(S8*Q8*Z8*AA8)</f>
        <v>354636</v>
      </c>
      <c r="BW8" s="579"/>
      <c r="BX8" s="579"/>
      <c r="BY8" s="579">
        <f>BV8+BW8+BX8</f>
        <v>354636</v>
      </c>
      <c r="BZ8" s="579">
        <f>BQ8*0.75</f>
        <v>96834</v>
      </c>
      <c r="CA8" s="579">
        <f>BQ8*1.6</f>
        <v>206579.20000000001</v>
      </c>
      <c r="CB8" s="579">
        <f>IF(BY8&lt;BZ8,BZ8,IF(BY8&gt;CA8,CA8,BY8))</f>
        <v>206579.20000000001</v>
      </c>
      <c r="CC8" s="579">
        <v>148903</v>
      </c>
      <c r="CD8" s="579">
        <f>SR8</f>
        <v>148903</v>
      </c>
      <c r="CE8" s="579">
        <f>CD8/AE8</f>
        <v>186128.75</v>
      </c>
      <c r="CF8" s="579">
        <f>MIN(CB8:CC8)</f>
        <v>148903</v>
      </c>
      <c r="CG8" s="579">
        <f>CF8/BQ8</f>
        <v>1.1532855195489187</v>
      </c>
      <c r="CH8" s="579">
        <f>'[11]reál 2017 '!I17</f>
        <v>131600</v>
      </c>
      <c r="CS8" s="576"/>
      <c r="CT8" s="576"/>
      <c r="CU8" s="576"/>
      <c r="CV8" s="576"/>
      <c r="CW8" s="576"/>
      <c r="CX8" s="576"/>
      <c r="CY8" s="576"/>
      <c r="CZ8" s="576"/>
      <c r="DA8" s="576"/>
      <c r="DB8" s="576"/>
      <c r="DC8" s="576"/>
      <c r="DD8" s="576"/>
      <c r="DE8" s="576"/>
      <c r="DF8" s="576"/>
      <c r="DG8" s="576"/>
      <c r="DH8" s="576"/>
      <c r="DI8" s="576"/>
      <c r="DJ8" s="576"/>
      <c r="DK8" s="576"/>
      <c r="DL8" s="576" t="s">
        <v>1480</v>
      </c>
      <c r="DM8" s="576">
        <v>60</v>
      </c>
      <c r="DN8" s="576">
        <v>39</v>
      </c>
      <c r="DO8" s="576">
        <v>111</v>
      </c>
      <c r="DP8" s="576">
        <v>107</v>
      </c>
      <c r="DQ8" s="576">
        <v>110</v>
      </c>
      <c r="DR8" s="576"/>
      <c r="DS8" s="576"/>
      <c r="DT8" s="576"/>
      <c r="DU8" s="576"/>
      <c r="DV8" s="576"/>
      <c r="DW8" s="576"/>
      <c r="DX8" s="576"/>
      <c r="DY8" s="576"/>
      <c r="DZ8" s="576"/>
      <c r="EA8" s="576"/>
      <c r="EB8" s="576"/>
      <c r="EC8" s="576"/>
      <c r="ED8" s="576"/>
      <c r="EE8" s="576"/>
      <c r="EF8" s="576">
        <v>30000</v>
      </c>
      <c r="EG8" s="576" t="s">
        <v>1481</v>
      </c>
      <c r="EH8" s="576" t="s">
        <v>1482</v>
      </c>
      <c r="EI8" s="576" t="s">
        <v>1483</v>
      </c>
      <c r="EJ8" s="576" t="s">
        <v>1484</v>
      </c>
      <c r="EK8" s="212">
        <v>0</v>
      </c>
      <c r="EL8" s="212">
        <v>0</v>
      </c>
      <c r="EM8" s="212">
        <v>0</v>
      </c>
      <c r="EN8" s="212">
        <v>0</v>
      </c>
      <c r="EO8" s="212">
        <v>0</v>
      </c>
      <c r="EP8" s="212">
        <v>13</v>
      </c>
      <c r="EQ8" s="212">
        <v>34</v>
      </c>
      <c r="ER8" s="212">
        <v>20</v>
      </c>
      <c r="ES8" s="212">
        <v>2</v>
      </c>
      <c r="ET8" s="212">
        <v>34</v>
      </c>
      <c r="EU8" s="212">
        <v>13</v>
      </c>
      <c r="EV8" s="212">
        <v>34</v>
      </c>
      <c r="EW8" s="212">
        <v>20</v>
      </c>
      <c r="EX8" s="212">
        <v>2</v>
      </c>
      <c r="EY8" s="212">
        <v>34</v>
      </c>
      <c r="EZ8" s="212">
        <v>0</v>
      </c>
      <c r="FA8" s="212">
        <v>103</v>
      </c>
      <c r="FB8" s="212">
        <v>103</v>
      </c>
      <c r="FD8" s="212">
        <v>0</v>
      </c>
      <c r="FE8" s="212">
        <v>0</v>
      </c>
      <c r="FF8" s="212">
        <v>0</v>
      </c>
      <c r="FG8" s="212">
        <v>0</v>
      </c>
      <c r="FH8" s="212">
        <v>0</v>
      </c>
      <c r="FI8" s="212">
        <v>14</v>
      </c>
      <c r="FJ8" s="212">
        <v>36</v>
      </c>
      <c r="FK8" s="212">
        <v>21</v>
      </c>
      <c r="FL8" s="212">
        <v>3</v>
      </c>
      <c r="FM8" s="212">
        <v>36</v>
      </c>
      <c r="FN8" s="212">
        <v>14</v>
      </c>
      <c r="FO8" s="212">
        <v>36</v>
      </c>
      <c r="FP8" s="212">
        <v>21</v>
      </c>
      <c r="FQ8" s="212">
        <v>3</v>
      </c>
      <c r="FR8" s="212">
        <v>36</v>
      </c>
      <c r="FS8" s="212">
        <v>0</v>
      </c>
      <c r="FT8" s="212">
        <v>110</v>
      </c>
      <c r="FU8" s="212">
        <v>110</v>
      </c>
      <c r="HG8" s="212">
        <v>1</v>
      </c>
      <c r="HH8" s="212">
        <v>1</v>
      </c>
      <c r="HI8" s="212">
        <v>1.04</v>
      </c>
      <c r="HJ8" s="212">
        <v>450240</v>
      </c>
      <c r="HK8" s="212">
        <v>160800</v>
      </c>
      <c r="HL8" s="212">
        <v>14</v>
      </c>
      <c r="HM8" s="212">
        <v>12</v>
      </c>
      <c r="HN8" s="212">
        <v>10.94</v>
      </c>
      <c r="HO8" s="212">
        <v>3810960</v>
      </c>
      <c r="HP8" s="212">
        <v>1929600</v>
      </c>
      <c r="IK8" s="212">
        <v>5</v>
      </c>
      <c r="IL8" s="212">
        <v>3.7</v>
      </c>
      <c r="IM8" s="212">
        <v>1.92</v>
      </c>
      <c r="IN8" s="212">
        <v>1698048</v>
      </c>
      <c r="IO8" s="212">
        <v>178756</v>
      </c>
      <c r="IV8" s="212">
        <v>11</v>
      </c>
      <c r="IW8" s="212">
        <v>5.5</v>
      </c>
      <c r="IX8" s="212">
        <v>132</v>
      </c>
      <c r="IY8" s="212">
        <v>5.5</v>
      </c>
      <c r="IZ8" s="212">
        <v>1485792</v>
      </c>
      <c r="JA8" s="212">
        <v>482400</v>
      </c>
      <c r="LJ8" s="212">
        <v>15</v>
      </c>
      <c r="LK8" s="212">
        <v>4500</v>
      </c>
      <c r="LL8" s="212">
        <v>2.2410000000000001</v>
      </c>
      <c r="LM8" s="212">
        <v>450000</v>
      </c>
      <c r="LN8" s="212">
        <v>60000</v>
      </c>
      <c r="NC8" s="212">
        <v>0</v>
      </c>
      <c r="NE8" s="212">
        <v>13</v>
      </c>
      <c r="NF8" s="212">
        <v>5.5</v>
      </c>
      <c r="NG8" s="212">
        <v>2.2410000000000001</v>
      </c>
      <c r="NH8" s="212">
        <v>0</v>
      </c>
      <c r="NI8" s="212">
        <v>20.741</v>
      </c>
      <c r="NJ8" s="212">
        <f>$IL$8+$LG$8+$LQ$8+$MY$8</f>
        <v>3.7</v>
      </c>
      <c r="NK8" s="212">
        <f>HH8+HM8+HR8+HW8+IB8+IG8+IL8+IS8+IY8+JE8+JK8+JQ8+JW8+KC8+KI8+KN8+KU8+LA8+LG8+LL8+LQ8+LU8+LZ8+ME8+MJ8+MO8+MT8+MY8</f>
        <v>24.440999999999999</v>
      </c>
      <c r="NL8" s="212">
        <f>IF(IO8&gt;0,IL8/100*SS8,0)+IF(LI8&gt;0,LG8/100*SS8,0)+IF(LS8&gt;0,LQ8/100*SS8,0)+IF(NB8&gt;0,MY8/100*SS8,0)</f>
        <v>0.18500000000000003</v>
      </c>
      <c r="NM8" s="379">
        <f>NL8+X8</f>
        <v>0.9850000000000001</v>
      </c>
      <c r="NN8" s="212">
        <v>5959248</v>
      </c>
      <c r="NO8" s="212">
        <v>2269156</v>
      </c>
      <c r="NP8" s="212">
        <v>113458</v>
      </c>
      <c r="NT8" s="212">
        <v>1485792</v>
      </c>
      <c r="NU8" s="212">
        <v>482400</v>
      </c>
      <c r="NV8" s="212">
        <v>24120</v>
      </c>
      <c r="NZ8" s="212">
        <v>450000</v>
      </c>
      <c r="OA8" s="212">
        <v>60000</v>
      </c>
      <c r="OB8" s="212">
        <v>3000</v>
      </c>
      <c r="OF8" s="212">
        <v>0</v>
      </c>
      <c r="OG8" s="212">
        <v>0</v>
      </c>
      <c r="OH8" s="212">
        <v>0</v>
      </c>
      <c r="OL8" s="212">
        <v>8000</v>
      </c>
      <c r="OM8" s="212">
        <v>0</v>
      </c>
      <c r="ON8" s="212">
        <v>0</v>
      </c>
      <c r="OR8" s="212">
        <v>0</v>
      </c>
      <c r="OS8" s="212">
        <v>0</v>
      </c>
      <c r="OT8" s="212">
        <v>0</v>
      </c>
      <c r="OX8" s="212">
        <v>6000</v>
      </c>
      <c r="OY8" s="212">
        <v>0</v>
      </c>
      <c r="OZ8" s="212">
        <v>0</v>
      </c>
      <c r="PD8" s="212">
        <v>55200</v>
      </c>
      <c r="PE8" s="212">
        <v>15000</v>
      </c>
      <c r="PF8" s="212">
        <v>750</v>
      </c>
      <c r="PJ8" s="212">
        <v>20300</v>
      </c>
      <c r="PK8" s="212">
        <v>0</v>
      </c>
      <c r="PL8" s="212">
        <v>0</v>
      </c>
      <c r="PP8" s="212">
        <v>10000</v>
      </c>
      <c r="PQ8" s="212">
        <v>0</v>
      </c>
      <c r="PR8" s="212">
        <v>0</v>
      </c>
      <c r="PV8" s="212">
        <v>68400</v>
      </c>
      <c r="PW8" s="212">
        <v>12000</v>
      </c>
      <c r="PX8" s="212">
        <v>600</v>
      </c>
      <c r="QB8" s="212">
        <v>36770</v>
      </c>
      <c r="QC8" s="212">
        <v>7500</v>
      </c>
      <c r="QD8" s="212">
        <v>375</v>
      </c>
      <c r="QH8" s="212">
        <v>185640</v>
      </c>
      <c r="QI8" s="212">
        <v>55000</v>
      </c>
      <c r="QJ8" s="212">
        <v>2750</v>
      </c>
      <c r="QN8" s="212">
        <v>120000</v>
      </c>
      <c r="QO8" s="212">
        <v>42000</v>
      </c>
      <c r="QP8" s="212">
        <v>2100</v>
      </c>
      <c r="QT8" s="212">
        <v>100000</v>
      </c>
      <c r="QU8" s="212">
        <v>35000</v>
      </c>
      <c r="QV8" s="212">
        <v>1750</v>
      </c>
      <c r="QZ8" s="212">
        <v>14000</v>
      </c>
      <c r="RA8" s="212">
        <v>0</v>
      </c>
      <c r="RB8" s="212">
        <v>0</v>
      </c>
      <c r="RF8" s="212">
        <v>8000</v>
      </c>
      <c r="RG8" s="212">
        <v>0</v>
      </c>
      <c r="RH8" s="212">
        <v>0</v>
      </c>
      <c r="RL8" s="212">
        <v>0</v>
      </c>
      <c r="RM8" s="212">
        <v>0</v>
      </c>
      <c r="RN8" s="212">
        <v>0</v>
      </c>
      <c r="RR8" s="212">
        <v>0</v>
      </c>
      <c r="RS8" s="212">
        <v>0</v>
      </c>
      <c r="RT8" s="212">
        <v>0</v>
      </c>
      <c r="RX8" s="212">
        <v>250000</v>
      </c>
      <c r="RY8" s="212">
        <v>0</v>
      </c>
      <c r="RZ8" s="212">
        <v>0</v>
      </c>
      <c r="SD8" s="212">
        <v>17424</v>
      </c>
      <c r="SE8" s="212">
        <v>0</v>
      </c>
      <c r="SF8" s="212">
        <v>0</v>
      </c>
      <c r="SJ8" s="212">
        <v>3600</v>
      </c>
      <c r="SK8" s="212">
        <v>0</v>
      </c>
      <c r="SL8" s="212">
        <v>0</v>
      </c>
      <c r="SP8" s="212">
        <v>8798374</v>
      </c>
      <c r="SQ8" s="212">
        <v>2978056</v>
      </c>
      <c r="SR8" s="212">
        <v>148903</v>
      </c>
      <c r="SS8" s="212">
        <v>5</v>
      </c>
      <c r="ST8" s="212">
        <v>5</v>
      </c>
      <c r="SU8" s="212">
        <v>1</v>
      </c>
      <c r="SW8" s="212">
        <v>2400000</v>
      </c>
      <c r="SX8" s="212">
        <v>1418500</v>
      </c>
      <c r="SY8" s="212">
        <v>1741200</v>
      </c>
      <c r="SZ8" s="212">
        <v>2978056</v>
      </c>
      <c r="TA8" s="212">
        <v>559147</v>
      </c>
      <c r="TB8" s="212">
        <v>65000</v>
      </c>
      <c r="TC8" s="212">
        <v>222000</v>
      </c>
      <c r="TD8" s="212">
        <v>0</v>
      </c>
      <c r="TE8" s="212">
        <v>0</v>
      </c>
      <c r="TF8" s="212">
        <v>0</v>
      </c>
      <c r="TG8" s="212">
        <v>0</v>
      </c>
      <c r="TH8" s="212">
        <v>0</v>
      </c>
      <c r="TI8" s="212">
        <v>0</v>
      </c>
      <c r="TJ8" s="212">
        <v>3667885</v>
      </c>
      <c r="TK8" s="212">
        <v>3520890</v>
      </c>
      <c r="TL8" s="212">
        <v>3600000</v>
      </c>
      <c r="TN8" s="212">
        <v>0</v>
      </c>
      <c r="TO8" s="212">
        <v>0</v>
      </c>
      <c r="TP8" s="212">
        <v>0</v>
      </c>
      <c r="TX8" s="212">
        <v>661000</v>
      </c>
      <c r="TY8" s="212">
        <v>509000</v>
      </c>
      <c r="TZ8" s="212">
        <v>1493970</v>
      </c>
      <c r="UA8" s="212">
        <v>28000</v>
      </c>
      <c r="UB8" s="212">
        <v>135000</v>
      </c>
      <c r="UC8" s="212">
        <v>200000</v>
      </c>
      <c r="UG8" s="212">
        <v>0</v>
      </c>
      <c r="UH8" s="212">
        <v>284147</v>
      </c>
      <c r="UI8" s="212">
        <v>304348</v>
      </c>
      <c r="UL8" s="212">
        <v>0</v>
      </c>
      <c r="UN8" s="212" t="s">
        <v>375</v>
      </c>
      <c r="UO8" s="212" t="s">
        <v>375</v>
      </c>
      <c r="UP8" s="212" t="s">
        <v>1479</v>
      </c>
      <c r="UQ8" s="212">
        <v>148903</v>
      </c>
      <c r="UX8" s="212" t="s">
        <v>617</v>
      </c>
      <c r="UY8" s="212">
        <v>0</v>
      </c>
      <c r="UZ8" s="212">
        <v>0</v>
      </c>
      <c r="VA8" s="212">
        <v>0</v>
      </c>
      <c r="VB8" s="212">
        <v>0</v>
      </c>
      <c r="VC8" s="212">
        <v>0</v>
      </c>
      <c r="VD8" s="212">
        <v>0</v>
      </c>
      <c r="VE8" s="212">
        <v>0</v>
      </c>
      <c r="VF8" s="212">
        <v>0</v>
      </c>
      <c r="VG8" s="212">
        <v>0</v>
      </c>
      <c r="VH8" s="212">
        <v>0</v>
      </c>
      <c r="VI8" s="212">
        <v>0</v>
      </c>
      <c r="VJ8" s="212">
        <v>0</v>
      </c>
      <c r="VK8" s="212">
        <v>0</v>
      </c>
      <c r="VL8" s="580">
        <v>0</v>
      </c>
    </row>
    <row r="11" spans="1:591" x14ac:dyDescent="0.25">
      <c r="Y11" s="581"/>
      <c r="NM11" s="212">
        <v>1.8750959999999999</v>
      </c>
    </row>
    <row r="13" spans="1:591" x14ac:dyDescent="0.25">
      <c r="NL13" s="212">
        <v>4.1589999999999998</v>
      </c>
      <c r="NM13" s="212">
        <v>0.24499999999999997</v>
      </c>
    </row>
    <row r="25" spans="1:591" s="571" customFormat="1" x14ac:dyDescent="0.25">
      <c r="A25" s="212"/>
      <c r="B25" s="212"/>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379"/>
      <c r="AR25" s="212"/>
      <c r="AS25" s="212"/>
      <c r="AT25" s="212"/>
      <c r="AU25" s="212"/>
      <c r="AV25" s="212"/>
      <c r="AW25" s="212"/>
      <c r="AX25" s="212"/>
      <c r="AY25" s="212"/>
      <c r="AZ25" s="212"/>
      <c r="BA25" s="212"/>
      <c r="BB25" s="212"/>
      <c r="BC25" s="212"/>
      <c r="BD25" s="212" t="s">
        <v>56</v>
      </c>
      <c r="BF25" s="212"/>
      <c r="BG25" s="212"/>
      <c r="BH25" s="212"/>
      <c r="BI25" s="212"/>
      <c r="BJ25" s="212"/>
      <c r="BK25" s="212"/>
      <c r="BL25" s="212"/>
      <c r="BM25" s="212"/>
      <c r="BN25" s="212"/>
      <c r="BO25" s="212"/>
      <c r="BP25" s="212"/>
      <c r="BQ25" s="212"/>
      <c r="BR25" s="212"/>
      <c r="BS25" s="212"/>
      <c r="BT25" s="212"/>
      <c r="BU25" s="212"/>
      <c r="BV25" s="212"/>
      <c r="BW25" s="212"/>
      <c r="BX25" s="212"/>
      <c r="BY25" s="212"/>
      <c r="BZ25" s="212"/>
      <c r="CA25" s="212"/>
      <c r="CB25" s="212"/>
      <c r="CC25" s="212"/>
      <c r="CD25" s="212"/>
      <c r="CE25" s="212"/>
      <c r="CF25" s="212"/>
      <c r="CG25" s="212"/>
      <c r="CH25" s="212"/>
      <c r="CI25" s="212"/>
      <c r="CJ25" s="212"/>
      <c r="CK25" s="212"/>
      <c r="CL25" s="212"/>
      <c r="CM25" s="212"/>
      <c r="CN25" s="212"/>
      <c r="CO25" s="212"/>
      <c r="CP25" s="212"/>
      <c r="CQ25" s="212"/>
      <c r="CR25" s="212"/>
      <c r="CS25" s="212"/>
      <c r="CT25" s="212"/>
      <c r="CU25" s="212"/>
      <c r="CV25" s="212"/>
      <c r="CW25" s="212"/>
      <c r="CX25" s="212"/>
      <c r="CY25" s="212"/>
      <c r="CZ25" s="212"/>
      <c r="DA25" s="212"/>
      <c r="DB25" s="212"/>
      <c r="DC25" s="212"/>
      <c r="DD25" s="212"/>
      <c r="DE25" s="212"/>
      <c r="DF25" s="212"/>
      <c r="DG25" s="212"/>
      <c r="DH25" s="212"/>
      <c r="DI25" s="212"/>
      <c r="DJ25" s="212"/>
      <c r="DK25" s="212"/>
      <c r="DL25" s="212"/>
      <c r="DM25" s="212"/>
      <c r="DN25" s="212"/>
      <c r="DO25" s="212"/>
      <c r="DP25" s="212"/>
      <c r="DQ25" s="212"/>
      <c r="DR25" s="212"/>
      <c r="DS25" s="212"/>
      <c r="DT25" s="212"/>
      <c r="DU25" s="212"/>
      <c r="DV25" s="212"/>
      <c r="DW25" s="212"/>
      <c r="DX25" s="212"/>
      <c r="DY25" s="212"/>
      <c r="DZ25" s="212"/>
      <c r="EA25" s="212"/>
      <c r="EB25" s="212"/>
      <c r="EC25" s="212"/>
      <c r="ED25" s="212"/>
      <c r="EE25" s="212"/>
      <c r="EF25" s="212"/>
      <c r="EG25" s="212"/>
      <c r="EH25" s="212"/>
      <c r="EI25" s="212"/>
      <c r="EJ25" s="212"/>
      <c r="EK25" s="212"/>
      <c r="EL25" s="212"/>
      <c r="EM25" s="212"/>
      <c r="EN25" s="212"/>
      <c r="EO25" s="212"/>
      <c r="EP25" s="212"/>
      <c r="EQ25" s="212"/>
      <c r="ER25" s="212"/>
      <c r="ES25" s="212"/>
      <c r="ET25" s="212"/>
      <c r="EU25" s="212"/>
      <c r="EV25" s="212"/>
      <c r="EW25" s="212"/>
      <c r="EX25" s="212"/>
      <c r="EY25" s="212"/>
      <c r="EZ25" s="212"/>
      <c r="FA25" s="212"/>
      <c r="FB25" s="212"/>
      <c r="FC25" s="212"/>
      <c r="FD25" s="212"/>
      <c r="FE25" s="212"/>
      <c r="FF25" s="212"/>
      <c r="FG25" s="212"/>
      <c r="FH25" s="212"/>
      <c r="FI25" s="212"/>
      <c r="FJ25" s="212"/>
      <c r="FK25" s="212"/>
      <c r="FL25" s="212"/>
      <c r="FM25" s="212"/>
      <c r="FN25" s="212"/>
      <c r="FO25" s="212"/>
      <c r="FP25" s="212"/>
      <c r="FQ25" s="212"/>
      <c r="FR25" s="212"/>
      <c r="FS25" s="212"/>
      <c r="FT25" s="212"/>
      <c r="FU25" s="212"/>
      <c r="FV25" s="212"/>
      <c r="FW25" s="212"/>
      <c r="FX25" s="212"/>
      <c r="FY25" s="212"/>
      <c r="FZ25" s="212"/>
      <c r="GA25" s="212"/>
      <c r="GB25" s="212"/>
      <c r="GC25" s="212"/>
      <c r="GD25" s="212"/>
      <c r="GE25" s="212"/>
      <c r="GF25" s="212"/>
      <c r="GG25" s="212"/>
      <c r="GH25" s="212"/>
      <c r="GI25" s="212"/>
      <c r="GJ25" s="212"/>
      <c r="GK25" s="212"/>
      <c r="GL25" s="212"/>
      <c r="GM25" s="212"/>
      <c r="GN25" s="212"/>
      <c r="GO25" s="212"/>
      <c r="GP25" s="212"/>
      <c r="GQ25" s="212"/>
      <c r="GR25" s="212"/>
      <c r="GS25" s="212"/>
      <c r="GT25" s="212"/>
      <c r="GU25" s="212"/>
      <c r="GV25" s="212"/>
      <c r="GW25" s="212"/>
      <c r="GX25" s="212"/>
      <c r="GY25" s="212"/>
      <c r="GZ25" s="212"/>
      <c r="HA25" s="212"/>
      <c r="HB25" s="212"/>
      <c r="HC25" s="212"/>
      <c r="HD25" s="212"/>
      <c r="HE25" s="212"/>
      <c r="HF25" s="212"/>
      <c r="HG25" s="212"/>
      <c r="HH25" s="212"/>
      <c r="HI25" s="212"/>
      <c r="HJ25" s="212"/>
      <c r="HK25" s="212"/>
      <c r="HL25" s="212"/>
      <c r="HM25" s="212"/>
      <c r="HN25" s="212"/>
      <c r="HO25" s="212"/>
      <c r="HP25" s="212"/>
      <c r="HQ25" s="212"/>
      <c r="HR25" s="212"/>
      <c r="HS25" s="212"/>
      <c r="HT25" s="212"/>
      <c r="HU25" s="212"/>
      <c r="HV25" s="212"/>
      <c r="HW25" s="212"/>
      <c r="HX25" s="212"/>
      <c r="HY25" s="212"/>
      <c r="HZ25" s="212"/>
      <c r="IA25" s="212"/>
      <c r="IB25" s="212"/>
      <c r="IC25" s="212"/>
      <c r="ID25" s="212"/>
      <c r="IE25" s="212"/>
      <c r="IF25" s="212"/>
      <c r="IG25" s="212"/>
      <c r="IH25" s="212"/>
      <c r="II25" s="212"/>
      <c r="IJ25" s="212"/>
      <c r="IK25" s="212"/>
      <c r="IL25" s="212"/>
      <c r="IM25" s="212"/>
      <c r="IN25" s="212"/>
      <c r="IO25" s="212"/>
      <c r="IP25" s="212"/>
      <c r="IQ25" s="212"/>
      <c r="IR25" s="212"/>
      <c r="IS25" s="212"/>
      <c r="IT25" s="212"/>
      <c r="IU25" s="212"/>
      <c r="IV25" s="212"/>
      <c r="IW25" s="212"/>
      <c r="IX25" s="212"/>
      <c r="IY25" s="212"/>
      <c r="IZ25" s="212"/>
      <c r="JA25" s="212"/>
      <c r="JB25" s="212"/>
      <c r="JC25" s="212"/>
      <c r="JD25" s="212"/>
      <c r="JE25" s="212"/>
      <c r="JF25" s="212"/>
      <c r="JG25" s="212"/>
      <c r="JH25" s="212"/>
      <c r="JI25" s="212"/>
      <c r="JJ25" s="212"/>
      <c r="JK25" s="212"/>
      <c r="JL25" s="212"/>
      <c r="JM25" s="212"/>
      <c r="JN25" s="212"/>
      <c r="JO25" s="212"/>
      <c r="JP25" s="212"/>
      <c r="JQ25" s="212"/>
      <c r="JR25" s="212"/>
      <c r="JS25" s="212"/>
      <c r="JT25" s="212"/>
      <c r="JU25" s="212"/>
      <c r="JV25" s="212"/>
      <c r="JW25" s="212"/>
      <c r="JX25" s="212"/>
      <c r="JY25" s="212"/>
      <c r="JZ25" s="212"/>
      <c r="KA25" s="212"/>
      <c r="KB25" s="212"/>
      <c r="KC25" s="212"/>
      <c r="KD25" s="212"/>
      <c r="KE25" s="212"/>
      <c r="KF25" s="212"/>
      <c r="KG25" s="212"/>
      <c r="KH25" s="212"/>
      <c r="KI25" s="212"/>
      <c r="KJ25" s="212"/>
      <c r="KK25" s="212"/>
      <c r="KL25" s="212"/>
      <c r="KM25" s="212"/>
      <c r="KN25" s="212"/>
      <c r="KO25" s="212"/>
      <c r="KP25" s="212"/>
      <c r="KQ25" s="212"/>
      <c r="KR25" s="212"/>
      <c r="KS25" s="212"/>
      <c r="KT25" s="212"/>
      <c r="KU25" s="212"/>
      <c r="KV25" s="212"/>
      <c r="KW25" s="212"/>
      <c r="KX25" s="212"/>
      <c r="KY25" s="212"/>
      <c r="KZ25" s="212"/>
      <c r="LA25" s="212"/>
      <c r="LB25" s="212"/>
      <c r="LC25" s="212"/>
      <c r="LD25" s="212"/>
      <c r="LE25" s="212"/>
      <c r="LF25" s="212"/>
      <c r="LG25" s="212"/>
      <c r="LH25" s="212"/>
      <c r="LI25" s="212"/>
      <c r="LJ25" s="212"/>
      <c r="LK25" s="212"/>
      <c r="LL25" s="212"/>
      <c r="LM25" s="212"/>
      <c r="LN25" s="212"/>
      <c r="LO25" s="212"/>
      <c r="LP25" s="212"/>
      <c r="LQ25" s="212"/>
      <c r="LR25" s="212"/>
      <c r="LS25" s="212"/>
      <c r="LT25" s="212"/>
      <c r="LU25" s="212"/>
      <c r="LV25" s="212"/>
      <c r="LW25" s="212"/>
      <c r="LX25" s="212"/>
      <c r="LY25" s="212"/>
      <c r="LZ25" s="212"/>
      <c r="MA25" s="212"/>
      <c r="MB25" s="212"/>
      <c r="MC25" s="212"/>
      <c r="MD25" s="212"/>
      <c r="ME25" s="212"/>
      <c r="MF25" s="212"/>
      <c r="MG25" s="212"/>
      <c r="MH25" s="212"/>
      <c r="MI25" s="212"/>
      <c r="MJ25" s="212"/>
      <c r="MK25" s="212"/>
      <c r="ML25" s="212"/>
      <c r="MM25" s="212"/>
      <c r="MN25" s="212"/>
      <c r="MO25" s="212"/>
      <c r="MP25" s="212"/>
      <c r="MQ25" s="212"/>
      <c r="MR25" s="212"/>
      <c r="MS25" s="212"/>
      <c r="MT25" s="212"/>
      <c r="MU25" s="212"/>
      <c r="MV25" s="212"/>
      <c r="MW25" s="212"/>
      <c r="MX25" s="212"/>
      <c r="MY25" s="212"/>
      <c r="MZ25" s="212"/>
      <c r="NA25" s="212"/>
      <c r="NB25" s="212"/>
      <c r="NC25" s="212"/>
      <c r="ND25" s="212"/>
      <c r="NE25" s="212"/>
      <c r="NF25" s="212"/>
      <c r="NG25" s="212"/>
      <c r="NH25" s="212"/>
      <c r="NI25" s="212"/>
      <c r="NJ25" s="212"/>
      <c r="NK25" s="212"/>
      <c r="NL25" s="212"/>
      <c r="NM25" s="212"/>
      <c r="NN25" s="212"/>
      <c r="NO25" s="212"/>
      <c r="NP25" s="212"/>
      <c r="NQ25" s="212"/>
      <c r="NR25" s="212"/>
      <c r="NS25" s="212"/>
      <c r="NT25" s="212"/>
      <c r="NU25" s="212"/>
      <c r="NV25" s="212"/>
      <c r="NW25" s="212"/>
      <c r="NX25" s="212"/>
      <c r="NY25" s="212"/>
      <c r="NZ25" s="212"/>
      <c r="OA25" s="212"/>
      <c r="OB25" s="212"/>
      <c r="OC25" s="212"/>
      <c r="OD25" s="212"/>
      <c r="OE25" s="212"/>
      <c r="OF25" s="212"/>
      <c r="OG25" s="212"/>
      <c r="OH25" s="212"/>
      <c r="OI25" s="212"/>
      <c r="OJ25" s="212"/>
      <c r="OK25" s="212"/>
      <c r="OL25" s="212"/>
      <c r="OM25" s="212"/>
      <c r="ON25" s="212"/>
      <c r="OO25" s="212"/>
      <c r="OP25" s="212"/>
      <c r="OQ25" s="212"/>
      <c r="OR25" s="212"/>
      <c r="OS25" s="212"/>
      <c r="OT25" s="212"/>
      <c r="OU25" s="212"/>
      <c r="OV25" s="212"/>
      <c r="OW25" s="212"/>
      <c r="OX25" s="212"/>
      <c r="OY25" s="212"/>
      <c r="OZ25" s="212"/>
      <c r="PA25" s="212"/>
      <c r="PB25" s="212"/>
      <c r="PC25" s="212"/>
      <c r="PD25" s="212"/>
      <c r="PE25" s="212"/>
      <c r="PF25" s="212"/>
      <c r="PG25" s="212"/>
      <c r="PH25" s="212"/>
      <c r="PI25" s="212"/>
      <c r="PJ25" s="212"/>
      <c r="PK25" s="212"/>
      <c r="PL25" s="212"/>
      <c r="PM25" s="212"/>
      <c r="PN25" s="212"/>
      <c r="PO25" s="212"/>
      <c r="PP25" s="212"/>
      <c r="PQ25" s="212"/>
      <c r="PR25" s="212"/>
      <c r="PS25" s="212"/>
      <c r="PT25" s="212"/>
      <c r="PU25" s="212"/>
      <c r="PV25" s="212"/>
      <c r="PW25" s="212"/>
      <c r="PX25" s="212"/>
      <c r="PY25" s="212"/>
      <c r="PZ25" s="212"/>
      <c r="QA25" s="212"/>
      <c r="QB25" s="212"/>
      <c r="QC25" s="212"/>
      <c r="QD25" s="212"/>
      <c r="QE25" s="212"/>
      <c r="QF25" s="212"/>
      <c r="QG25" s="212"/>
      <c r="QH25" s="212"/>
      <c r="QI25" s="212"/>
      <c r="QJ25" s="212"/>
      <c r="QK25" s="212"/>
      <c r="QL25" s="212"/>
      <c r="QM25" s="212"/>
      <c r="QN25" s="212"/>
      <c r="QO25" s="212"/>
      <c r="QP25" s="212"/>
      <c r="QQ25" s="212"/>
      <c r="QR25" s="212"/>
      <c r="QS25" s="212"/>
      <c r="QT25" s="212"/>
      <c r="QU25" s="212"/>
      <c r="QV25" s="212"/>
      <c r="QW25" s="212"/>
      <c r="QX25" s="212"/>
      <c r="QY25" s="212"/>
      <c r="QZ25" s="212"/>
      <c r="RA25" s="212"/>
      <c r="RB25" s="212"/>
      <c r="RC25" s="212"/>
      <c r="RD25" s="212"/>
      <c r="RE25" s="212"/>
      <c r="RF25" s="212"/>
      <c r="RG25" s="212"/>
      <c r="RH25" s="212"/>
      <c r="RI25" s="212"/>
      <c r="RJ25" s="212"/>
      <c r="RK25" s="212"/>
      <c r="RL25" s="212"/>
      <c r="RM25" s="212"/>
      <c r="RN25" s="212"/>
      <c r="RO25" s="212"/>
      <c r="RP25" s="212"/>
      <c r="RQ25" s="212"/>
      <c r="RR25" s="212"/>
      <c r="RS25" s="212"/>
      <c r="RT25" s="212"/>
      <c r="RU25" s="212"/>
      <c r="RV25" s="212"/>
      <c r="RW25" s="212"/>
      <c r="RX25" s="212"/>
      <c r="RY25" s="212"/>
      <c r="RZ25" s="212"/>
      <c r="SA25" s="212"/>
      <c r="SB25" s="212"/>
      <c r="SC25" s="212"/>
      <c r="SD25" s="212"/>
      <c r="SE25" s="212"/>
      <c r="SF25" s="212"/>
      <c r="SG25" s="212"/>
      <c r="SH25" s="212"/>
      <c r="SI25" s="212"/>
      <c r="SJ25" s="212"/>
      <c r="SK25" s="212"/>
      <c r="SL25" s="212"/>
      <c r="SM25" s="212"/>
      <c r="SN25" s="212"/>
      <c r="SO25" s="212"/>
      <c r="SP25" s="212"/>
      <c r="SQ25" s="212"/>
      <c r="SR25" s="212"/>
      <c r="SS25" s="212"/>
      <c r="ST25" s="212"/>
      <c r="SU25" s="212"/>
      <c r="SV25" s="212"/>
      <c r="SW25" s="212"/>
      <c r="SX25" s="212"/>
      <c r="SY25" s="212"/>
      <c r="SZ25" s="212"/>
      <c r="TA25" s="212"/>
      <c r="TB25" s="212"/>
      <c r="TC25" s="212"/>
      <c r="TD25" s="212"/>
      <c r="TE25" s="212"/>
      <c r="TF25" s="212"/>
      <c r="TG25" s="212"/>
      <c r="TH25" s="212"/>
      <c r="TI25" s="212"/>
      <c r="TJ25" s="212"/>
      <c r="TK25" s="212"/>
      <c r="TL25" s="212"/>
      <c r="TM25" s="212"/>
      <c r="TN25" s="212"/>
      <c r="TO25" s="212"/>
      <c r="TP25" s="212"/>
      <c r="TQ25" s="212"/>
      <c r="TR25" s="212"/>
      <c r="TS25" s="212"/>
      <c r="TT25" s="212"/>
      <c r="TU25" s="212"/>
      <c r="TV25" s="212"/>
      <c r="TW25" s="212"/>
      <c r="TX25" s="212"/>
      <c r="TY25" s="212"/>
      <c r="TZ25" s="212"/>
      <c r="UA25" s="212"/>
      <c r="UB25" s="212"/>
      <c r="UC25" s="212"/>
      <c r="UD25" s="212"/>
      <c r="UE25" s="212"/>
      <c r="UF25" s="212"/>
      <c r="UG25" s="212"/>
      <c r="UH25" s="212"/>
      <c r="UI25" s="212"/>
      <c r="UJ25" s="212"/>
      <c r="UK25" s="212"/>
      <c r="UL25" s="212"/>
      <c r="UM25" s="212"/>
      <c r="UN25" s="212"/>
      <c r="UO25" s="212"/>
      <c r="UP25" s="212"/>
      <c r="UQ25" s="212"/>
      <c r="UR25" s="212"/>
      <c r="US25" s="212"/>
      <c r="UT25" s="212"/>
      <c r="UU25" s="212"/>
      <c r="UV25" s="212"/>
      <c r="UW25" s="212"/>
      <c r="UX25" s="212"/>
      <c r="UY25" s="212"/>
      <c r="UZ25" s="212"/>
      <c r="VA25" s="212"/>
      <c r="VB25" s="212"/>
      <c r="VC25" s="212"/>
      <c r="VD25" s="212"/>
      <c r="VE25" s="212"/>
      <c r="VF25" s="212"/>
      <c r="VG25" s="212"/>
      <c r="VH25" s="212"/>
      <c r="VI25" s="212"/>
      <c r="VJ25" s="212"/>
      <c r="VK25" s="212"/>
      <c r="VL25" s="212"/>
      <c r="VM25" s="212"/>
      <c r="VN25" s="212"/>
      <c r="VO25" s="212"/>
      <c r="VP25" s="212"/>
      <c r="VQ25" s="212"/>
      <c r="VR25" s="212"/>
      <c r="VS25" s="212"/>
    </row>
  </sheetData>
  <mergeCells count="500">
    <mergeCell ref="MW4:MW5"/>
    <mergeCell ref="MX4:MX5"/>
    <mergeCell ref="MY4:MY5"/>
    <mergeCell ref="MZ4:MZ5"/>
    <mergeCell ref="NA4:NA5"/>
    <mergeCell ref="NB4:NB5"/>
    <mergeCell ref="MQ4:MQ5"/>
    <mergeCell ref="MR4:MR5"/>
    <mergeCell ref="MS4:MS5"/>
    <mergeCell ref="MT4:MT5"/>
    <mergeCell ref="MU4:MU5"/>
    <mergeCell ref="MV4:MV5"/>
    <mergeCell ref="MK4:MK5"/>
    <mergeCell ref="ML4:ML5"/>
    <mergeCell ref="MM4:MM5"/>
    <mergeCell ref="MN4:MN5"/>
    <mergeCell ref="MO4:MO5"/>
    <mergeCell ref="MP4:MP5"/>
    <mergeCell ref="ME4:ME5"/>
    <mergeCell ref="MF4:MF5"/>
    <mergeCell ref="MG4:MG5"/>
    <mergeCell ref="MH4:MH5"/>
    <mergeCell ref="MI4:MI5"/>
    <mergeCell ref="MJ4:MJ5"/>
    <mergeCell ref="LY4:LY5"/>
    <mergeCell ref="LZ4:LZ5"/>
    <mergeCell ref="MA4:MA5"/>
    <mergeCell ref="MB4:MB5"/>
    <mergeCell ref="MC4:MC5"/>
    <mergeCell ref="MD4:MD5"/>
    <mergeCell ref="LS4:LS5"/>
    <mergeCell ref="LT4:LT5"/>
    <mergeCell ref="LU4:LU5"/>
    <mergeCell ref="LV4:LV5"/>
    <mergeCell ref="LW4:LW5"/>
    <mergeCell ref="LX4:LX5"/>
    <mergeCell ref="LM4:LM5"/>
    <mergeCell ref="LN4:LN5"/>
    <mergeCell ref="LO4:LO5"/>
    <mergeCell ref="LP4:LP5"/>
    <mergeCell ref="LQ4:LQ5"/>
    <mergeCell ref="LR4:LR5"/>
    <mergeCell ref="LG4:LG5"/>
    <mergeCell ref="LH4:LH5"/>
    <mergeCell ref="LI4:LI5"/>
    <mergeCell ref="LJ4:LJ5"/>
    <mergeCell ref="LK4:LK5"/>
    <mergeCell ref="LL4:LL5"/>
    <mergeCell ref="KL4:KQ4"/>
    <mergeCell ref="KR4:KW4"/>
    <mergeCell ref="KX4:LC4"/>
    <mergeCell ref="LD4:LD5"/>
    <mergeCell ref="LE4:LE5"/>
    <mergeCell ref="LF4:LF5"/>
    <mergeCell ref="JB4:JG4"/>
    <mergeCell ref="JH4:JM4"/>
    <mergeCell ref="JN4:JS4"/>
    <mergeCell ref="JT4:JY4"/>
    <mergeCell ref="JZ4:KE4"/>
    <mergeCell ref="KF4:KK4"/>
    <mergeCell ref="IL4:IL5"/>
    <mergeCell ref="IM4:IM5"/>
    <mergeCell ref="IN4:IN5"/>
    <mergeCell ref="IO4:IO5"/>
    <mergeCell ref="IP4:IU4"/>
    <mergeCell ref="IV4:JA4"/>
    <mergeCell ref="IF4:IF5"/>
    <mergeCell ref="IG4:IG5"/>
    <mergeCell ref="IH4:IH5"/>
    <mergeCell ref="II4:II5"/>
    <mergeCell ref="IJ4:IJ5"/>
    <mergeCell ref="IK4:IK5"/>
    <mergeCell ref="HZ4:HZ5"/>
    <mergeCell ref="IA4:IA5"/>
    <mergeCell ref="IB4:IB5"/>
    <mergeCell ref="IC4:IC5"/>
    <mergeCell ref="ID4:ID5"/>
    <mergeCell ref="IE4:IE5"/>
    <mergeCell ref="HT4:HT5"/>
    <mergeCell ref="HU4:HU5"/>
    <mergeCell ref="HV4:HV5"/>
    <mergeCell ref="HW4:HW5"/>
    <mergeCell ref="HX4:HX5"/>
    <mergeCell ref="HY4:HY5"/>
    <mergeCell ref="HN4:HN5"/>
    <mergeCell ref="HO4:HO5"/>
    <mergeCell ref="HP4:HP5"/>
    <mergeCell ref="HQ4:HQ5"/>
    <mergeCell ref="HR4:HR5"/>
    <mergeCell ref="HS4:HS5"/>
    <mergeCell ref="VJ3:VJ5"/>
    <mergeCell ref="VK3:VK5"/>
    <mergeCell ref="VL3:VL5"/>
    <mergeCell ref="HG4:HG5"/>
    <mergeCell ref="HH4:HH5"/>
    <mergeCell ref="HI4:HI5"/>
    <mergeCell ref="HJ4:HJ5"/>
    <mergeCell ref="HK4:HK5"/>
    <mergeCell ref="HL4:HL5"/>
    <mergeCell ref="HM4:HM5"/>
    <mergeCell ref="VD3:VD5"/>
    <mergeCell ref="VE3:VE5"/>
    <mergeCell ref="VF3:VF5"/>
    <mergeCell ref="VG3:VG5"/>
    <mergeCell ref="VH3:VH5"/>
    <mergeCell ref="VI3:VI5"/>
    <mergeCell ref="UX3:UX5"/>
    <mergeCell ref="UY3:UY5"/>
    <mergeCell ref="UZ3:UZ5"/>
    <mergeCell ref="VA3:VA5"/>
    <mergeCell ref="VB3:VB5"/>
    <mergeCell ref="VC3:VC5"/>
    <mergeCell ref="UD3:UD5"/>
    <mergeCell ref="UE3:UE5"/>
    <mergeCell ref="UF3:UF5"/>
    <mergeCell ref="UG3:UG5"/>
    <mergeCell ref="UH3:UH5"/>
    <mergeCell ref="UI3:UI5"/>
    <mergeCell ref="TT3:TT5"/>
    <mergeCell ref="TU3:TU5"/>
    <mergeCell ref="TV3:TV5"/>
    <mergeCell ref="TW3:TW5"/>
    <mergeCell ref="TX3:TX5"/>
    <mergeCell ref="TY3:TY5"/>
    <mergeCell ref="TN3:TN5"/>
    <mergeCell ref="TO3:TO5"/>
    <mergeCell ref="TP3:TP5"/>
    <mergeCell ref="TQ3:TQ5"/>
    <mergeCell ref="TR3:TR5"/>
    <mergeCell ref="TS3:TS5"/>
    <mergeCell ref="TH3:TH5"/>
    <mergeCell ref="TI3:TI5"/>
    <mergeCell ref="TJ3:TJ5"/>
    <mergeCell ref="TK3:TK5"/>
    <mergeCell ref="TL3:TL5"/>
    <mergeCell ref="TM3:TM5"/>
    <mergeCell ref="TB3:TB5"/>
    <mergeCell ref="TC3:TC5"/>
    <mergeCell ref="TD3:TD5"/>
    <mergeCell ref="TE3:TE5"/>
    <mergeCell ref="TF3:TF5"/>
    <mergeCell ref="TG3:TG5"/>
    <mergeCell ref="SD3:SI4"/>
    <mergeCell ref="SJ3:SO4"/>
    <mergeCell ref="SX3:SX5"/>
    <mergeCell ref="SY3:SY5"/>
    <mergeCell ref="SZ3:SZ5"/>
    <mergeCell ref="TA3:TA5"/>
    <mergeCell ref="QT3:QY4"/>
    <mergeCell ref="QZ3:RE4"/>
    <mergeCell ref="RF3:RK4"/>
    <mergeCell ref="RL3:RQ4"/>
    <mergeCell ref="RR3:RW4"/>
    <mergeCell ref="RX3:SC4"/>
    <mergeCell ref="PJ3:PO4"/>
    <mergeCell ref="PP3:PU4"/>
    <mergeCell ref="PV3:QA4"/>
    <mergeCell ref="QB3:QG4"/>
    <mergeCell ref="QH3:QM4"/>
    <mergeCell ref="QN3:QS4"/>
    <mergeCell ref="NT3:NY4"/>
    <mergeCell ref="NZ3:OE4"/>
    <mergeCell ref="OF3:OK4"/>
    <mergeCell ref="OL3:OW3"/>
    <mergeCell ref="OX3:PC4"/>
    <mergeCell ref="PD3:PI4"/>
    <mergeCell ref="OL4:OQ4"/>
    <mergeCell ref="OR4:OW4"/>
    <mergeCell ref="NI3:NI5"/>
    <mergeCell ref="NJ3:NJ5"/>
    <mergeCell ref="NK3:NK5"/>
    <mergeCell ref="NL3:NL5"/>
    <mergeCell ref="NM3:NM5"/>
    <mergeCell ref="NN3:NS4"/>
    <mergeCell ref="NC3:NC5"/>
    <mergeCell ref="ND3:ND5"/>
    <mergeCell ref="NE3:NE5"/>
    <mergeCell ref="NF3:NF5"/>
    <mergeCell ref="NG3:NG5"/>
    <mergeCell ref="NH3:NH5"/>
    <mergeCell ref="LY3:MC3"/>
    <mergeCell ref="MD3:MH3"/>
    <mergeCell ref="MI3:MM3"/>
    <mergeCell ref="MN3:MR3"/>
    <mergeCell ref="MS3:MW3"/>
    <mergeCell ref="MX3:NB3"/>
    <mergeCell ref="IK3:IO3"/>
    <mergeCell ref="IP3:LC3"/>
    <mergeCell ref="LD3:LI3"/>
    <mergeCell ref="LJ3:LN3"/>
    <mergeCell ref="LO3:LS3"/>
    <mergeCell ref="LT3:LX3"/>
    <mergeCell ref="HG3:HK3"/>
    <mergeCell ref="HL3:HP3"/>
    <mergeCell ref="HQ3:HU3"/>
    <mergeCell ref="HV3:HZ3"/>
    <mergeCell ref="IA3:IE3"/>
    <mergeCell ref="IF3:IJ3"/>
    <mergeCell ref="HA3:HA5"/>
    <mergeCell ref="HB3:HB5"/>
    <mergeCell ref="HC3:HC5"/>
    <mergeCell ref="HD3:HD5"/>
    <mergeCell ref="HE3:HE5"/>
    <mergeCell ref="HF3:HF5"/>
    <mergeCell ref="GU3:GU5"/>
    <mergeCell ref="GV3:GV5"/>
    <mergeCell ref="GW3:GW5"/>
    <mergeCell ref="GX3:GX5"/>
    <mergeCell ref="GY3:GY5"/>
    <mergeCell ref="GZ3:GZ5"/>
    <mergeCell ref="GO3:GO5"/>
    <mergeCell ref="GP3:GP5"/>
    <mergeCell ref="GQ3:GQ5"/>
    <mergeCell ref="GR3:GR5"/>
    <mergeCell ref="GS3:GS5"/>
    <mergeCell ref="GT3:GT5"/>
    <mergeCell ref="GI3:GI5"/>
    <mergeCell ref="GJ3:GJ5"/>
    <mergeCell ref="GK3:GK5"/>
    <mergeCell ref="GL3:GL5"/>
    <mergeCell ref="GM3:GM5"/>
    <mergeCell ref="GN3:GN5"/>
    <mergeCell ref="GC3:GC5"/>
    <mergeCell ref="GD3:GD5"/>
    <mergeCell ref="GE3:GE5"/>
    <mergeCell ref="GF3:GF5"/>
    <mergeCell ref="GG3:GG5"/>
    <mergeCell ref="GH3:GH5"/>
    <mergeCell ref="FW3:FW5"/>
    <mergeCell ref="FX3:FX5"/>
    <mergeCell ref="FY3:FY5"/>
    <mergeCell ref="FZ3:FZ5"/>
    <mergeCell ref="GA3:GA5"/>
    <mergeCell ref="GB3:GB5"/>
    <mergeCell ref="FQ3:FQ5"/>
    <mergeCell ref="FR3:FR5"/>
    <mergeCell ref="FS3:FS5"/>
    <mergeCell ref="FT3:FT5"/>
    <mergeCell ref="FU3:FU5"/>
    <mergeCell ref="FV3:FV5"/>
    <mergeCell ref="FK3:FK5"/>
    <mergeCell ref="FL3:FL5"/>
    <mergeCell ref="FM3:FM5"/>
    <mergeCell ref="FN3:FN5"/>
    <mergeCell ref="FO3:FO5"/>
    <mergeCell ref="FP3:FP5"/>
    <mergeCell ref="FE3:FE5"/>
    <mergeCell ref="FF3:FF5"/>
    <mergeCell ref="FG3:FG5"/>
    <mergeCell ref="FH3:FH5"/>
    <mergeCell ref="FI3:FI5"/>
    <mergeCell ref="FJ3:FJ5"/>
    <mergeCell ref="EY3:EY5"/>
    <mergeCell ref="EZ3:EZ5"/>
    <mergeCell ref="FA3:FA5"/>
    <mergeCell ref="FB3:FB5"/>
    <mergeCell ref="FC3:FC5"/>
    <mergeCell ref="FD3:FD5"/>
    <mergeCell ref="ES3:ES5"/>
    <mergeCell ref="ET3:ET5"/>
    <mergeCell ref="EU3:EU5"/>
    <mergeCell ref="EV3:EV5"/>
    <mergeCell ref="EW3:EW5"/>
    <mergeCell ref="EX3:EX5"/>
    <mergeCell ref="EM3:EM5"/>
    <mergeCell ref="EN3:EN5"/>
    <mergeCell ref="EO3:EO5"/>
    <mergeCell ref="EP3:EP5"/>
    <mergeCell ref="EQ3:EQ5"/>
    <mergeCell ref="ER3:ER5"/>
    <mergeCell ref="ED3:ED5"/>
    <mergeCell ref="EE3:EE5"/>
    <mergeCell ref="EF3:EF5"/>
    <mergeCell ref="EG3:EG5"/>
    <mergeCell ref="EK3:EK5"/>
    <mergeCell ref="EL3:EL5"/>
    <mergeCell ref="DX3:DX5"/>
    <mergeCell ref="DY3:DY5"/>
    <mergeCell ref="DZ3:DZ5"/>
    <mergeCell ref="EA3:EA5"/>
    <mergeCell ref="EB3:EB5"/>
    <mergeCell ref="EC3:EC5"/>
    <mergeCell ref="DR3:DR5"/>
    <mergeCell ref="DS3:DS5"/>
    <mergeCell ref="DT3:DT5"/>
    <mergeCell ref="DU3:DU5"/>
    <mergeCell ref="DV3:DV5"/>
    <mergeCell ref="DW3:DW5"/>
    <mergeCell ref="DL3:DL5"/>
    <mergeCell ref="DM3:DM5"/>
    <mergeCell ref="DN3:DN5"/>
    <mergeCell ref="DO3:DO5"/>
    <mergeCell ref="DP3:DP5"/>
    <mergeCell ref="DQ3:DQ5"/>
    <mergeCell ref="DF3:DF5"/>
    <mergeCell ref="DG3:DG5"/>
    <mergeCell ref="DH3:DH5"/>
    <mergeCell ref="DI3:DI5"/>
    <mergeCell ref="DJ3:DJ5"/>
    <mergeCell ref="DK3:DK5"/>
    <mergeCell ref="CZ3:CZ5"/>
    <mergeCell ref="DA3:DA5"/>
    <mergeCell ref="DB3:DB5"/>
    <mergeCell ref="DC3:DC5"/>
    <mergeCell ref="DD3:DD5"/>
    <mergeCell ref="DE3:DE5"/>
    <mergeCell ref="CT3:CT5"/>
    <mergeCell ref="CU3:CU5"/>
    <mergeCell ref="CV3:CV5"/>
    <mergeCell ref="CW3:CW5"/>
    <mergeCell ref="CX3:CX5"/>
    <mergeCell ref="CY3:CY5"/>
    <mergeCell ref="CN3:CN5"/>
    <mergeCell ref="CO3:CO5"/>
    <mergeCell ref="CP3:CP5"/>
    <mergeCell ref="CQ3:CQ5"/>
    <mergeCell ref="CR3:CR5"/>
    <mergeCell ref="CS3:CS5"/>
    <mergeCell ref="BX3:BX5"/>
    <mergeCell ref="BY3:BY5"/>
    <mergeCell ref="BZ3:BZ5"/>
    <mergeCell ref="CA3:CA5"/>
    <mergeCell ref="CB3:CB5"/>
    <mergeCell ref="CI3:CI5"/>
    <mergeCell ref="BR3:BR5"/>
    <mergeCell ref="BS3:BS5"/>
    <mergeCell ref="BT3:BT5"/>
    <mergeCell ref="BU3:BU5"/>
    <mergeCell ref="BV3:BV5"/>
    <mergeCell ref="BW3:BW5"/>
    <mergeCell ref="BL3:BL5"/>
    <mergeCell ref="BM3:BM5"/>
    <mergeCell ref="BN3:BN5"/>
    <mergeCell ref="BO3:BO5"/>
    <mergeCell ref="BP3:BP5"/>
    <mergeCell ref="BQ3:BQ5"/>
    <mergeCell ref="BF3:BF5"/>
    <mergeCell ref="BG3:BG5"/>
    <mergeCell ref="BH3:BH5"/>
    <mergeCell ref="BI3:BI5"/>
    <mergeCell ref="BJ3:BJ5"/>
    <mergeCell ref="BK3:BK5"/>
    <mergeCell ref="AV3:AV5"/>
    <mergeCell ref="AW3:AW5"/>
    <mergeCell ref="AX3:AX5"/>
    <mergeCell ref="AY3:AY5"/>
    <mergeCell ref="AZ3:AZ5"/>
    <mergeCell ref="BA3:BA5"/>
    <mergeCell ref="AP3:AP5"/>
    <mergeCell ref="AQ3:AQ5"/>
    <mergeCell ref="AR3:AR5"/>
    <mergeCell ref="AS3:AS5"/>
    <mergeCell ref="AT3:AT5"/>
    <mergeCell ref="AU3:AU5"/>
    <mergeCell ref="AJ3:AJ5"/>
    <mergeCell ref="AK3:AK5"/>
    <mergeCell ref="AL3:AL5"/>
    <mergeCell ref="AM3:AM5"/>
    <mergeCell ref="AN3:AN5"/>
    <mergeCell ref="AO3:AO5"/>
    <mergeCell ref="AD3:AD5"/>
    <mergeCell ref="AE3:AE5"/>
    <mergeCell ref="AF3:AF5"/>
    <mergeCell ref="AG3:AG5"/>
    <mergeCell ref="AH3:AH5"/>
    <mergeCell ref="AI3:AI5"/>
    <mergeCell ref="X3:X5"/>
    <mergeCell ref="Y3:Y5"/>
    <mergeCell ref="Z3:Z5"/>
    <mergeCell ref="AA3:AA5"/>
    <mergeCell ref="AB3:AB5"/>
    <mergeCell ref="AC3:AC5"/>
    <mergeCell ref="C3:C5"/>
    <mergeCell ref="D3:D5"/>
    <mergeCell ref="E3:E5"/>
    <mergeCell ref="Q3:Q5"/>
    <mergeCell ref="R3:R5"/>
    <mergeCell ref="S3:S5"/>
    <mergeCell ref="VN2:VN6"/>
    <mergeCell ref="VO2:VO6"/>
    <mergeCell ref="VP2:VP6"/>
    <mergeCell ref="VQ2:VQ6"/>
    <mergeCell ref="VR2:VR6"/>
    <mergeCell ref="VS2:VS6"/>
    <mergeCell ref="TX2:TZ2"/>
    <mergeCell ref="UA2:UC2"/>
    <mergeCell ref="UD2:UF2"/>
    <mergeCell ref="UG2:UI2"/>
    <mergeCell ref="UX2:VL2"/>
    <mergeCell ref="VM2:VM6"/>
    <mergeCell ref="TZ3:TZ5"/>
    <mergeCell ref="UA3:UA5"/>
    <mergeCell ref="UB3:UB5"/>
    <mergeCell ref="UC3:UC5"/>
    <mergeCell ref="TD2:TF2"/>
    <mergeCell ref="TG2:TI2"/>
    <mergeCell ref="TJ2:TM2"/>
    <mergeCell ref="TN2:TQ2"/>
    <mergeCell ref="TR2:TT2"/>
    <mergeCell ref="TU2:TW2"/>
    <mergeCell ref="LJ2:LS2"/>
    <mergeCell ref="LT2:NB2"/>
    <mergeCell ref="NC2:ND2"/>
    <mergeCell ref="NE2:NI2"/>
    <mergeCell ref="NN2:OK2"/>
    <mergeCell ref="OL2:PU2"/>
    <mergeCell ref="GG2:GN2"/>
    <mergeCell ref="GO2:GS2"/>
    <mergeCell ref="GT2:GX2"/>
    <mergeCell ref="GY2:HF2"/>
    <mergeCell ref="HG2:IO2"/>
    <mergeCell ref="IP2:LI2"/>
    <mergeCell ref="CT2:DK2"/>
    <mergeCell ref="DL2:EG2"/>
    <mergeCell ref="EK2:EO2"/>
    <mergeCell ref="EP2:ET2"/>
    <mergeCell ref="EU2:FC2"/>
    <mergeCell ref="FD2:FH2"/>
    <mergeCell ref="CD2:CD5"/>
    <mergeCell ref="CE2:CE5"/>
    <mergeCell ref="CF2:CF5"/>
    <mergeCell ref="CG2:CG5"/>
    <mergeCell ref="CH2:CH5"/>
    <mergeCell ref="CI2:CS2"/>
    <mergeCell ref="CJ3:CJ5"/>
    <mergeCell ref="CK3:CK5"/>
    <mergeCell ref="CL3:CL5"/>
    <mergeCell ref="CM3:CM5"/>
    <mergeCell ref="BB2:BE2"/>
    <mergeCell ref="BF2:BK2"/>
    <mergeCell ref="BL2:BP2"/>
    <mergeCell ref="BQ2:BU2"/>
    <mergeCell ref="BV2:CB2"/>
    <mergeCell ref="CC2:CC5"/>
    <mergeCell ref="BB3:BB5"/>
    <mergeCell ref="BC3:BC5"/>
    <mergeCell ref="BD3:BD5"/>
    <mergeCell ref="BE3:BE5"/>
    <mergeCell ref="O2:O5"/>
    <mergeCell ref="Q2:W2"/>
    <mergeCell ref="AA2:AF2"/>
    <mergeCell ref="AG2:AO2"/>
    <mergeCell ref="AP2:AQ2"/>
    <mergeCell ref="AR2:BA2"/>
    <mergeCell ref="T3:T5"/>
    <mergeCell ref="U3:U5"/>
    <mergeCell ref="V3:V5"/>
    <mergeCell ref="W3:W5"/>
    <mergeCell ref="UV1:UV5"/>
    <mergeCell ref="UW1:UW5"/>
    <mergeCell ref="A2:A5"/>
    <mergeCell ref="B2:B5"/>
    <mergeCell ref="C2:E2"/>
    <mergeCell ref="F2:F5"/>
    <mergeCell ref="G2:G5"/>
    <mergeCell ref="H2:H5"/>
    <mergeCell ref="I2:I5"/>
    <mergeCell ref="J2:J5"/>
    <mergeCell ref="UP1:UP5"/>
    <mergeCell ref="UQ1:UQ5"/>
    <mergeCell ref="UR1:UR5"/>
    <mergeCell ref="US1:US5"/>
    <mergeCell ref="UT1:UT5"/>
    <mergeCell ref="UU1:UU5"/>
    <mergeCell ref="UJ1:UJ5"/>
    <mergeCell ref="UK1:UK5"/>
    <mergeCell ref="UL1:UL5"/>
    <mergeCell ref="UM1:UM5"/>
    <mergeCell ref="UN1:UN5"/>
    <mergeCell ref="UO1:UO5"/>
    <mergeCell ref="NN1:SS1"/>
    <mergeCell ref="ST1:ST5"/>
    <mergeCell ref="SU1:SU5"/>
    <mergeCell ref="SV1:SV5"/>
    <mergeCell ref="SW1:SW5"/>
    <mergeCell ref="SX1:UI1"/>
    <mergeCell ref="PV2:SO2"/>
    <mergeCell ref="SP2:SS4"/>
    <mergeCell ref="SX2:SZ2"/>
    <mergeCell ref="TA2:TC2"/>
    <mergeCell ref="EJ1:EJ5"/>
    <mergeCell ref="EK1:FC1"/>
    <mergeCell ref="FD1:FV1"/>
    <mergeCell ref="FW1:GN1"/>
    <mergeCell ref="GO1:HF1"/>
    <mergeCell ref="HG1:NI1"/>
    <mergeCell ref="FI2:FM2"/>
    <mergeCell ref="FN2:FV2"/>
    <mergeCell ref="FW2:GA2"/>
    <mergeCell ref="GB2:GF2"/>
    <mergeCell ref="F1:I1"/>
    <mergeCell ref="J1:O1"/>
    <mergeCell ref="P1:P5"/>
    <mergeCell ref="CI1:EG1"/>
    <mergeCell ref="EH1:EH5"/>
    <mergeCell ref="EI1:EI5"/>
    <mergeCell ref="K2:K5"/>
    <mergeCell ref="L2:L5"/>
    <mergeCell ref="M2:M5"/>
    <mergeCell ref="N2:N5"/>
  </mergeCells>
  <pageMargins left="0.7" right="0.7" top="0.78740157499999996" bottom="0.78740157499999996"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78"/>
  <sheetViews>
    <sheetView workbookViewId="0">
      <selection activeCell="J14" sqref="J14"/>
    </sheetView>
  </sheetViews>
  <sheetFormatPr defaultRowHeight="15" x14ac:dyDescent="0.25"/>
  <cols>
    <col min="1" max="1" width="7.42578125" style="582" customWidth="1"/>
    <col min="2" max="2" width="140.28515625" customWidth="1"/>
    <col min="3" max="3" width="75" customWidth="1"/>
    <col min="4" max="4" width="53.42578125" customWidth="1"/>
  </cols>
  <sheetData>
    <row r="3" spans="1:8" ht="16.5" customHeight="1" x14ac:dyDescent="0.25">
      <c r="A3" s="583">
        <v>1</v>
      </c>
      <c r="B3" s="584" t="s">
        <v>1485</v>
      </c>
      <c r="C3" s="584" t="s">
        <v>1486</v>
      </c>
    </row>
    <row r="4" spans="1:8" ht="16.5" customHeight="1" x14ac:dyDescent="0.25">
      <c r="B4" s="582"/>
      <c r="C4" s="585" t="s">
        <v>1487</v>
      </c>
      <c r="D4" s="586" t="s">
        <v>1488</v>
      </c>
    </row>
    <row r="5" spans="1:8" ht="16.5" customHeight="1" x14ac:dyDescent="0.25">
      <c r="B5" s="587" t="s">
        <v>1489</v>
      </c>
      <c r="C5" s="586" t="s">
        <v>1490</v>
      </c>
      <c r="D5" s="586" t="s">
        <v>1491</v>
      </c>
    </row>
    <row r="6" spans="1:8" ht="16.5" customHeight="1" x14ac:dyDescent="0.25">
      <c r="B6" s="587" t="s">
        <v>1492</v>
      </c>
      <c r="C6" s="586" t="s">
        <v>1493</v>
      </c>
      <c r="D6" s="586" t="s">
        <v>1494</v>
      </c>
    </row>
    <row r="7" spans="1:8" ht="32.25" customHeight="1" x14ac:dyDescent="0.25">
      <c r="B7" s="582"/>
      <c r="C7" s="586" t="s">
        <v>1495</v>
      </c>
      <c r="D7" s="586" t="s">
        <v>1496</v>
      </c>
    </row>
    <row r="8" spans="1:8" ht="16.5" customHeight="1" x14ac:dyDescent="0.25">
      <c r="B8" s="588" t="s">
        <v>1497</v>
      </c>
      <c r="C8" s="586" t="s">
        <v>1498</v>
      </c>
      <c r="D8" s="586" t="s">
        <v>1499</v>
      </c>
    </row>
    <row r="9" spans="1:8" ht="35.25" customHeight="1" x14ac:dyDescent="0.25">
      <c r="B9" s="589" t="s">
        <v>1500</v>
      </c>
      <c r="C9" s="586" t="s">
        <v>1501</v>
      </c>
      <c r="D9" s="586" t="s">
        <v>1502</v>
      </c>
    </row>
    <row r="10" spans="1:8" ht="43.5" customHeight="1" x14ac:dyDescent="0.25">
      <c r="B10" s="589" t="s">
        <v>1503</v>
      </c>
      <c r="C10" s="586" t="s">
        <v>1504</v>
      </c>
      <c r="D10" s="590" t="s">
        <v>1505</v>
      </c>
      <c r="E10" s="590"/>
      <c r="F10" s="590"/>
      <c r="G10" s="590"/>
      <c r="H10" s="590"/>
    </row>
    <row r="11" spans="1:8" ht="57" customHeight="1" x14ac:dyDescent="0.25">
      <c r="B11" s="589" t="s">
        <v>1506</v>
      </c>
      <c r="C11" s="586" t="s">
        <v>1507</v>
      </c>
      <c r="D11" s="590" t="s">
        <v>1508</v>
      </c>
      <c r="E11" s="590"/>
      <c r="F11" s="590"/>
      <c r="G11" s="590"/>
      <c r="H11" s="590"/>
    </row>
    <row r="12" spans="1:8" ht="35.25" customHeight="1" x14ac:dyDescent="0.25">
      <c r="B12" s="589" t="s">
        <v>1509</v>
      </c>
      <c r="C12" s="586" t="s">
        <v>1510</v>
      </c>
    </row>
    <row r="13" spans="1:8" ht="16.5" customHeight="1" x14ac:dyDescent="0.25">
      <c r="B13" s="582"/>
      <c r="C13" s="586" t="s">
        <v>1511</v>
      </c>
    </row>
    <row r="14" spans="1:8" ht="16.5" customHeight="1" x14ac:dyDescent="0.25">
      <c r="A14" s="591" t="s">
        <v>1512</v>
      </c>
      <c r="B14" s="584" t="s">
        <v>1513</v>
      </c>
      <c r="C14" s="584"/>
    </row>
    <row r="15" spans="1:8" ht="16.5" customHeight="1" x14ac:dyDescent="0.25">
      <c r="B15" s="582"/>
    </row>
    <row r="16" spans="1:8" ht="18.75" x14ac:dyDescent="0.25">
      <c r="B16" s="587" t="s">
        <v>1514</v>
      </c>
      <c r="C16" s="592" t="s">
        <v>1515</v>
      </c>
    </row>
    <row r="17" spans="1:3" ht="17.25" x14ac:dyDescent="0.25">
      <c r="A17"/>
      <c r="B17" s="587" t="s">
        <v>1516</v>
      </c>
      <c r="C17" s="586" t="s">
        <v>1517</v>
      </c>
    </row>
    <row r="18" spans="1:3" ht="16.5" customHeight="1" x14ac:dyDescent="0.25">
      <c r="A18"/>
      <c r="B18" s="582"/>
      <c r="C18" s="586" t="s">
        <v>1518</v>
      </c>
    </row>
    <row r="19" spans="1:3" ht="16.5" customHeight="1" x14ac:dyDescent="0.25">
      <c r="A19"/>
      <c r="B19" s="589" t="s">
        <v>1519</v>
      </c>
      <c r="C19" s="586" t="s">
        <v>1520</v>
      </c>
    </row>
    <row r="20" spans="1:3" ht="33" customHeight="1" x14ac:dyDescent="0.25">
      <c r="A20"/>
      <c r="B20" s="589" t="s">
        <v>1500</v>
      </c>
      <c r="C20" s="586" t="s">
        <v>1521</v>
      </c>
    </row>
    <row r="21" spans="1:3" ht="34.5" customHeight="1" x14ac:dyDescent="0.25">
      <c r="A21"/>
      <c r="B21" s="589" t="s">
        <v>1522</v>
      </c>
      <c r="C21" s="586" t="s">
        <v>1523</v>
      </c>
    </row>
    <row r="22" spans="1:3" ht="46.5" customHeight="1" x14ac:dyDescent="0.25">
      <c r="A22"/>
      <c r="B22" s="589" t="s">
        <v>1524</v>
      </c>
      <c r="C22" s="586" t="s">
        <v>1525</v>
      </c>
    </row>
    <row r="23" spans="1:3" ht="26.25" customHeight="1" x14ac:dyDescent="0.25">
      <c r="A23"/>
      <c r="B23" s="589" t="s">
        <v>1526</v>
      </c>
      <c r="C23" s="586" t="s">
        <v>1527</v>
      </c>
    </row>
    <row r="24" spans="1:3" ht="66.75" customHeight="1" x14ac:dyDescent="0.25">
      <c r="A24"/>
      <c r="B24" s="589" t="s">
        <v>1528</v>
      </c>
    </row>
    <row r="25" spans="1:3" ht="33" customHeight="1" x14ac:dyDescent="0.25">
      <c r="A25"/>
      <c r="B25" s="593" t="s">
        <v>1529</v>
      </c>
    </row>
    <row r="26" spans="1:3" ht="30" customHeight="1" x14ac:dyDescent="0.25">
      <c r="A26"/>
      <c r="B26" s="589" t="s">
        <v>1530</v>
      </c>
    </row>
    <row r="27" spans="1:3" ht="16.5" customHeight="1" x14ac:dyDescent="0.25">
      <c r="A27"/>
    </row>
    <row r="28" spans="1:3" ht="16.5" customHeight="1" x14ac:dyDescent="0.25">
      <c r="A28"/>
      <c r="B28" s="594" t="s">
        <v>1531</v>
      </c>
    </row>
    <row r="29" spans="1:3" ht="18" customHeight="1" x14ac:dyDescent="0.25">
      <c r="A29"/>
      <c r="B29" s="589" t="s">
        <v>1532</v>
      </c>
    </row>
    <row r="30" spans="1:3" ht="30" customHeight="1" x14ac:dyDescent="0.25">
      <c r="A30"/>
      <c r="B30" s="589" t="s">
        <v>1533</v>
      </c>
    </row>
    <row r="31" spans="1:3" ht="30.75" customHeight="1" x14ac:dyDescent="0.25">
      <c r="A31"/>
      <c r="B31" s="589" t="s">
        <v>1534</v>
      </c>
    </row>
    <row r="32" spans="1:3" ht="18" customHeight="1" x14ac:dyDescent="0.25">
      <c r="A32"/>
      <c r="B32" s="589" t="s">
        <v>1509</v>
      </c>
    </row>
    <row r="33" spans="1:3" ht="16.5" customHeight="1" x14ac:dyDescent="0.25">
      <c r="B33" s="582"/>
    </row>
    <row r="34" spans="1:3" ht="16.5" customHeight="1" x14ac:dyDescent="0.25">
      <c r="A34" s="583" t="s">
        <v>1535</v>
      </c>
      <c r="B34" s="584" t="s">
        <v>110</v>
      </c>
      <c r="C34" s="584"/>
    </row>
    <row r="35" spans="1:3" ht="16.5" customHeight="1" x14ac:dyDescent="0.25">
      <c r="B35" s="582"/>
    </row>
    <row r="36" spans="1:3" ht="16.5" customHeight="1" x14ac:dyDescent="0.25">
      <c r="B36" s="587" t="s">
        <v>1536</v>
      </c>
      <c r="C36" s="595" t="s">
        <v>1537</v>
      </c>
    </row>
    <row r="37" spans="1:3" ht="16.5" customHeight="1" x14ac:dyDescent="0.25">
      <c r="B37" s="587" t="s">
        <v>1516</v>
      </c>
    </row>
    <row r="38" spans="1:3" ht="16.5" customHeight="1" x14ac:dyDescent="0.25">
      <c r="B38" s="582"/>
    </row>
    <row r="39" spans="1:3" ht="16.5" customHeight="1" x14ac:dyDescent="0.25">
      <c r="B39" s="589" t="s">
        <v>1538</v>
      </c>
    </row>
    <row r="40" spans="1:3" ht="32.25" customHeight="1" x14ac:dyDescent="0.25">
      <c r="B40" s="589" t="s">
        <v>1500</v>
      </c>
    </row>
    <row r="41" spans="1:3" ht="32.25" customHeight="1" x14ac:dyDescent="0.25">
      <c r="B41" s="589" t="s">
        <v>1539</v>
      </c>
    </row>
    <row r="42" spans="1:3" ht="16.5" customHeight="1" x14ac:dyDescent="0.25">
      <c r="B42" s="589" t="s">
        <v>1526</v>
      </c>
    </row>
    <row r="43" spans="1:3" ht="16.5" customHeight="1" x14ac:dyDescent="0.25">
      <c r="B43" s="596" t="s">
        <v>1540</v>
      </c>
      <c r="C43" t="s">
        <v>1541</v>
      </c>
    </row>
    <row r="44" spans="1:3" ht="16.5" customHeight="1" x14ac:dyDescent="0.25">
      <c r="B44" s="589" t="s">
        <v>1542</v>
      </c>
    </row>
    <row r="45" spans="1:3" ht="16.5" customHeight="1" x14ac:dyDescent="0.25">
      <c r="B45" s="589" t="s">
        <v>1509</v>
      </c>
    </row>
    <row r="46" spans="1:3" ht="16.5" customHeight="1" x14ac:dyDescent="0.25">
      <c r="B46" s="582"/>
    </row>
    <row r="47" spans="1:3" ht="16.5" customHeight="1" x14ac:dyDescent="0.25">
      <c r="A47" s="583">
        <v>3</v>
      </c>
      <c r="B47" s="584" t="s">
        <v>1543</v>
      </c>
      <c r="C47" s="584"/>
    </row>
    <row r="48" spans="1:3" ht="16.5" customHeight="1" x14ac:dyDescent="0.25">
      <c r="B48" s="582"/>
      <c r="C48" s="592" t="s">
        <v>1515</v>
      </c>
    </row>
    <row r="49" spans="1:3" ht="16.5" customHeight="1" x14ac:dyDescent="0.25">
      <c r="B49" s="587" t="s">
        <v>1544</v>
      </c>
      <c r="C49" s="597" t="s">
        <v>1545</v>
      </c>
    </row>
    <row r="50" spans="1:3" ht="16.5" customHeight="1" x14ac:dyDescent="0.25">
      <c r="B50" s="587" t="s">
        <v>1546</v>
      </c>
      <c r="C50" s="586" t="s">
        <v>1547</v>
      </c>
    </row>
    <row r="51" spans="1:3" ht="16.5" customHeight="1" x14ac:dyDescent="0.25">
      <c r="B51" s="582"/>
      <c r="C51" s="586" t="s">
        <v>1548</v>
      </c>
    </row>
    <row r="52" spans="1:3" ht="16.5" customHeight="1" x14ac:dyDescent="0.25">
      <c r="B52" s="589" t="s">
        <v>1519</v>
      </c>
      <c r="C52" s="586" t="s">
        <v>1549</v>
      </c>
    </row>
    <row r="53" spans="1:3" ht="33" customHeight="1" x14ac:dyDescent="0.25">
      <c r="B53" s="589" t="s">
        <v>1550</v>
      </c>
      <c r="C53" s="586" t="s">
        <v>1551</v>
      </c>
    </row>
    <row r="54" spans="1:3" ht="102.75" customHeight="1" x14ac:dyDescent="0.25">
      <c r="B54" s="596" t="s">
        <v>1552</v>
      </c>
      <c r="C54" s="586" t="s">
        <v>1553</v>
      </c>
    </row>
    <row r="55" spans="1:3" ht="29.25" customHeight="1" x14ac:dyDescent="0.25">
      <c r="B55" s="589" t="s">
        <v>1554</v>
      </c>
      <c r="C55" s="597" t="s">
        <v>1555</v>
      </c>
    </row>
    <row r="56" spans="1:3" ht="16.5" customHeight="1" x14ac:dyDescent="0.25">
      <c r="B56" s="589" t="s">
        <v>1509</v>
      </c>
      <c r="C56" s="586" t="s">
        <v>1556</v>
      </c>
    </row>
    <row r="57" spans="1:3" ht="16.5" customHeight="1" x14ac:dyDescent="0.25">
      <c r="B57" s="582"/>
    </row>
    <row r="58" spans="1:3" ht="16.5" customHeight="1" x14ac:dyDescent="0.25">
      <c r="A58" s="583">
        <v>4</v>
      </c>
      <c r="B58" s="598" t="s">
        <v>1557</v>
      </c>
      <c r="C58" s="598"/>
    </row>
    <row r="59" spans="1:3" ht="16.5" customHeight="1" x14ac:dyDescent="0.25">
      <c r="B59" s="582"/>
    </row>
    <row r="60" spans="1:3" ht="16.5" customHeight="1" x14ac:dyDescent="0.25">
      <c r="B60" s="587" t="s">
        <v>1558</v>
      </c>
      <c r="C60" s="592" t="s">
        <v>1515</v>
      </c>
    </row>
    <row r="61" spans="1:3" ht="17.25" x14ac:dyDescent="0.25">
      <c r="B61" s="587" t="s">
        <v>1559</v>
      </c>
      <c r="C61" s="586" t="s">
        <v>1560</v>
      </c>
    </row>
    <row r="62" spans="1:3" ht="31.5" x14ac:dyDescent="0.25">
      <c r="B62" s="599" t="s">
        <v>1561</v>
      </c>
      <c r="C62" s="586" t="s">
        <v>1562</v>
      </c>
    </row>
    <row r="63" spans="1:3" x14ac:dyDescent="0.25">
      <c r="B63" s="599"/>
      <c r="C63" s="586" t="s">
        <v>1563</v>
      </c>
    </row>
    <row r="64" spans="1:3" x14ac:dyDescent="0.25">
      <c r="B64" s="599" t="s">
        <v>1564</v>
      </c>
      <c r="C64" s="586" t="s">
        <v>1565</v>
      </c>
    </row>
    <row r="65" spans="1:3" ht="17.25" x14ac:dyDescent="0.25">
      <c r="A65"/>
      <c r="B65" s="599" t="s">
        <v>1566</v>
      </c>
      <c r="C65" s="586" t="s">
        <v>1567</v>
      </c>
    </row>
    <row r="66" spans="1:3" ht="31.5" x14ac:dyDescent="0.25">
      <c r="A66"/>
      <c r="B66" s="599" t="s">
        <v>1568</v>
      </c>
      <c r="C66" s="586" t="s">
        <v>1569</v>
      </c>
    </row>
    <row r="67" spans="1:3" x14ac:dyDescent="0.25">
      <c r="C67" s="586" t="s">
        <v>1570</v>
      </c>
    </row>
    <row r="68" spans="1:3" ht="18.75" x14ac:dyDescent="0.25">
      <c r="A68"/>
      <c r="B68" s="588" t="s">
        <v>1519</v>
      </c>
    </row>
    <row r="69" spans="1:3" ht="42.75" x14ac:dyDescent="0.25">
      <c r="A69"/>
      <c r="B69" s="589" t="s">
        <v>1571</v>
      </c>
      <c r="C69" s="586"/>
    </row>
    <row r="70" spans="1:3" ht="45.75" customHeight="1" x14ac:dyDescent="0.25">
      <c r="A70"/>
      <c r="B70" s="596" t="s">
        <v>1572</v>
      </c>
      <c r="C70" s="586"/>
    </row>
    <row r="71" spans="1:3" ht="33" x14ac:dyDescent="0.25">
      <c r="A71"/>
      <c r="B71" s="589" t="s">
        <v>1573</v>
      </c>
    </row>
    <row r="72" spans="1:3" ht="42.75" x14ac:dyDescent="0.25">
      <c r="A72"/>
      <c r="B72" s="589" t="s">
        <v>1574</v>
      </c>
    </row>
    <row r="73" spans="1:3" ht="18.75" x14ac:dyDescent="0.25">
      <c r="A73"/>
      <c r="B73" s="589" t="s">
        <v>1575</v>
      </c>
    </row>
    <row r="74" spans="1:3" x14ac:dyDescent="0.25">
      <c r="A74"/>
      <c r="B74" s="588" t="s">
        <v>1509</v>
      </c>
    </row>
    <row r="78" spans="1:3" x14ac:dyDescent="0.25">
      <c r="C78" t="s">
        <v>1576</v>
      </c>
    </row>
  </sheetData>
  <mergeCells count="2">
    <mergeCell ref="D10:H10"/>
    <mergeCell ref="D11:H11"/>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selection activeCell="J14" sqref="J14"/>
    </sheetView>
  </sheetViews>
  <sheetFormatPr defaultRowHeight="15" x14ac:dyDescent="0.25"/>
  <cols>
    <col min="1" max="1" width="34.42578125" customWidth="1"/>
    <col min="2" max="2" width="101.140625" customWidth="1"/>
    <col min="3" max="3" width="55.28515625" customWidth="1"/>
    <col min="4" max="11" width="101.140625" customWidth="1"/>
  </cols>
  <sheetData>
    <row r="1" spans="1:3" ht="15.75" thickBot="1" x14ac:dyDescent="0.3">
      <c r="A1" s="600"/>
      <c r="B1" s="600"/>
      <c r="C1" s="601" t="s">
        <v>1577</v>
      </c>
    </row>
    <row r="2" spans="1:3" ht="18.75" x14ac:dyDescent="0.25">
      <c r="A2" s="602" t="s">
        <v>1578</v>
      </c>
      <c r="B2" s="603"/>
      <c r="C2" s="604"/>
    </row>
    <row r="3" spans="1:3" x14ac:dyDescent="0.25">
      <c r="A3" s="605"/>
      <c r="B3" s="606"/>
      <c r="C3" s="607"/>
    </row>
    <row r="4" spans="1:3" x14ac:dyDescent="0.25">
      <c r="A4" s="605"/>
      <c r="B4" s="606"/>
      <c r="C4" s="607"/>
    </row>
    <row r="5" spans="1:3" s="611" customFormat="1" x14ac:dyDescent="0.25">
      <c r="A5" s="608" t="s">
        <v>1579</v>
      </c>
      <c r="B5" s="609"/>
      <c r="C5" s="610"/>
    </row>
    <row r="6" spans="1:3" s="611" customFormat="1" x14ac:dyDescent="0.25">
      <c r="A6" s="608" t="s">
        <v>1580</v>
      </c>
      <c r="B6" s="609"/>
      <c r="C6" s="610"/>
    </row>
    <row r="7" spans="1:3" s="611" customFormat="1" x14ac:dyDescent="0.25">
      <c r="A7" s="608" t="s">
        <v>1581</v>
      </c>
      <c r="B7" s="609"/>
      <c r="C7" s="610"/>
    </row>
    <row r="8" spans="1:3" s="611" customFormat="1" x14ac:dyDescent="0.25">
      <c r="A8" s="608" t="s">
        <v>1582</v>
      </c>
      <c r="B8" s="609"/>
      <c r="C8" s="610"/>
    </row>
    <row r="9" spans="1:3" ht="15" customHeight="1" x14ac:dyDescent="0.25">
      <c r="A9" s="605"/>
      <c r="B9" s="606"/>
      <c r="C9" s="607"/>
    </row>
    <row r="10" spans="1:3" ht="15" customHeight="1" x14ac:dyDescent="0.25">
      <c r="A10" s="612" t="s">
        <v>1583</v>
      </c>
      <c r="B10" s="613" t="s">
        <v>617</v>
      </c>
      <c r="C10" s="614"/>
    </row>
    <row r="11" spans="1:3" x14ac:dyDescent="0.25">
      <c r="A11" s="612"/>
      <c r="B11" s="615" t="s">
        <v>618</v>
      </c>
      <c r="C11" s="614"/>
    </row>
    <row r="12" spans="1:3" x14ac:dyDescent="0.25">
      <c r="A12" s="612"/>
      <c r="B12" s="615" t="s">
        <v>619</v>
      </c>
      <c r="C12" s="614"/>
    </row>
    <row r="13" spans="1:3" x14ac:dyDescent="0.25">
      <c r="A13" s="612"/>
      <c r="B13" s="615" t="s">
        <v>620</v>
      </c>
      <c r="C13" s="614"/>
    </row>
    <row r="14" spans="1:3" x14ac:dyDescent="0.25">
      <c r="A14" s="612"/>
      <c r="B14" s="615" t="s">
        <v>621</v>
      </c>
      <c r="C14" s="614"/>
    </row>
    <row r="15" spans="1:3" x14ac:dyDescent="0.25">
      <c r="A15" s="612"/>
      <c r="B15" s="615" t="s">
        <v>622</v>
      </c>
      <c r="C15" s="614"/>
    </row>
    <row r="16" spans="1:3" x14ac:dyDescent="0.25">
      <c r="A16" s="612"/>
      <c r="B16" s="615" t="s">
        <v>623</v>
      </c>
      <c r="C16" s="614"/>
    </row>
    <row r="17" spans="1:3" x14ac:dyDescent="0.25">
      <c r="A17" s="612"/>
      <c r="B17" s="615" t="s">
        <v>624</v>
      </c>
      <c r="C17" s="614"/>
    </row>
    <row r="18" spans="1:3" x14ac:dyDescent="0.25">
      <c r="A18" s="612"/>
      <c r="B18" s="615" t="s">
        <v>625</v>
      </c>
      <c r="C18" s="614"/>
    </row>
    <row r="19" spans="1:3" x14ac:dyDescent="0.25">
      <c r="A19" s="612"/>
      <c r="B19" s="615" t="s">
        <v>626</v>
      </c>
      <c r="C19" s="614"/>
    </row>
    <row r="20" spans="1:3" ht="15" customHeight="1" x14ac:dyDescent="0.25">
      <c r="A20" s="605"/>
      <c r="B20" s="606"/>
      <c r="C20" s="607"/>
    </row>
    <row r="21" spans="1:3" x14ac:dyDescent="0.25">
      <c r="A21" s="612" t="s">
        <v>1584</v>
      </c>
      <c r="B21" s="616" t="s">
        <v>627</v>
      </c>
      <c r="C21" s="614"/>
    </row>
    <row r="22" spans="1:3" x14ac:dyDescent="0.25">
      <c r="A22" s="612"/>
      <c r="B22" s="616" t="s">
        <v>628</v>
      </c>
      <c r="C22" s="614"/>
    </row>
    <row r="23" spans="1:3" x14ac:dyDescent="0.25">
      <c r="A23" s="612"/>
      <c r="B23" s="616" t="s">
        <v>629</v>
      </c>
      <c r="C23" s="614"/>
    </row>
    <row r="24" spans="1:3" ht="30" x14ac:dyDescent="0.25">
      <c r="A24" s="612"/>
      <c r="B24" s="616" t="s">
        <v>630</v>
      </c>
      <c r="C24" s="614"/>
    </row>
    <row r="25" spans="1:3" ht="15" customHeight="1" x14ac:dyDescent="0.25">
      <c r="A25" s="605"/>
      <c r="B25" s="606"/>
      <c r="C25" s="607"/>
    </row>
    <row r="26" spans="1:3" ht="15.75" thickBot="1" x14ac:dyDescent="0.3">
      <c r="A26" s="617" t="s">
        <v>631</v>
      </c>
      <c r="B26" s="618" t="s">
        <v>1585</v>
      </c>
      <c r="C26" s="619"/>
    </row>
    <row r="28" spans="1:3" ht="21" x14ac:dyDescent="0.35">
      <c r="A28" s="620" t="s">
        <v>1586</v>
      </c>
    </row>
  </sheetData>
  <mergeCells count="9">
    <mergeCell ref="A20:B20"/>
    <mergeCell ref="A21:A24"/>
    <mergeCell ref="A25:B25"/>
    <mergeCell ref="A1:B1"/>
    <mergeCell ref="A2:C2"/>
    <mergeCell ref="A3:B3"/>
    <mergeCell ref="A4:B4"/>
    <mergeCell ref="A9:B9"/>
    <mergeCell ref="A10:A19"/>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election activeCell="J14" sqref="J14"/>
    </sheetView>
  </sheetViews>
  <sheetFormatPr defaultRowHeight="15" x14ac:dyDescent="0.25"/>
  <cols>
    <col min="1" max="1" width="116.5703125" style="623" customWidth="1"/>
    <col min="2" max="2" width="24.140625" style="623" customWidth="1"/>
    <col min="3" max="3" width="28.7109375" style="623" customWidth="1"/>
    <col min="4" max="4" width="26.28515625" style="622" customWidth="1"/>
    <col min="5" max="13" width="101.140625" style="623" customWidth="1"/>
    <col min="14" max="16384" width="9.140625" style="623"/>
  </cols>
  <sheetData>
    <row r="1" spans="1:4" ht="15.75" thickBot="1" x14ac:dyDescent="0.3">
      <c r="A1" s="621" t="s">
        <v>1587</v>
      </c>
      <c r="B1" s="621"/>
      <c r="C1" s="621"/>
    </row>
    <row r="2" spans="1:4" ht="21" x14ac:dyDescent="0.25">
      <c r="A2" s="624" t="s">
        <v>1588</v>
      </c>
      <c r="B2" s="625"/>
      <c r="C2" s="626"/>
      <c r="D2" s="627" t="s">
        <v>1589</v>
      </c>
    </row>
    <row r="3" spans="1:4" x14ac:dyDescent="0.25">
      <c r="A3" s="628"/>
      <c r="B3" s="629"/>
      <c r="C3" s="630"/>
      <c r="D3" s="631"/>
    </row>
    <row r="4" spans="1:4" x14ac:dyDescent="0.25">
      <c r="A4" s="632" t="s">
        <v>1590</v>
      </c>
      <c r="B4" s="633"/>
      <c r="C4" s="634"/>
      <c r="D4" s="631"/>
    </row>
    <row r="5" spans="1:4" ht="45" x14ac:dyDescent="0.25">
      <c r="A5" s="628" t="s">
        <v>1591</v>
      </c>
      <c r="B5" s="629"/>
      <c r="C5" s="630"/>
      <c r="D5" s="631"/>
    </row>
    <row r="6" spans="1:4" x14ac:dyDescent="0.25">
      <c r="A6" s="628"/>
      <c r="B6" s="629"/>
      <c r="C6" s="630"/>
      <c r="D6" s="631"/>
    </row>
    <row r="7" spans="1:4" x14ac:dyDescent="0.25">
      <c r="A7" s="635" t="s">
        <v>1579</v>
      </c>
      <c r="B7" s="636"/>
      <c r="C7" s="637"/>
      <c r="D7" s="638"/>
    </row>
    <row r="8" spans="1:4" x14ac:dyDescent="0.25">
      <c r="A8" s="639" t="s">
        <v>1580</v>
      </c>
      <c r="B8" s="640"/>
      <c r="C8" s="641" t="s">
        <v>95</v>
      </c>
      <c r="D8" s="642" t="s">
        <v>1592</v>
      </c>
    </row>
    <row r="9" spans="1:4" ht="15" customHeight="1" x14ac:dyDescent="0.25">
      <c r="A9" s="643" t="s">
        <v>1581</v>
      </c>
      <c r="B9" s="644"/>
      <c r="C9" s="645"/>
      <c r="D9" s="638"/>
    </row>
    <row r="10" spans="1:4" ht="15" customHeight="1" x14ac:dyDescent="0.25">
      <c r="A10" s="646" t="s">
        <v>1582</v>
      </c>
      <c r="B10" s="647"/>
      <c r="C10" s="648"/>
      <c r="D10" s="638"/>
    </row>
    <row r="11" spans="1:4" ht="15" customHeight="1" x14ac:dyDescent="0.25">
      <c r="A11" s="628"/>
      <c r="B11" s="629"/>
      <c r="C11" s="630"/>
      <c r="D11" s="638"/>
    </row>
    <row r="12" spans="1:4" ht="105" x14ac:dyDescent="0.25">
      <c r="A12" s="649" t="s">
        <v>1593</v>
      </c>
      <c r="B12" s="650" t="s">
        <v>1594</v>
      </c>
      <c r="C12" s="651"/>
      <c r="D12" s="652" t="str">
        <f>IF(OR(C8="odborné sociální poradenství",C8="raná péče",C8="telefonická krizová pomoc",C8="tlumočnické služby",C8="krizová pomoc",C8="sociálně aktivizační služby pro rodiny s dětmi",C8="sociálně aktivizační služby pro seniory a osoby se zdravotním postižením",C8="terénní programy",C8="kontaktní centra",C8="nízkoprahová denní centra",C8="nízkoprahová zařízení pro děti a mládež",C8="intervenční centra",C8="služby následné péče",C8="sociálně terapeutické dílny",C8="sociální rehabilitace",C8="osobní asistence",C8="pečovatelská služba",C8="průvodcovské a předčitatelské služby",C8="podpora samostatného bydlení",C8="odlehčovací služby",C8="centra denních služeb",C8="denní stacionáře",C8="tísňová péče"),IF(12&gt;=C12,"VYPLŇTE","chybná hodnota - max. 12 měsíců!!!"),IF(OR(C8="terapeutické komunity",C8="noclehárny",C8="domovy pro osoby se zdravotním postižením",C8="domovy pro seniory",C8="domovy se zvláštním režimem",C8="chráněné bydlení",C8="týdenní stacionáře"),"NEVYPLŇUJTE","NEVYPLŇUJTE"))</f>
        <v>NEVYPLŇUJTE</v>
      </c>
    </row>
    <row r="13" spans="1:4" x14ac:dyDescent="0.25">
      <c r="A13" s="653"/>
      <c r="B13" s="654"/>
      <c r="C13" s="655"/>
      <c r="D13" s="638"/>
    </row>
    <row r="14" spans="1:4" ht="60" x14ac:dyDescent="0.25">
      <c r="A14" s="649" t="s">
        <v>1595</v>
      </c>
      <c r="B14" s="650" t="s">
        <v>1596</v>
      </c>
      <c r="C14" s="656"/>
      <c r="D14" s="652" t="str">
        <f>IF(OR(C8="azylové domy",C8="domy na půl cesty",C8="služby následné péče",C8="odlehčovací služby",C8="terapeutické komunity",C8="sociální rehabilitace",C8="noclehárny",C8="domovy pro osoby se zdravotním postižením",C8="domovy pro seniory",C8="domovy se zvláštním režimem",C8="chráněné bydlení"),IF(365&gt;=C14,"VYPLŇTE","chybná hodnota - max. 365 dní!!!"),IF(C8="týdenní stacionáře",IF(260&gt;=C14,"VYPLŇTE","chybná hodnota - služba týdenní stacionář není poskytována o víkendech"),IF(OR(C8="odborné sociální poradenství",C8="raná péče",C8="telefonická krizová pomoc",C8="tlumočnické služby",C8="krizová pomoc",C8="sociálně aktivizační služby pro rodiny s dětmi",C8="sociálně aktivizační služby pro seniory a osoby se zdravotním postižením",C8="terénní programy",C8="kontaktní centra",C8="nízkoprahová denní centra",C8="nízkoprahová zařízení pro děti a mládež",C8="intervenční centra",C8="sociálně terapeutické dílny",C8="osobní asistence",C8="pečovatelská služba",C8="průvodcovské a předčitatelské služby",C8="podpora samostatného bydlení",C8="centra denních služeb",C8="denní stacionáře",C8="tísňová péče"),"NEVYPLŇUJTE","NEVYPLŇUJTE")))</f>
        <v>VYPLŇTE</v>
      </c>
    </row>
    <row r="15" spans="1:4" x14ac:dyDescent="0.25">
      <c r="A15" s="657"/>
      <c r="B15" s="658"/>
      <c r="C15" s="659"/>
      <c r="D15" s="638"/>
    </row>
    <row r="16" spans="1:4" ht="60" x14ac:dyDescent="0.25">
      <c r="A16" s="649" t="s">
        <v>1597</v>
      </c>
      <c r="B16" s="650" t="s">
        <v>1598</v>
      </c>
      <c r="C16" s="656"/>
      <c r="D16" s="652" t="str">
        <f>IF(OR(C8="osobní asistence",C8="pečovatelská služba",C8="průvodcovské a předčitatelské služby",C8="podpora samostatného bydlení",C8="odlehčovací služby",C8="centra denních služeb",C8="denní stacionáře"),IF(2920&gt;=C16,"VYPLŇTE","chybná hodnota - hodnota přesahuje fond pracovní doby na 1 úvazek!!!"),IF(OR(C8="odborné sociální poradenství",C8="raná péče",C8="telefonická krizová pomoc",C8="tlumočnické služby",C8="krizová pomoc",C8="sociálně aktivizační služby pro rodiny s dětmi",C8="sociálně aktivizační služby pro seniory a osoby se zdravotním postižením",C8="terénní programy",C8="kontaktní centra",C8="nízkoprahová denní centra",C8="nízkoprahová zařízení pro děti a mládež",C8="intervenční centra",C8="služby následné péče",C8="sociálně terapeutické dílny",C8="sociální rehabilitace",C8="terapeutické komunity",C8="noclehárny",C8="domovy pro osoby se zdravotním postižením",C8="domovy pro seniory",C8="domovy se zvláštním režimem",C8="chráněné bydlení",C8="týdenní stacionáře",C8="tísňová péče"),"NEVYPLŇUJTE","NEVYPLŇUJTE"))</f>
        <v>NEVYPLŇUJTE</v>
      </c>
    </row>
    <row r="17" spans="1:4" x14ac:dyDescent="0.25">
      <c r="A17" s="657"/>
      <c r="B17" s="658"/>
      <c r="C17" s="659"/>
      <c r="D17" s="638"/>
    </row>
    <row r="18" spans="1:4" ht="45" x14ac:dyDescent="0.25">
      <c r="A18" s="649" t="s">
        <v>1599</v>
      </c>
      <c r="B18" s="650" t="s">
        <v>1600</v>
      </c>
      <c r="C18" s="656"/>
      <c r="D18" s="652" t="s">
        <v>1601</v>
      </c>
    </row>
    <row r="19" spans="1:4" ht="15" customHeight="1" x14ac:dyDescent="0.25">
      <c r="A19" s="660"/>
      <c r="B19" s="661"/>
      <c r="C19" s="662"/>
      <c r="D19" s="642"/>
    </row>
    <row r="20" spans="1:4" ht="60" x14ac:dyDescent="0.25">
      <c r="A20" s="663" t="s">
        <v>1602</v>
      </c>
      <c r="B20" s="650" t="s">
        <v>1603</v>
      </c>
      <c r="C20" s="656"/>
      <c r="D20" s="652" t="s">
        <v>1601</v>
      </c>
    </row>
    <row r="21" spans="1:4" ht="15" customHeight="1" x14ac:dyDescent="0.25">
      <c r="A21" s="660"/>
      <c r="B21" s="661"/>
      <c r="C21" s="662"/>
      <c r="D21" s="642"/>
    </row>
    <row r="22" spans="1:4" ht="30" x14ac:dyDescent="0.25">
      <c r="A22" s="649" t="s">
        <v>1604</v>
      </c>
      <c r="B22" s="650" t="s">
        <v>632</v>
      </c>
      <c r="C22" s="664"/>
      <c r="D22" s="642" t="str">
        <f>IF(OR(C8="týdenní stacionáře",C8="domovy pro osoby se zdravotním postižením"),IF(C22&gt;=0,"VYPLŇTE"),IF(OR(C8="domovy pro seniory",C8="domovy se zvláštním režimem",C8="chráněné bydlení",C8="služby následné péče",C8="odlehčovací služby",C8="terapeutické komunity",C8="sociální rehabilitace",C8="noclehárny",C8="odborné sociální poradenství",C8="raná péče",C8="telefonická krizová pomoc",C8="tlumočnické služby",C8="krizová pomoc",C8="sociálně aktivizační služby pro rodiny s dětmi",C8="sociálně aktivizační služby pro seniory a osoby se zdravotním postižením",C8="terénní programy",C8="kontaktní centra",C8="nízkoprahová denní centra",C8="nízkoprahová zařízení pro děti a mládež",C8="intervenční centra",C8="sociálně terapeutické dílny",C8="osobní asistence",C8="pečovatelská služba",C8="průvodcovské a předčitatelské služby",C8="podpora samostatného bydlení",C8="centra denních služeb",C8="denní stacionáře",C8="tísňová péče"),"NEVYPLŇUJTE","NEVYPLŇUJTE"))</f>
        <v>NEVYPLŇUJTE</v>
      </c>
    </row>
    <row r="23" spans="1:4" x14ac:dyDescent="0.25">
      <c r="A23" s="657"/>
      <c r="B23" s="658"/>
      <c r="C23" s="659"/>
      <c r="D23" s="638"/>
    </row>
    <row r="24" spans="1:4" x14ac:dyDescent="0.25">
      <c r="A24" s="649" t="s">
        <v>496</v>
      </c>
      <c r="B24" s="650" t="s">
        <v>632</v>
      </c>
      <c r="C24" s="664"/>
      <c r="D24" s="638"/>
    </row>
    <row r="25" spans="1:4" x14ac:dyDescent="0.25">
      <c r="A25" s="657"/>
      <c r="B25" s="658"/>
      <c r="C25" s="659"/>
      <c r="D25" s="638"/>
    </row>
    <row r="26" spans="1:4" ht="45" x14ac:dyDescent="0.25">
      <c r="A26" s="649" t="s">
        <v>1605</v>
      </c>
      <c r="B26" s="650" t="s">
        <v>633</v>
      </c>
      <c r="C26" s="656"/>
      <c r="D26" s="642" t="str">
        <f>IF(OR(C8="týdenní stacionáře",C8="odlehčovací služby",C8="terapeutické komunity",C8="domovy pro osoby se zdravotním postižením",C8="domovy pro seniory",C8="domovy se zvláštním režimem",C8="chráněné bydlení",C8="azylové domy",C8="domy na půl cesty"),"VYPLŇTE",IF(OR(C8="sociální rehabilitace",C8="noclehárny",C8="služby následné péče",C8="odborné sociální poradenství",C8="raná péče",C8="telefonická krizová pomoc",C8="tlumočnické služby",C8="krizová pomoc",C8="sociálně aktivizační služby pro rodiny s dětmi",C8="sociálně aktivizační služby pro seniory a osoby se zdravotním postižením",C8="terénní programy",C8="kontaktní centra",C8="nízkoprahová denní centra",C8="nízkoprahová zařízení pro děti a mládež",C8="intervenční centra",C8="sociálně terapeutické dílny",C8="osobní asistence",C8="pečovatelská služba",C8="průvodcovské a předčitatelské služby",C8="podpora samostatného bydlení",C8="centra denních služeb",C8="denní stacionáře",C8="tísňová péče"),"NEVYPLŇUJTE","NEVYPLŇUJTE"))</f>
        <v>VYPLŇTE</v>
      </c>
    </row>
    <row r="27" spans="1:4" x14ac:dyDescent="0.25">
      <c r="A27" s="657"/>
      <c r="B27" s="658"/>
      <c r="C27" s="659"/>
      <c r="D27" s="638"/>
    </row>
    <row r="28" spans="1:4" x14ac:dyDescent="0.25">
      <c r="A28" s="663" t="s">
        <v>1606</v>
      </c>
      <c r="B28" s="650" t="s">
        <v>635</v>
      </c>
      <c r="C28" s="664"/>
      <c r="D28" s="642" t="str">
        <f>IF(OR(C8="týdenní stacionáře",C8="domovy pro osoby se zdravotním postižením",C8="domovy pro seniory",C8="domovy se zvláštním režimem",C8="chráněné bydlení",C8="odlehčovací služby",C8="osobní asistence",C8="pečovatelská služba",C8="průvodcovské a předčitatelské služby",C8="podpora samostatného bydlení",C8="centra denních služeb",C8="denní stacionáře",C8="tísňová péče",),"VYPLŇTE v případě, že nevybere úhradu dle záložky ÚHRADY",IF(OR(C8="azylové domy",C8="domy na půl cesty",C8="terapeutické komunity",C8="sociální rehabilitace",C8="noclehárny",C8="služby následné péče",C8="odborné sociální poradenství",C8="raná péče",C8="telefonická krizová pomoc",C8="tlumočnické služby",C8="krizová pomoc",C8="sociálně aktivizační služby pro rodiny s dětmi",C8="sociálně aktivizační služby pro seniory a osoby se zdravotním postižením",C8="terénní programy",C8="kontaktní centra",C8="nízkoprahová denní centra",C8="nízkoprahová zařízení pro děti a mládež",C8="intervenční centra",C8="sociálně terapeutické dílny"),"NEVYPLŇUJTE","NEVYPLŇUJTE"))</f>
        <v>NEVYPLŇUJTE</v>
      </c>
    </row>
    <row r="29" spans="1:4" x14ac:dyDescent="0.25">
      <c r="A29" s="665"/>
      <c r="B29" s="666"/>
      <c r="C29" s="667"/>
      <c r="D29" s="638"/>
    </row>
    <row r="30" spans="1:4" x14ac:dyDescent="0.25">
      <c r="A30" s="668" t="s">
        <v>1607</v>
      </c>
      <c r="B30" s="650" t="s">
        <v>635</v>
      </c>
      <c r="C30" s="664"/>
      <c r="D30" s="642" t="str">
        <f>IF(OR(C8="týdenní stacionáře",C8="domovy pro osoby se zdravotním postižením",C8="domovy pro seniory",C8="domovy se zvláštním režimem"),"VYPLŇTE v případě, že nevybere úhradu dle záložky ÚHRADY",IF(OR(C8="chráněné bydlení",C8="azylové domy",C8="domy na půl cesty",C8="odlehčovací služby",C8="terapeutické komunity",C8="sociální rehabilitace",C8="noclehárny",C8="služby následné péče",C8="odborné sociální poradenství",C8="raná péče",C8="telefonická krizová pomoc",C8="tlumočnické služby",C8="krizová pomoc",C8="sociálně aktivizační služby pro rodiny s dětmi",C8="sociálně aktivizační služby pro seniory a osoby se zdravotním postižením",C8="terénní programy",C8="kontaktní centra",C8="nízkoprahová denní centra",C8="nízkoprahová zařízení pro děti a mládež",C8="intervenční centra",C8="sociálně terapeutické dílny",C8="osobní asistence",C8="pečovatelská služba",C8="průvodcovské a předčitatelské služby",C8="podpora samostatného bydlení",C8="centra denních služeb",C8="denní stacionáře",C8="tísňová péče"),"NEVYPLŇUJTE","NEVYPLŇUJTE"))</f>
        <v>NEVYPLŇUJTE</v>
      </c>
    </row>
    <row r="31" spans="1:4" x14ac:dyDescent="0.25">
      <c r="A31" s="665"/>
      <c r="B31" s="666"/>
      <c r="C31" s="667"/>
      <c r="D31" s="638"/>
    </row>
    <row r="32" spans="1:4" x14ac:dyDescent="0.25">
      <c r="A32" s="649" t="s">
        <v>1608</v>
      </c>
      <c r="B32" s="650" t="s">
        <v>635</v>
      </c>
      <c r="C32" s="664"/>
      <c r="D32" s="638"/>
    </row>
    <row r="33" spans="1:4" x14ac:dyDescent="0.25">
      <c r="A33" s="669"/>
      <c r="B33" s="666"/>
      <c r="C33" s="667"/>
      <c r="D33" s="638"/>
    </row>
    <row r="34" spans="1:4" ht="15.75" thickBot="1" x14ac:dyDescent="0.3">
      <c r="A34" s="670" t="s">
        <v>1609</v>
      </c>
      <c r="B34" s="671"/>
      <c r="C34" s="672"/>
      <c r="D34" s="673"/>
    </row>
  </sheetData>
  <mergeCells count="6">
    <mergeCell ref="D2:D6"/>
    <mergeCell ref="A7:B7"/>
    <mergeCell ref="A8:B8"/>
    <mergeCell ref="A9:B9"/>
    <mergeCell ref="A10:B10"/>
    <mergeCell ref="A34:B34"/>
  </mergeCells>
  <conditionalFormatting sqref="C12">
    <cfRule type="cellIs" dxfId="2" priority="3" operator="notBetween">
      <formula>0</formula>
      <formula>12</formula>
    </cfRule>
  </conditionalFormatting>
  <conditionalFormatting sqref="C14">
    <cfRule type="cellIs" dxfId="1" priority="2" operator="notBetween">
      <formula>0</formula>
      <formula>365</formula>
    </cfRule>
  </conditionalFormatting>
  <conditionalFormatting sqref="C16">
    <cfRule type="cellIs" dxfId="0" priority="1" operator="notBetween">
      <formula>0</formula>
      <formula>2920</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[12]List2!#REF!</xm:f>
          </x14:formula1>
          <xm:sqref>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J14" sqref="J14"/>
    </sheetView>
  </sheetViews>
  <sheetFormatPr defaultRowHeight="15" x14ac:dyDescent="0.25"/>
  <cols>
    <col min="1" max="1" width="41.5703125" customWidth="1"/>
    <col min="2" max="2" width="7.7109375" customWidth="1"/>
    <col min="3" max="3" width="15.42578125" customWidth="1"/>
    <col min="4" max="4" width="76" customWidth="1"/>
    <col min="5" max="5" width="32" customWidth="1"/>
    <col min="6" max="6" width="11.42578125" customWidth="1"/>
    <col min="7" max="7" width="12.5703125" customWidth="1"/>
    <col min="8" max="8" width="12" customWidth="1"/>
    <col min="9" max="9" width="21.42578125" customWidth="1"/>
  </cols>
  <sheetData>
    <row r="1" spans="1:9" ht="21" thickBot="1" x14ac:dyDescent="0.3">
      <c r="A1" s="674" t="s">
        <v>1610</v>
      </c>
      <c r="B1" s="674"/>
      <c r="C1" s="674"/>
      <c r="D1" s="674"/>
      <c r="E1" s="674"/>
      <c r="F1" s="674"/>
      <c r="G1" s="674"/>
      <c r="H1" s="674"/>
      <c r="I1" s="674"/>
    </row>
    <row r="2" spans="1:9" ht="60" x14ac:dyDescent="0.25">
      <c r="A2" s="675" t="s">
        <v>1611</v>
      </c>
      <c r="B2" s="676" t="s">
        <v>1612</v>
      </c>
      <c r="C2" s="676" t="s">
        <v>1613</v>
      </c>
      <c r="D2" s="676" t="s">
        <v>1614</v>
      </c>
      <c r="E2" s="676" t="s">
        <v>1615</v>
      </c>
      <c r="F2" s="676" t="s">
        <v>1616</v>
      </c>
      <c r="G2" s="676" t="s">
        <v>1617</v>
      </c>
      <c r="H2" s="676" t="s">
        <v>1618</v>
      </c>
      <c r="I2" s="677" t="s">
        <v>1619</v>
      </c>
    </row>
    <row r="3" spans="1:9" x14ac:dyDescent="0.25">
      <c r="A3" s="678" t="s">
        <v>86</v>
      </c>
      <c r="B3" s="679" t="s">
        <v>376</v>
      </c>
      <c r="C3" s="679" t="s">
        <v>1620</v>
      </c>
      <c r="D3" s="679" t="s">
        <v>1621</v>
      </c>
      <c r="E3" s="679" t="s">
        <v>1622</v>
      </c>
      <c r="F3" s="680">
        <v>80</v>
      </c>
      <c r="G3" s="680"/>
      <c r="H3" s="681"/>
      <c r="I3" s="682">
        <f>F3*H3</f>
        <v>0</v>
      </c>
    </row>
    <row r="4" spans="1:9" ht="18" x14ac:dyDescent="0.25">
      <c r="A4" s="678" t="s">
        <v>92</v>
      </c>
      <c r="B4" s="679" t="s">
        <v>1623</v>
      </c>
      <c r="C4" s="679" t="s">
        <v>1620</v>
      </c>
      <c r="D4" s="679" t="s">
        <v>1621</v>
      </c>
      <c r="E4" s="679" t="s">
        <v>1624</v>
      </c>
      <c r="F4" s="680">
        <v>80</v>
      </c>
      <c r="G4" s="680"/>
      <c r="H4" s="681"/>
      <c r="I4" s="682">
        <f>F4*H4</f>
        <v>0</v>
      </c>
    </row>
    <row r="5" spans="1:9" x14ac:dyDescent="0.25">
      <c r="A5" s="678" t="s">
        <v>110</v>
      </c>
      <c r="B5" s="679" t="s">
        <v>376</v>
      </c>
      <c r="C5" s="679" t="s">
        <v>1625</v>
      </c>
      <c r="D5" s="679" t="s">
        <v>1626</v>
      </c>
      <c r="E5" s="679" t="s">
        <v>1627</v>
      </c>
      <c r="F5" s="680">
        <v>300</v>
      </c>
      <c r="G5" s="680"/>
      <c r="H5" s="681"/>
      <c r="I5" s="682">
        <f>F5*H5*12</f>
        <v>0</v>
      </c>
    </row>
    <row r="6" spans="1:9" ht="18" x14ac:dyDescent="0.25">
      <c r="A6" s="678" t="s">
        <v>113</v>
      </c>
      <c r="B6" s="679" t="s">
        <v>1623</v>
      </c>
      <c r="C6" s="679" t="s">
        <v>1620</v>
      </c>
      <c r="D6" s="679" t="s">
        <v>1621</v>
      </c>
      <c r="E6" s="679" t="s">
        <v>1624</v>
      </c>
      <c r="F6" s="680">
        <v>90</v>
      </c>
      <c r="G6" s="680"/>
      <c r="H6" s="681"/>
      <c r="I6" s="682">
        <f>F6*H6</f>
        <v>0</v>
      </c>
    </row>
    <row r="7" spans="1:9" x14ac:dyDescent="0.25">
      <c r="A7" s="678" t="s">
        <v>99</v>
      </c>
      <c r="B7" s="679" t="s">
        <v>376</v>
      </c>
      <c r="C7" s="679" t="s">
        <v>1620</v>
      </c>
      <c r="D7" s="679" t="s">
        <v>1621</v>
      </c>
      <c r="E7" s="679" t="s">
        <v>1628</v>
      </c>
      <c r="F7" s="680">
        <v>80</v>
      </c>
      <c r="G7" s="680"/>
      <c r="H7" s="681"/>
      <c r="I7" s="682">
        <f t="shared" ref="I7:I11" si="0">F7*H7</f>
        <v>0</v>
      </c>
    </row>
    <row r="8" spans="1:9" ht="18" x14ac:dyDescent="0.25">
      <c r="A8" s="678" t="s">
        <v>260</v>
      </c>
      <c r="B8" s="679" t="s">
        <v>1623</v>
      </c>
      <c r="C8" s="679" t="s">
        <v>1620</v>
      </c>
      <c r="D8" s="679" t="s">
        <v>1621</v>
      </c>
      <c r="E8" s="679" t="s">
        <v>1624</v>
      </c>
      <c r="F8" s="680">
        <v>90</v>
      </c>
      <c r="G8" s="680"/>
      <c r="H8" s="681"/>
      <c r="I8" s="682">
        <f>F8*H8</f>
        <v>0</v>
      </c>
    </row>
    <row r="9" spans="1:9" x14ac:dyDescent="0.25">
      <c r="A9" s="678" t="s">
        <v>260</v>
      </c>
      <c r="B9" s="679" t="s">
        <v>374</v>
      </c>
      <c r="C9" s="679" t="s">
        <v>1629</v>
      </c>
      <c r="D9" s="679" t="s">
        <v>1630</v>
      </c>
      <c r="E9" s="679" t="s">
        <v>1631</v>
      </c>
      <c r="F9" s="680">
        <v>350</v>
      </c>
      <c r="G9" s="680"/>
      <c r="H9" s="681"/>
      <c r="I9" s="682">
        <f>F9*H9*12*30</f>
        <v>0</v>
      </c>
    </row>
    <row r="10" spans="1:9" x14ac:dyDescent="0.25">
      <c r="A10" s="678" t="s">
        <v>107</v>
      </c>
      <c r="B10" s="679" t="s">
        <v>375</v>
      </c>
      <c r="C10" s="679" t="s">
        <v>1620</v>
      </c>
      <c r="D10" s="679" t="s">
        <v>1621</v>
      </c>
      <c r="E10" s="679" t="s">
        <v>1622</v>
      </c>
      <c r="F10" s="680">
        <v>80</v>
      </c>
      <c r="G10" s="680"/>
      <c r="H10" s="681"/>
      <c r="I10" s="682">
        <f t="shared" si="0"/>
        <v>0</v>
      </c>
    </row>
    <row r="11" spans="1:9" x14ac:dyDescent="0.25">
      <c r="A11" s="678" t="s">
        <v>90</v>
      </c>
      <c r="B11" s="679" t="s">
        <v>375</v>
      </c>
      <c r="C11" s="679" t="s">
        <v>1620</v>
      </c>
      <c r="D11" s="679" t="s">
        <v>1621</v>
      </c>
      <c r="E11" s="679" t="s">
        <v>1622</v>
      </c>
      <c r="F11" s="680">
        <v>80</v>
      </c>
      <c r="G11" s="680"/>
      <c r="H11" s="681"/>
      <c r="I11" s="682">
        <f t="shared" si="0"/>
        <v>0</v>
      </c>
    </row>
    <row r="12" spans="1:9" x14ac:dyDescent="0.25">
      <c r="A12" s="678" t="s">
        <v>53</v>
      </c>
      <c r="B12" s="679" t="s">
        <v>374</v>
      </c>
      <c r="C12" s="679" t="s">
        <v>1629</v>
      </c>
      <c r="D12" s="679" t="s">
        <v>1630</v>
      </c>
      <c r="E12" s="679" t="s">
        <v>1632</v>
      </c>
      <c r="F12" s="680">
        <v>285</v>
      </c>
      <c r="G12" s="683"/>
      <c r="H12" s="681"/>
      <c r="I12" s="682">
        <f>F12*H12</f>
        <v>0</v>
      </c>
    </row>
    <row r="13" spans="1:9" x14ac:dyDescent="0.25">
      <c r="A13" s="678" t="s">
        <v>52</v>
      </c>
      <c r="B13" s="679" t="s">
        <v>374</v>
      </c>
      <c r="C13" s="679" t="s">
        <v>1629</v>
      </c>
      <c r="D13" s="679" t="s">
        <v>1630</v>
      </c>
      <c r="E13" s="679" t="s">
        <v>1631</v>
      </c>
      <c r="F13" s="680">
        <v>455</v>
      </c>
      <c r="G13" s="680"/>
      <c r="H13" s="681"/>
      <c r="I13" s="682">
        <f t="shared" ref="I13:I16" si="1">F13*H13*12*30</f>
        <v>0</v>
      </c>
    </row>
    <row r="14" spans="1:9" x14ac:dyDescent="0.25">
      <c r="A14" s="678" t="s">
        <v>50</v>
      </c>
      <c r="B14" s="679" t="s">
        <v>374</v>
      </c>
      <c r="C14" s="679" t="s">
        <v>1629</v>
      </c>
      <c r="D14" s="679" t="s">
        <v>1630</v>
      </c>
      <c r="E14" s="679" t="s">
        <v>1631</v>
      </c>
      <c r="F14" s="680">
        <v>450</v>
      </c>
      <c r="G14" s="680"/>
      <c r="H14" s="681"/>
      <c r="I14" s="682">
        <f t="shared" si="1"/>
        <v>0</v>
      </c>
    </row>
    <row r="15" spans="1:9" x14ac:dyDescent="0.25">
      <c r="A15" s="678" t="s">
        <v>51</v>
      </c>
      <c r="B15" s="679" t="s">
        <v>374</v>
      </c>
      <c r="C15" s="679" t="s">
        <v>1629</v>
      </c>
      <c r="D15" s="679" t="s">
        <v>1630</v>
      </c>
      <c r="E15" s="679" t="s">
        <v>1631</v>
      </c>
      <c r="F15" s="680">
        <v>455</v>
      </c>
      <c r="G15" s="680"/>
      <c r="H15" s="681"/>
      <c r="I15" s="682">
        <f t="shared" si="1"/>
        <v>0</v>
      </c>
    </row>
    <row r="16" spans="1:9" ht="15.75" thickBot="1" x14ac:dyDescent="0.3">
      <c r="A16" s="684" t="s">
        <v>97</v>
      </c>
      <c r="B16" s="685" t="s">
        <v>374</v>
      </c>
      <c r="C16" s="685" t="s">
        <v>1629</v>
      </c>
      <c r="D16" s="685" t="s">
        <v>1630</v>
      </c>
      <c r="E16" s="685" t="s">
        <v>1631</v>
      </c>
      <c r="F16" s="686">
        <v>180</v>
      </c>
      <c r="G16" s="686"/>
      <c r="H16" s="687"/>
      <c r="I16" s="688">
        <f t="shared" si="1"/>
        <v>0</v>
      </c>
    </row>
    <row r="19" spans="1:8" ht="21" thickBot="1" x14ac:dyDescent="0.3">
      <c r="A19" s="674" t="s">
        <v>1633</v>
      </c>
      <c r="B19" s="674"/>
      <c r="C19" s="674"/>
      <c r="D19" s="674"/>
      <c r="E19" s="674"/>
      <c r="F19" s="674"/>
      <c r="G19" s="674"/>
      <c r="H19" s="674"/>
    </row>
    <row r="20" spans="1:8" ht="60" x14ac:dyDescent="0.25">
      <c r="A20" s="675" t="s">
        <v>1611</v>
      </c>
      <c r="B20" s="676" t="s">
        <v>1612</v>
      </c>
      <c r="C20" s="676" t="s">
        <v>1613</v>
      </c>
      <c r="D20" s="676" t="s">
        <v>1614</v>
      </c>
      <c r="E20" s="676" t="s">
        <v>1615</v>
      </c>
      <c r="F20" s="676" t="s">
        <v>1616</v>
      </c>
      <c r="G20" s="676" t="s">
        <v>1618</v>
      </c>
      <c r="H20" s="677" t="s">
        <v>1619</v>
      </c>
    </row>
    <row r="21" spans="1:8" x14ac:dyDescent="0.25">
      <c r="A21" s="678" t="s">
        <v>53</v>
      </c>
      <c r="B21" s="689" t="s">
        <v>1634</v>
      </c>
      <c r="C21" s="689" t="s">
        <v>1635</v>
      </c>
      <c r="D21" s="689" t="s">
        <v>1636</v>
      </c>
      <c r="E21" s="690" t="s">
        <v>1637</v>
      </c>
      <c r="F21" s="691">
        <v>1500</v>
      </c>
      <c r="G21" s="681"/>
      <c r="H21" s="682">
        <f>F21*G21*12</f>
        <v>0</v>
      </c>
    </row>
    <row r="22" spans="1:8" x14ac:dyDescent="0.25">
      <c r="A22" s="678" t="s">
        <v>52</v>
      </c>
      <c r="B22" s="689" t="s">
        <v>1634</v>
      </c>
      <c r="C22" s="689" t="s">
        <v>1635</v>
      </c>
      <c r="D22" s="689" t="s">
        <v>1636</v>
      </c>
      <c r="E22" s="690"/>
      <c r="F22" s="691">
        <v>1500</v>
      </c>
      <c r="G22" s="681"/>
      <c r="H22" s="682">
        <f>F22*G22*12</f>
        <v>0</v>
      </c>
    </row>
    <row r="23" spans="1:8" x14ac:dyDescent="0.25">
      <c r="A23" s="678" t="s">
        <v>50</v>
      </c>
      <c r="B23" s="689" t="s">
        <v>1634</v>
      </c>
      <c r="C23" s="689" t="s">
        <v>1635</v>
      </c>
      <c r="D23" s="689" t="s">
        <v>1636</v>
      </c>
      <c r="E23" s="690"/>
      <c r="F23" s="691">
        <v>1500</v>
      </c>
      <c r="G23" s="681"/>
      <c r="H23" s="682">
        <f>F23*G23*12</f>
        <v>0</v>
      </c>
    </row>
    <row r="24" spans="1:8" ht="15.75" thickBot="1" x14ac:dyDescent="0.3">
      <c r="A24" s="684" t="s">
        <v>51</v>
      </c>
      <c r="B24" s="692" t="s">
        <v>1634</v>
      </c>
      <c r="C24" s="692" t="s">
        <v>1635</v>
      </c>
      <c r="D24" s="692" t="s">
        <v>1636</v>
      </c>
      <c r="E24" s="693"/>
      <c r="F24" s="694">
        <v>1500</v>
      </c>
      <c r="G24" s="687"/>
      <c r="H24" s="688">
        <f>F24*G24*12</f>
        <v>0</v>
      </c>
    </row>
    <row r="26" spans="1:8" x14ac:dyDescent="0.25">
      <c r="F26" s="695"/>
      <c r="G26" s="695"/>
    </row>
    <row r="27" spans="1:8" x14ac:dyDescent="0.25">
      <c r="F27" s="695"/>
      <c r="G27" s="695"/>
    </row>
    <row r="28" spans="1:8" x14ac:dyDescent="0.25">
      <c r="F28" s="695"/>
      <c r="G28" s="695"/>
    </row>
    <row r="29" spans="1:8" x14ac:dyDescent="0.25">
      <c r="F29" s="695"/>
      <c r="G29" s="695"/>
    </row>
  </sheetData>
  <mergeCells count="3">
    <mergeCell ref="A1:I1"/>
    <mergeCell ref="A19:H19"/>
    <mergeCell ref="E21:E24"/>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workbookViewId="0">
      <selection activeCell="J14" sqref="J14"/>
    </sheetView>
  </sheetViews>
  <sheetFormatPr defaultRowHeight="15.75" x14ac:dyDescent="0.25"/>
  <cols>
    <col min="1" max="1" width="9.140625" style="696"/>
    <col min="2" max="2" width="21.28515625" style="696" customWidth="1"/>
    <col min="3" max="4" width="26.140625" style="696" customWidth="1"/>
    <col min="5" max="257" width="9.140625" style="696"/>
    <col min="258" max="258" width="21.28515625" style="696" customWidth="1"/>
    <col min="259" max="260" width="26.140625" style="696" customWidth="1"/>
    <col min="261" max="513" width="9.140625" style="696"/>
    <col min="514" max="514" width="21.28515625" style="696" customWidth="1"/>
    <col min="515" max="516" width="26.140625" style="696" customWidth="1"/>
    <col min="517" max="769" width="9.140625" style="696"/>
    <col min="770" max="770" width="21.28515625" style="696" customWidth="1"/>
    <col min="771" max="772" width="26.140625" style="696" customWidth="1"/>
    <col min="773" max="1025" width="9.140625" style="696"/>
    <col min="1026" max="1026" width="21.28515625" style="696" customWidth="1"/>
    <col min="1027" max="1028" width="26.140625" style="696" customWidth="1"/>
    <col min="1029" max="1281" width="9.140625" style="696"/>
    <col min="1282" max="1282" width="21.28515625" style="696" customWidth="1"/>
    <col min="1283" max="1284" width="26.140625" style="696" customWidth="1"/>
    <col min="1285" max="1537" width="9.140625" style="696"/>
    <col min="1538" max="1538" width="21.28515625" style="696" customWidth="1"/>
    <col min="1539" max="1540" width="26.140625" style="696" customWidth="1"/>
    <col min="1541" max="1793" width="9.140625" style="696"/>
    <col min="1794" max="1794" width="21.28515625" style="696" customWidth="1"/>
    <col min="1795" max="1796" width="26.140625" style="696" customWidth="1"/>
    <col min="1797" max="2049" width="9.140625" style="696"/>
    <col min="2050" max="2050" width="21.28515625" style="696" customWidth="1"/>
    <col min="2051" max="2052" width="26.140625" style="696" customWidth="1"/>
    <col min="2053" max="2305" width="9.140625" style="696"/>
    <col min="2306" max="2306" width="21.28515625" style="696" customWidth="1"/>
    <col min="2307" max="2308" width="26.140625" style="696" customWidth="1"/>
    <col min="2309" max="2561" width="9.140625" style="696"/>
    <col min="2562" max="2562" width="21.28515625" style="696" customWidth="1"/>
    <col min="2563" max="2564" width="26.140625" style="696" customWidth="1"/>
    <col min="2565" max="2817" width="9.140625" style="696"/>
    <col min="2818" max="2818" width="21.28515625" style="696" customWidth="1"/>
    <col min="2819" max="2820" width="26.140625" style="696" customWidth="1"/>
    <col min="2821" max="3073" width="9.140625" style="696"/>
    <col min="3074" max="3074" width="21.28515625" style="696" customWidth="1"/>
    <col min="3075" max="3076" width="26.140625" style="696" customWidth="1"/>
    <col min="3077" max="3329" width="9.140625" style="696"/>
    <col min="3330" max="3330" width="21.28515625" style="696" customWidth="1"/>
    <col min="3331" max="3332" width="26.140625" style="696" customWidth="1"/>
    <col min="3333" max="3585" width="9.140625" style="696"/>
    <col min="3586" max="3586" width="21.28515625" style="696" customWidth="1"/>
    <col min="3587" max="3588" width="26.140625" style="696" customWidth="1"/>
    <col min="3589" max="3841" width="9.140625" style="696"/>
    <col min="3842" max="3842" width="21.28515625" style="696" customWidth="1"/>
    <col min="3843" max="3844" width="26.140625" style="696" customWidth="1"/>
    <col min="3845" max="4097" width="9.140625" style="696"/>
    <col min="4098" max="4098" width="21.28515625" style="696" customWidth="1"/>
    <col min="4099" max="4100" width="26.140625" style="696" customWidth="1"/>
    <col min="4101" max="4353" width="9.140625" style="696"/>
    <col min="4354" max="4354" width="21.28515625" style="696" customWidth="1"/>
    <col min="4355" max="4356" width="26.140625" style="696" customWidth="1"/>
    <col min="4357" max="4609" width="9.140625" style="696"/>
    <col min="4610" max="4610" width="21.28515625" style="696" customWidth="1"/>
    <col min="4611" max="4612" width="26.140625" style="696" customWidth="1"/>
    <col min="4613" max="4865" width="9.140625" style="696"/>
    <col min="4866" max="4866" width="21.28515625" style="696" customWidth="1"/>
    <col min="4867" max="4868" width="26.140625" style="696" customWidth="1"/>
    <col min="4869" max="5121" width="9.140625" style="696"/>
    <col min="5122" max="5122" width="21.28515625" style="696" customWidth="1"/>
    <col min="5123" max="5124" width="26.140625" style="696" customWidth="1"/>
    <col min="5125" max="5377" width="9.140625" style="696"/>
    <col min="5378" max="5378" width="21.28515625" style="696" customWidth="1"/>
    <col min="5379" max="5380" width="26.140625" style="696" customWidth="1"/>
    <col min="5381" max="5633" width="9.140625" style="696"/>
    <col min="5634" max="5634" width="21.28515625" style="696" customWidth="1"/>
    <col min="5635" max="5636" width="26.140625" style="696" customWidth="1"/>
    <col min="5637" max="5889" width="9.140625" style="696"/>
    <col min="5890" max="5890" width="21.28515625" style="696" customWidth="1"/>
    <col min="5891" max="5892" width="26.140625" style="696" customWidth="1"/>
    <col min="5893" max="6145" width="9.140625" style="696"/>
    <col min="6146" max="6146" width="21.28515625" style="696" customWidth="1"/>
    <col min="6147" max="6148" width="26.140625" style="696" customWidth="1"/>
    <col min="6149" max="6401" width="9.140625" style="696"/>
    <col min="6402" max="6402" width="21.28515625" style="696" customWidth="1"/>
    <col min="6403" max="6404" width="26.140625" style="696" customWidth="1"/>
    <col min="6405" max="6657" width="9.140625" style="696"/>
    <col min="6658" max="6658" width="21.28515625" style="696" customWidth="1"/>
    <col min="6659" max="6660" width="26.140625" style="696" customWidth="1"/>
    <col min="6661" max="6913" width="9.140625" style="696"/>
    <col min="6914" max="6914" width="21.28515625" style="696" customWidth="1"/>
    <col min="6915" max="6916" width="26.140625" style="696" customWidth="1"/>
    <col min="6917" max="7169" width="9.140625" style="696"/>
    <col min="7170" max="7170" width="21.28515625" style="696" customWidth="1"/>
    <col min="7171" max="7172" width="26.140625" style="696" customWidth="1"/>
    <col min="7173" max="7425" width="9.140625" style="696"/>
    <col min="7426" max="7426" width="21.28515625" style="696" customWidth="1"/>
    <col min="7427" max="7428" width="26.140625" style="696" customWidth="1"/>
    <col min="7429" max="7681" width="9.140625" style="696"/>
    <col min="7682" max="7682" width="21.28515625" style="696" customWidth="1"/>
    <col min="7683" max="7684" width="26.140625" style="696" customWidth="1"/>
    <col min="7685" max="7937" width="9.140625" style="696"/>
    <col min="7938" max="7938" width="21.28515625" style="696" customWidth="1"/>
    <col min="7939" max="7940" width="26.140625" style="696" customWidth="1"/>
    <col min="7941" max="8193" width="9.140625" style="696"/>
    <col min="8194" max="8194" width="21.28515625" style="696" customWidth="1"/>
    <col min="8195" max="8196" width="26.140625" style="696" customWidth="1"/>
    <col min="8197" max="8449" width="9.140625" style="696"/>
    <col min="8450" max="8450" width="21.28515625" style="696" customWidth="1"/>
    <col min="8451" max="8452" width="26.140625" style="696" customWidth="1"/>
    <col min="8453" max="8705" width="9.140625" style="696"/>
    <col min="8706" max="8706" width="21.28515625" style="696" customWidth="1"/>
    <col min="8707" max="8708" width="26.140625" style="696" customWidth="1"/>
    <col min="8709" max="8961" width="9.140625" style="696"/>
    <col min="8962" max="8962" width="21.28515625" style="696" customWidth="1"/>
    <col min="8963" max="8964" width="26.140625" style="696" customWidth="1"/>
    <col min="8965" max="9217" width="9.140625" style="696"/>
    <col min="9218" max="9218" width="21.28515625" style="696" customWidth="1"/>
    <col min="9219" max="9220" width="26.140625" style="696" customWidth="1"/>
    <col min="9221" max="9473" width="9.140625" style="696"/>
    <col min="9474" max="9474" width="21.28515625" style="696" customWidth="1"/>
    <col min="9475" max="9476" width="26.140625" style="696" customWidth="1"/>
    <col min="9477" max="9729" width="9.140625" style="696"/>
    <col min="9730" max="9730" width="21.28515625" style="696" customWidth="1"/>
    <col min="9731" max="9732" width="26.140625" style="696" customWidth="1"/>
    <col min="9733" max="9985" width="9.140625" style="696"/>
    <col min="9986" max="9986" width="21.28515625" style="696" customWidth="1"/>
    <col min="9987" max="9988" width="26.140625" style="696" customWidth="1"/>
    <col min="9989" max="10241" width="9.140625" style="696"/>
    <col min="10242" max="10242" width="21.28515625" style="696" customWidth="1"/>
    <col min="10243" max="10244" width="26.140625" style="696" customWidth="1"/>
    <col min="10245" max="10497" width="9.140625" style="696"/>
    <col min="10498" max="10498" width="21.28515625" style="696" customWidth="1"/>
    <col min="10499" max="10500" width="26.140625" style="696" customWidth="1"/>
    <col min="10501" max="10753" width="9.140625" style="696"/>
    <col min="10754" max="10754" width="21.28515625" style="696" customWidth="1"/>
    <col min="10755" max="10756" width="26.140625" style="696" customWidth="1"/>
    <col min="10757" max="11009" width="9.140625" style="696"/>
    <col min="11010" max="11010" width="21.28515625" style="696" customWidth="1"/>
    <col min="11011" max="11012" width="26.140625" style="696" customWidth="1"/>
    <col min="11013" max="11265" width="9.140625" style="696"/>
    <col min="11266" max="11266" width="21.28515625" style="696" customWidth="1"/>
    <col min="11267" max="11268" width="26.140625" style="696" customWidth="1"/>
    <col min="11269" max="11521" width="9.140625" style="696"/>
    <col min="11522" max="11522" width="21.28515625" style="696" customWidth="1"/>
    <col min="11523" max="11524" width="26.140625" style="696" customWidth="1"/>
    <col min="11525" max="11777" width="9.140625" style="696"/>
    <col min="11778" max="11778" width="21.28515625" style="696" customWidth="1"/>
    <col min="11779" max="11780" width="26.140625" style="696" customWidth="1"/>
    <col min="11781" max="12033" width="9.140625" style="696"/>
    <col min="12034" max="12034" width="21.28515625" style="696" customWidth="1"/>
    <col min="12035" max="12036" width="26.140625" style="696" customWidth="1"/>
    <col min="12037" max="12289" width="9.140625" style="696"/>
    <col min="12290" max="12290" width="21.28515625" style="696" customWidth="1"/>
    <col min="12291" max="12292" width="26.140625" style="696" customWidth="1"/>
    <col min="12293" max="12545" width="9.140625" style="696"/>
    <col min="12546" max="12546" width="21.28515625" style="696" customWidth="1"/>
    <col min="12547" max="12548" width="26.140625" style="696" customWidth="1"/>
    <col min="12549" max="12801" width="9.140625" style="696"/>
    <col min="12802" max="12802" width="21.28515625" style="696" customWidth="1"/>
    <col min="12803" max="12804" width="26.140625" style="696" customWidth="1"/>
    <col min="12805" max="13057" width="9.140625" style="696"/>
    <col min="13058" max="13058" width="21.28515625" style="696" customWidth="1"/>
    <col min="13059" max="13060" width="26.140625" style="696" customWidth="1"/>
    <col min="13061" max="13313" width="9.140625" style="696"/>
    <col min="13314" max="13314" width="21.28515625" style="696" customWidth="1"/>
    <col min="13315" max="13316" width="26.140625" style="696" customWidth="1"/>
    <col min="13317" max="13569" width="9.140625" style="696"/>
    <col min="13570" max="13570" width="21.28515625" style="696" customWidth="1"/>
    <col min="13571" max="13572" width="26.140625" style="696" customWidth="1"/>
    <col min="13573" max="13825" width="9.140625" style="696"/>
    <col min="13826" max="13826" width="21.28515625" style="696" customWidth="1"/>
    <col min="13827" max="13828" width="26.140625" style="696" customWidth="1"/>
    <col min="13829" max="14081" width="9.140625" style="696"/>
    <col min="14082" max="14082" width="21.28515625" style="696" customWidth="1"/>
    <col min="14083" max="14084" width="26.140625" style="696" customWidth="1"/>
    <col min="14085" max="14337" width="9.140625" style="696"/>
    <col min="14338" max="14338" width="21.28515625" style="696" customWidth="1"/>
    <col min="14339" max="14340" width="26.140625" style="696" customWidth="1"/>
    <col min="14341" max="14593" width="9.140625" style="696"/>
    <col min="14594" max="14594" width="21.28515625" style="696" customWidth="1"/>
    <col min="14595" max="14596" width="26.140625" style="696" customWidth="1"/>
    <col min="14597" max="14849" width="9.140625" style="696"/>
    <col min="14850" max="14850" width="21.28515625" style="696" customWidth="1"/>
    <col min="14851" max="14852" width="26.140625" style="696" customWidth="1"/>
    <col min="14853" max="15105" width="9.140625" style="696"/>
    <col min="15106" max="15106" width="21.28515625" style="696" customWidth="1"/>
    <col min="15107" max="15108" width="26.140625" style="696" customWidth="1"/>
    <col min="15109" max="15361" width="9.140625" style="696"/>
    <col min="15362" max="15362" width="21.28515625" style="696" customWidth="1"/>
    <col min="15363" max="15364" width="26.140625" style="696" customWidth="1"/>
    <col min="15365" max="15617" width="9.140625" style="696"/>
    <col min="15618" max="15618" width="21.28515625" style="696" customWidth="1"/>
    <col min="15619" max="15620" width="26.140625" style="696" customWidth="1"/>
    <col min="15621" max="15873" width="9.140625" style="696"/>
    <col min="15874" max="15874" width="21.28515625" style="696" customWidth="1"/>
    <col min="15875" max="15876" width="26.140625" style="696" customWidth="1"/>
    <col min="15877" max="16129" width="9.140625" style="696"/>
    <col min="16130" max="16130" width="21.28515625" style="696" customWidth="1"/>
    <col min="16131" max="16132" width="26.140625" style="696" customWidth="1"/>
    <col min="16133" max="16384" width="9.140625" style="696"/>
  </cols>
  <sheetData>
    <row r="1" spans="2:4" x14ac:dyDescent="0.25">
      <c r="D1" s="697" t="s">
        <v>1638</v>
      </c>
    </row>
    <row r="2" spans="2:4" x14ac:dyDescent="0.25">
      <c r="D2" s="697"/>
    </row>
    <row r="3" spans="2:4" ht="18.75" x14ac:dyDescent="0.3">
      <c r="B3" s="698" t="s">
        <v>1639</v>
      </c>
    </row>
    <row r="4" spans="2:4" x14ac:dyDescent="0.25">
      <c r="B4" s="699" t="s">
        <v>1640</v>
      </c>
    </row>
    <row r="6" spans="2:4" ht="82.5" customHeight="1" x14ac:dyDescent="0.25">
      <c r="B6" s="700" t="s">
        <v>1641</v>
      </c>
      <c r="C6" s="701" t="s">
        <v>1642</v>
      </c>
      <c r="D6" s="701" t="s">
        <v>1643</v>
      </c>
    </row>
    <row r="7" spans="2:4" ht="21.75" customHeight="1" x14ac:dyDescent="0.25">
      <c r="B7" s="702" t="s">
        <v>469</v>
      </c>
      <c r="C7" s="703"/>
      <c r="D7" s="703"/>
    </row>
    <row r="8" spans="2:4" ht="21.75" customHeight="1" x14ac:dyDescent="0.25">
      <c r="B8" s="702" t="s">
        <v>1644</v>
      </c>
      <c r="C8" s="703"/>
      <c r="D8" s="703"/>
    </row>
    <row r="9" spans="2:4" ht="21.75" customHeight="1" x14ac:dyDescent="0.25">
      <c r="B9" s="702" t="s">
        <v>468</v>
      </c>
      <c r="C9" s="703"/>
      <c r="D9" s="703"/>
    </row>
    <row r="10" spans="2:4" ht="21.75" customHeight="1" x14ac:dyDescent="0.25">
      <c r="B10" s="704" t="s">
        <v>33</v>
      </c>
      <c r="C10" s="705">
        <f>C7+C8</f>
        <v>0</v>
      </c>
      <c r="D10" s="705">
        <f>D7+D8</f>
        <v>0</v>
      </c>
    </row>
    <row r="12" spans="2:4" ht="18.75" x14ac:dyDescent="0.3">
      <c r="B12" s="698" t="s">
        <v>1645</v>
      </c>
    </row>
    <row r="13" spans="2:4" x14ac:dyDescent="0.25">
      <c r="B13" s="699" t="s">
        <v>1640</v>
      </c>
    </row>
    <row r="14" spans="2:4" x14ac:dyDescent="0.25">
      <c r="B14" s="699"/>
    </row>
    <row r="15" spans="2:4" ht="78.75" x14ac:dyDescent="0.25">
      <c r="B15" s="700" t="s">
        <v>1641</v>
      </c>
      <c r="C15" s="701" t="s">
        <v>1642</v>
      </c>
      <c r="D15" s="701" t="s">
        <v>1643</v>
      </c>
    </row>
    <row r="16" spans="2:4" x14ac:dyDescent="0.25">
      <c r="B16" s="702" t="s">
        <v>469</v>
      </c>
      <c r="C16" s="703"/>
      <c r="D16" s="703"/>
    </row>
    <row r="17" spans="2:4" x14ac:dyDescent="0.25">
      <c r="B17" s="702" t="s">
        <v>468</v>
      </c>
      <c r="C17" s="703"/>
      <c r="D17" s="703"/>
    </row>
    <row r="19" spans="2:4" ht="18.75" x14ac:dyDescent="0.3">
      <c r="B19" s="698" t="s">
        <v>1646</v>
      </c>
    </row>
    <row r="20" spans="2:4" x14ac:dyDescent="0.25">
      <c r="B20" s="699" t="s">
        <v>1640</v>
      </c>
    </row>
    <row r="22" spans="2:4" ht="78.75" x14ac:dyDescent="0.25">
      <c r="B22" s="700" t="s">
        <v>1641</v>
      </c>
      <c r="C22" s="701" t="s">
        <v>1642</v>
      </c>
      <c r="D22" s="701" t="s">
        <v>1643</v>
      </c>
    </row>
    <row r="23" spans="2:4" x14ac:dyDescent="0.25">
      <c r="B23" s="702" t="s">
        <v>469</v>
      </c>
      <c r="C23" s="703"/>
      <c r="D23" s="703"/>
    </row>
    <row r="24" spans="2:4" x14ac:dyDescent="0.25">
      <c r="B24" s="702" t="s">
        <v>1644</v>
      </c>
      <c r="C24" s="703"/>
      <c r="D24" s="703"/>
    </row>
    <row r="25" spans="2:4" x14ac:dyDescent="0.25">
      <c r="B25" s="702" t="s">
        <v>468</v>
      </c>
      <c r="C25" s="703"/>
      <c r="D25" s="703"/>
    </row>
    <row r="26" spans="2:4" x14ac:dyDescent="0.25">
      <c r="B26" s="704" t="s">
        <v>33</v>
      </c>
      <c r="C26" s="705">
        <f>C23+C24</f>
        <v>0</v>
      </c>
      <c r="D26" s="705">
        <f>D23+D24</f>
        <v>0</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8"/>
  <sheetViews>
    <sheetView workbookViewId="0">
      <selection activeCell="D16" sqref="D16"/>
    </sheetView>
  </sheetViews>
  <sheetFormatPr defaultRowHeight="15" x14ac:dyDescent="0.25"/>
  <cols>
    <col min="3" max="3" width="73.28515625" customWidth="1"/>
    <col min="4" max="4" width="145.42578125" customWidth="1"/>
    <col min="5" max="5" width="95.140625" customWidth="1"/>
  </cols>
  <sheetData>
    <row r="1" spans="1:5" x14ac:dyDescent="0.25">
      <c r="A1" s="706" t="s">
        <v>1647</v>
      </c>
      <c r="B1" s="706"/>
      <c r="C1" s="706"/>
      <c r="D1" s="706"/>
    </row>
    <row r="4" spans="1:5" ht="33" customHeight="1" x14ac:dyDescent="0.35">
      <c r="A4" s="707" t="s">
        <v>1648</v>
      </c>
      <c r="B4" s="707"/>
      <c r="C4" s="707"/>
      <c r="D4" s="707"/>
      <c r="E4" s="707"/>
    </row>
    <row r="5" spans="1:5" ht="33" customHeight="1" x14ac:dyDescent="0.35">
      <c r="A5" s="708"/>
      <c r="B5" s="708"/>
      <c r="C5" s="708"/>
      <c r="D5" s="709"/>
    </row>
    <row r="6" spans="1:5" ht="15.75" x14ac:dyDescent="0.25">
      <c r="A6" s="710" t="s">
        <v>1649</v>
      </c>
      <c r="B6" s="710"/>
      <c r="C6" s="710"/>
      <c r="D6" s="711"/>
    </row>
    <row r="7" spans="1:5" ht="15.75" x14ac:dyDescent="0.25">
      <c r="A7" s="712"/>
      <c r="B7" s="712"/>
      <c r="C7" s="712"/>
      <c r="D7" s="713"/>
    </row>
    <row r="8" spans="1:5" x14ac:dyDescent="0.25">
      <c r="A8" s="714" t="s">
        <v>1650</v>
      </c>
      <c r="B8" s="714" t="s">
        <v>1651</v>
      </c>
      <c r="C8" s="715" t="s">
        <v>1652</v>
      </c>
      <c r="D8" s="716" t="s">
        <v>1653</v>
      </c>
      <c r="E8" s="716"/>
    </row>
    <row r="9" spans="1:5" ht="35.25" customHeight="1" x14ac:dyDescent="0.25">
      <c r="A9" s="717" t="s">
        <v>1654</v>
      </c>
      <c r="B9" s="718"/>
      <c r="C9" s="718"/>
      <c r="D9" s="719"/>
      <c r="E9" s="719"/>
    </row>
    <row r="10" spans="1:5" ht="27" customHeight="1" x14ac:dyDescent="0.25">
      <c r="A10" s="720" t="s">
        <v>1655</v>
      </c>
      <c r="B10" s="721"/>
      <c r="C10" s="722" t="s">
        <v>1656</v>
      </c>
      <c r="D10" s="723" t="s">
        <v>1657</v>
      </c>
      <c r="E10" s="723" t="s">
        <v>1658</v>
      </c>
    </row>
    <row r="11" spans="1:5" x14ac:dyDescent="0.25">
      <c r="A11" s="724"/>
      <c r="B11" s="725"/>
      <c r="C11" s="726" t="s">
        <v>1659</v>
      </c>
      <c r="D11" s="727"/>
      <c r="E11" s="727"/>
    </row>
    <row r="12" spans="1:5" ht="53.25" customHeight="1" x14ac:dyDescent="0.25">
      <c r="A12" s="728" t="s">
        <v>1660</v>
      </c>
      <c r="B12" s="729"/>
      <c r="C12" s="730" t="s">
        <v>1661</v>
      </c>
      <c r="D12" s="731" t="s">
        <v>1662</v>
      </c>
      <c r="E12" s="731" t="s">
        <v>1663</v>
      </c>
    </row>
    <row r="13" spans="1:5" ht="54.75" customHeight="1" x14ac:dyDescent="0.25">
      <c r="A13" s="728" t="s">
        <v>1664</v>
      </c>
      <c r="B13" s="729"/>
      <c r="C13" s="730" t="s">
        <v>1665</v>
      </c>
      <c r="D13" s="731" t="s">
        <v>1662</v>
      </c>
      <c r="E13" s="731" t="s">
        <v>1663</v>
      </c>
    </row>
    <row r="14" spans="1:5" ht="45" x14ac:dyDescent="0.25">
      <c r="A14" s="728" t="s">
        <v>1666</v>
      </c>
      <c r="B14" s="729"/>
      <c r="C14" s="730" t="s">
        <v>1667</v>
      </c>
      <c r="D14" s="731" t="s">
        <v>1662</v>
      </c>
      <c r="E14" s="731" t="s">
        <v>1663</v>
      </c>
    </row>
    <row r="15" spans="1:5" ht="52.5" customHeight="1" x14ac:dyDescent="0.25">
      <c r="A15" s="728" t="s">
        <v>1668</v>
      </c>
      <c r="B15" s="729"/>
      <c r="C15" s="730" t="s">
        <v>1669</v>
      </c>
      <c r="D15" s="731" t="s">
        <v>1662</v>
      </c>
      <c r="E15" s="731" t="s">
        <v>1663</v>
      </c>
    </row>
    <row r="16" spans="1:5" ht="45" x14ac:dyDescent="0.25">
      <c r="A16" s="728" t="s">
        <v>1670</v>
      </c>
      <c r="B16" s="729"/>
      <c r="C16" s="730" t="s">
        <v>1671</v>
      </c>
      <c r="D16" s="731" t="s">
        <v>1662</v>
      </c>
      <c r="E16" s="731" t="s">
        <v>1663</v>
      </c>
    </row>
    <row r="17" spans="1:5" ht="45" x14ac:dyDescent="0.25">
      <c r="A17" s="728" t="s">
        <v>1672</v>
      </c>
      <c r="B17" s="729"/>
      <c r="C17" s="730" t="s">
        <v>1673</v>
      </c>
      <c r="D17" s="731" t="s">
        <v>1662</v>
      </c>
      <c r="E17" s="731" t="s">
        <v>1663</v>
      </c>
    </row>
    <row r="18" spans="1:5" ht="50.25" customHeight="1" x14ac:dyDescent="0.25">
      <c r="A18" s="728" t="s">
        <v>1674</v>
      </c>
      <c r="B18" s="729"/>
      <c r="C18" s="730" t="s">
        <v>1675</v>
      </c>
      <c r="D18" s="731" t="s">
        <v>1662</v>
      </c>
      <c r="E18" s="731" t="s">
        <v>1663</v>
      </c>
    </row>
    <row r="19" spans="1:5" ht="45" x14ac:dyDescent="0.25">
      <c r="A19" s="728" t="s">
        <v>1676</v>
      </c>
      <c r="B19" s="729"/>
      <c r="C19" s="730" t="s">
        <v>1677</v>
      </c>
      <c r="D19" s="731" t="s">
        <v>1662</v>
      </c>
      <c r="E19" s="731" t="s">
        <v>1663</v>
      </c>
    </row>
    <row r="20" spans="1:5" x14ac:dyDescent="0.25">
      <c r="A20" s="732"/>
      <c r="B20" s="733"/>
      <c r="C20" s="734" t="s">
        <v>1678</v>
      </c>
      <c r="D20" s="735"/>
      <c r="E20" s="735"/>
    </row>
    <row r="21" spans="1:5" ht="35.1" customHeight="1" x14ac:dyDescent="0.25">
      <c r="A21" s="728" t="s">
        <v>1679</v>
      </c>
      <c r="B21" s="729"/>
      <c r="C21" s="730" t="s">
        <v>1680</v>
      </c>
      <c r="D21" s="731" t="s">
        <v>1681</v>
      </c>
      <c r="E21" s="731" t="s">
        <v>1681</v>
      </c>
    </row>
    <row r="22" spans="1:5" ht="35.1" customHeight="1" x14ac:dyDescent="0.25">
      <c r="A22" s="728" t="s">
        <v>1682</v>
      </c>
      <c r="B22" s="729"/>
      <c r="C22" s="730" t="s">
        <v>1683</v>
      </c>
      <c r="D22" s="731" t="s">
        <v>1681</v>
      </c>
      <c r="E22" s="731" t="s">
        <v>1681</v>
      </c>
    </row>
    <row r="23" spans="1:5" ht="35.1" customHeight="1" x14ac:dyDescent="0.25">
      <c r="A23" s="728" t="s">
        <v>1684</v>
      </c>
      <c r="B23" s="729"/>
      <c r="C23" s="730" t="s">
        <v>1685</v>
      </c>
      <c r="D23" s="731" t="s">
        <v>1681</v>
      </c>
      <c r="E23" s="731" t="s">
        <v>1681</v>
      </c>
    </row>
    <row r="24" spans="1:5" ht="35.1" customHeight="1" x14ac:dyDescent="0.25">
      <c r="A24" s="728" t="s">
        <v>1686</v>
      </c>
      <c r="B24" s="729"/>
      <c r="C24" s="730" t="s">
        <v>1687</v>
      </c>
      <c r="D24" s="731" t="s">
        <v>1681</v>
      </c>
      <c r="E24" s="731" t="s">
        <v>1681</v>
      </c>
    </row>
    <row r="25" spans="1:5" ht="35.1" customHeight="1" x14ac:dyDescent="0.25">
      <c r="A25" s="728" t="s">
        <v>1688</v>
      </c>
      <c r="B25" s="729"/>
      <c r="C25" s="730" t="s">
        <v>1689</v>
      </c>
      <c r="D25" s="731" t="s">
        <v>1681</v>
      </c>
      <c r="E25" s="731" t="s">
        <v>1681</v>
      </c>
    </row>
    <row r="26" spans="1:5" ht="35.1" customHeight="1" x14ac:dyDescent="0.25">
      <c r="A26" s="728" t="s">
        <v>1690</v>
      </c>
      <c r="B26" s="729"/>
      <c r="C26" s="730" t="s">
        <v>1691</v>
      </c>
      <c r="D26" s="731" t="s">
        <v>1681</v>
      </c>
      <c r="E26" s="731" t="s">
        <v>1681</v>
      </c>
    </row>
    <row r="27" spans="1:5" ht="35.1" customHeight="1" x14ac:dyDescent="0.25">
      <c r="A27" s="728" t="s">
        <v>1692</v>
      </c>
      <c r="B27" s="729"/>
      <c r="C27" s="730" t="s">
        <v>1693</v>
      </c>
      <c r="D27" s="731" t="s">
        <v>1681</v>
      </c>
      <c r="E27" s="731" t="s">
        <v>1681</v>
      </c>
    </row>
    <row r="28" spans="1:5" ht="35.1" customHeight="1" x14ac:dyDescent="0.25">
      <c r="A28" s="728" t="s">
        <v>1694</v>
      </c>
      <c r="B28" s="729"/>
      <c r="C28" s="730" t="s">
        <v>1695</v>
      </c>
      <c r="D28" s="731" t="s">
        <v>1681</v>
      </c>
      <c r="E28" s="731" t="s">
        <v>1681</v>
      </c>
    </row>
    <row r="29" spans="1:5" ht="35.1" customHeight="1" x14ac:dyDescent="0.25">
      <c r="A29" s="728" t="s">
        <v>1696</v>
      </c>
      <c r="B29" s="729"/>
      <c r="C29" s="730" t="s">
        <v>1697</v>
      </c>
      <c r="D29" s="731" t="s">
        <v>1681</v>
      </c>
      <c r="E29" s="731" t="s">
        <v>1681</v>
      </c>
    </row>
    <row r="30" spans="1:5" ht="35.1" customHeight="1" x14ac:dyDescent="0.25">
      <c r="A30" s="728" t="s">
        <v>1698</v>
      </c>
      <c r="B30" s="729"/>
      <c r="C30" s="730" t="s">
        <v>1699</v>
      </c>
      <c r="D30" s="731" t="s">
        <v>1681</v>
      </c>
      <c r="E30" s="731" t="s">
        <v>1681</v>
      </c>
    </row>
    <row r="31" spans="1:5" ht="35.1" customHeight="1" x14ac:dyDescent="0.25">
      <c r="A31" s="728" t="s">
        <v>1700</v>
      </c>
      <c r="B31" s="729"/>
      <c r="C31" s="730" t="s">
        <v>1701</v>
      </c>
      <c r="D31" s="731" t="s">
        <v>1681</v>
      </c>
      <c r="E31" s="731" t="s">
        <v>1681</v>
      </c>
    </row>
    <row r="32" spans="1:5" ht="35.1" customHeight="1" x14ac:dyDescent="0.25">
      <c r="A32" s="728" t="s">
        <v>1702</v>
      </c>
      <c r="B32" s="729"/>
      <c r="C32" s="730" t="s">
        <v>1703</v>
      </c>
      <c r="D32" s="731" t="s">
        <v>1681</v>
      </c>
      <c r="E32" s="731" t="s">
        <v>1681</v>
      </c>
    </row>
    <row r="33" spans="1:5" ht="35.1" customHeight="1" x14ac:dyDescent="0.25">
      <c r="A33" s="728" t="s">
        <v>1704</v>
      </c>
      <c r="B33" s="729"/>
      <c r="C33" s="730" t="s">
        <v>1705</v>
      </c>
      <c r="D33" s="731" t="s">
        <v>1681</v>
      </c>
      <c r="E33" s="731" t="s">
        <v>1681</v>
      </c>
    </row>
    <row r="34" spans="1:5" ht="14.25" customHeight="1" x14ac:dyDescent="0.25">
      <c r="A34" s="714" t="s">
        <v>1650</v>
      </c>
      <c r="B34" s="714" t="s">
        <v>1651</v>
      </c>
      <c r="C34" s="715" t="s">
        <v>1652</v>
      </c>
      <c r="D34" s="716"/>
      <c r="E34" s="716"/>
    </row>
    <row r="35" spans="1:5" x14ac:dyDescent="0.25">
      <c r="A35" s="736" t="s">
        <v>1706</v>
      </c>
      <c r="B35" s="737"/>
      <c r="C35" s="738" t="s">
        <v>1707</v>
      </c>
      <c r="D35" s="739"/>
      <c r="E35" s="739"/>
    </row>
    <row r="36" spans="1:5" x14ac:dyDescent="0.25">
      <c r="A36" s="740"/>
      <c r="B36" s="741"/>
      <c r="C36" s="742" t="s">
        <v>1708</v>
      </c>
      <c r="D36" s="743"/>
      <c r="E36" s="743"/>
    </row>
    <row r="37" spans="1:5" ht="45" x14ac:dyDescent="0.25">
      <c r="A37" s="744" t="s">
        <v>1709</v>
      </c>
      <c r="B37" s="745"/>
      <c r="C37" s="746" t="s">
        <v>1710</v>
      </c>
      <c r="D37" s="731" t="s">
        <v>1711</v>
      </c>
      <c r="E37" s="731" t="s">
        <v>1712</v>
      </c>
    </row>
    <row r="38" spans="1:5" ht="45" x14ac:dyDescent="0.25">
      <c r="A38" s="744" t="s">
        <v>1535</v>
      </c>
      <c r="B38" s="745"/>
      <c r="C38" s="746" t="s">
        <v>1713</v>
      </c>
      <c r="D38" s="731" t="s">
        <v>1711</v>
      </c>
      <c r="E38" s="731" t="s">
        <v>1712</v>
      </c>
    </row>
    <row r="39" spans="1:5" x14ac:dyDescent="0.25">
      <c r="A39" s="740"/>
      <c r="B39" s="741"/>
      <c r="C39" s="742" t="s">
        <v>1714</v>
      </c>
      <c r="D39" s="743"/>
      <c r="E39" s="743"/>
    </row>
    <row r="40" spans="1:5" ht="47.25" customHeight="1" x14ac:dyDescent="0.25">
      <c r="A40" s="744" t="s">
        <v>1715</v>
      </c>
      <c r="B40" s="745"/>
      <c r="C40" s="746" t="s">
        <v>1716</v>
      </c>
      <c r="D40" s="731" t="s">
        <v>1711</v>
      </c>
      <c r="E40" s="731" t="s">
        <v>1712</v>
      </c>
    </row>
    <row r="41" spans="1:5" ht="45" x14ac:dyDescent="0.25">
      <c r="A41" s="744" t="s">
        <v>1717</v>
      </c>
      <c r="B41" s="745"/>
      <c r="C41" s="746" t="s">
        <v>1718</v>
      </c>
      <c r="D41" s="731" t="s">
        <v>1711</v>
      </c>
      <c r="E41" s="731" t="s">
        <v>1712</v>
      </c>
    </row>
    <row r="42" spans="1:5" ht="45" x14ac:dyDescent="0.25">
      <c r="A42" s="744" t="s">
        <v>1719</v>
      </c>
      <c r="B42" s="745"/>
      <c r="C42" s="746" t="s">
        <v>1720</v>
      </c>
      <c r="D42" s="731" t="s">
        <v>1711</v>
      </c>
      <c r="E42" s="731" t="s">
        <v>1712</v>
      </c>
    </row>
    <row r="43" spans="1:5" ht="54.75" customHeight="1" x14ac:dyDescent="0.25">
      <c r="A43" s="744" t="s">
        <v>1721</v>
      </c>
      <c r="B43" s="745"/>
      <c r="C43" s="746" t="s">
        <v>1722</v>
      </c>
      <c r="D43" s="731" t="s">
        <v>1711</v>
      </c>
      <c r="E43" s="731" t="s">
        <v>1712</v>
      </c>
    </row>
    <row r="44" spans="1:5" x14ac:dyDescent="0.25">
      <c r="A44" s="740"/>
      <c r="B44" s="741"/>
      <c r="C44" s="742" t="s">
        <v>1723</v>
      </c>
      <c r="D44" s="743"/>
      <c r="E44" s="743"/>
    </row>
    <row r="45" spans="1:5" ht="45" x14ac:dyDescent="0.25">
      <c r="A45" s="744" t="s">
        <v>1724</v>
      </c>
      <c r="B45" s="745"/>
      <c r="C45" s="746" t="s">
        <v>1725</v>
      </c>
      <c r="D45" s="731" t="s">
        <v>1711</v>
      </c>
      <c r="E45" s="731" t="s">
        <v>1712</v>
      </c>
    </row>
    <row r="46" spans="1:5" x14ac:dyDescent="0.25">
      <c r="A46" s="740"/>
      <c r="B46" s="741"/>
      <c r="C46" s="742" t="s">
        <v>1726</v>
      </c>
      <c r="D46" s="743"/>
      <c r="E46" s="743"/>
    </row>
    <row r="47" spans="1:5" ht="45" x14ac:dyDescent="0.25">
      <c r="A47" s="744" t="s">
        <v>1727</v>
      </c>
      <c r="B47" s="745"/>
      <c r="C47" s="746" t="s">
        <v>1728</v>
      </c>
      <c r="D47" s="731" t="s">
        <v>1711</v>
      </c>
      <c r="E47" s="731" t="s">
        <v>1712</v>
      </c>
    </row>
    <row r="48" spans="1:5" ht="15" customHeight="1" x14ac:dyDescent="0.25">
      <c r="A48" s="744" t="s">
        <v>1729</v>
      </c>
      <c r="B48" s="745"/>
      <c r="C48" s="746" t="s">
        <v>1730</v>
      </c>
      <c r="D48" s="731" t="s">
        <v>1711</v>
      </c>
      <c r="E48" s="731" t="s">
        <v>1712</v>
      </c>
    </row>
    <row r="49" spans="1:5" ht="84.75" customHeight="1" x14ac:dyDescent="0.25">
      <c r="A49" s="744" t="s">
        <v>1731</v>
      </c>
      <c r="B49" s="745"/>
      <c r="C49" s="746" t="s">
        <v>1732</v>
      </c>
      <c r="D49" s="731" t="s">
        <v>1711</v>
      </c>
      <c r="E49" s="731" t="s">
        <v>1712</v>
      </c>
    </row>
    <row r="50" spans="1:5" ht="15" customHeight="1" x14ac:dyDescent="0.25">
      <c r="A50" s="744" t="s">
        <v>1733</v>
      </c>
      <c r="B50" s="745"/>
      <c r="C50" s="746" t="s">
        <v>1734</v>
      </c>
      <c r="D50" s="731" t="s">
        <v>1711</v>
      </c>
      <c r="E50" s="731" t="s">
        <v>1712</v>
      </c>
    </row>
    <row r="51" spans="1:5" ht="96" customHeight="1" x14ac:dyDescent="0.25">
      <c r="A51" s="744" t="s">
        <v>1735</v>
      </c>
      <c r="B51" s="745"/>
      <c r="C51" s="746" t="s">
        <v>1736</v>
      </c>
      <c r="D51" s="731" t="s">
        <v>1711</v>
      </c>
      <c r="E51" s="731" t="s">
        <v>1712</v>
      </c>
    </row>
    <row r="52" spans="1:5" ht="84" customHeight="1" x14ac:dyDescent="0.25">
      <c r="A52" s="744" t="s">
        <v>1735</v>
      </c>
      <c r="B52" s="745"/>
      <c r="C52" s="746" t="s">
        <v>1736</v>
      </c>
      <c r="D52" s="731" t="s">
        <v>1711</v>
      </c>
      <c r="E52" s="731" t="s">
        <v>1712</v>
      </c>
    </row>
    <row r="53" spans="1:5" ht="87" customHeight="1" x14ac:dyDescent="0.25">
      <c r="A53" s="744" t="s">
        <v>1735</v>
      </c>
      <c r="B53" s="745"/>
      <c r="C53" s="746" t="s">
        <v>1736</v>
      </c>
      <c r="D53" s="731" t="s">
        <v>1711</v>
      </c>
      <c r="E53" s="731" t="s">
        <v>1712</v>
      </c>
    </row>
    <row r="54" spans="1:5" ht="96.75" customHeight="1" x14ac:dyDescent="0.25">
      <c r="A54" s="744" t="s">
        <v>1735</v>
      </c>
      <c r="B54" s="745"/>
      <c r="C54" s="746" t="s">
        <v>1736</v>
      </c>
      <c r="D54" s="731" t="s">
        <v>1711</v>
      </c>
      <c r="E54" s="731" t="s">
        <v>1712</v>
      </c>
    </row>
    <row r="55" spans="1:5" ht="100.5" customHeight="1" x14ac:dyDescent="0.25">
      <c r="A55" s="744" t="s">
        <v>1737</v>
      </c>
      <c r="B55" s="745"/>
      <c r="C55" s="746" t="s">
        <v>1738</v>
      </c>
      <c r="D55" s="731" t="s">
        <v>1711</v>
      </c>
      <c r="E55" s="731" t="s">
        <v>1712</v>
      </c>
    </row>
    <row r="56" spans="1:5" ht="64.5" customHeight="1" x14ac:dyDescent="0.25">
      <c r="A56" s="744" t="s">
        <v>1739</v>
      </c>
      <c r="B56" s="745"/>
      <c r="C56" s="746" t="s">
        <v>1740</v>
      </c>
      <c r="D56" s="731" t="s">
        <v>1711</v>
      </c>
      <c r="E56" s="731" t="s">
        <v>1712</v>
      </c>
    </row>
    <row r="57" spans="1:5" ht="15" customHeight="1" x14ac:dyDescent="0.25">
      <c r="A57" s="744" t="s">
        <v>1741</v>
      </c>
      <c r="B57" s="745"/>
      <c r="C57" s="746" t="s">
        <v>1742</v>
      </c>
      <c r="D57" s="731" t="s">
        <v>1711</v>
      </c>
      <c r="E57" s="731" t="s">
        <v>1712</v>
      </c>
    </row>
    <row r="58" spans="1:5" ht="44.25" customHeight="1" x14ac:dyDescent="0.25">
      <c r="A58" s="744" t="s">
        <v>1743</v>
      </c>
      <c r="B58" s="745"/>
      <c r="C58" s="746" t="s">
        <v>1744</v>
      </c>
      <c r="D58" s="731" t="s">
        <v>1711</v>
      </c>
      <c r="E58" s="731" t="s">
        <v>1712</v>
      </c>
    </row>
    <row r="59" spans="1:5" ht="33.75" customHeight="1" x14ac:dyDescent="0.25">
      <c r="A59" s="744" t="s">
        <v>1745</v>
      </c>
      <c r="B59" s="745"/>
      <c r="C59" s="746" t="s">
        <v>1746</v>
      </c>
      <c r="D59" s="731" t="s">
        <v>1711</v>
      </c>
      <c r="E59" s="731" t="s">
        <v>1712</v>
      </c>
    </row>
    <row r="60" spans="1:5" ht="15" customHeight="1" x14ac:dyDescent="0.25">
      <c r="A60" s="740"/>
      <c r="B60" s="741"/>
      <c r="C60" s="742" t="s">
        <v>1747</v>
      </c>
      <c r="D60" s="747"/>
      <c r="E60" s="747"/>
    </row>
    <row r="61" spans="1:5" ht="36.75" customHeight="1" x14ac:dyDescent="0.25">
      <c r="A61" s="744" t="s">
        <v>1748</v>
      </c>
      <c r="B61" s="745"/>
      <c r="C61" s="746" t="s">
        <v>1747</v>
      </c>
      <c r="D61" s="731" t="s">
        <v>1711</v>
      </c>
      <c r="E61" s="731" t="s">
        <v>1712</v>
      </c>
    </row>
    <row r="62" spans="1:5" ht="15" customHeight="1" x14ac:dyDescent="0.25">
      <c r="A62" s="740"/>
      <c r="B62" s="741"/>
      <c r="C62" s="742" t="s">
        <v>1749</v>
      </c>
      <c r="D62" s="747"/>
      <c r="E62" s="747"/>
    </row>
    <row r="63" spans="1:5" ht="17.25" customHeight="1" x14ac:dyDescent="0.25">
      <c r="A63" s="744" t="s">
        <v>1750</v>
      </c>
      <c r="B63" s="745"/>
      <c r="C63" s="746" t="s">
        <v>1749</v>
      </c>
      <c r="D63" s="731" t="s">
        <v>1711</v>
      </c>
      <c r="E63" s="731" t="s">
        <v>1712</v>
      </c>
    </row>
    <row r="64" spans="1:5" ht="15" customHeight="1" x14ac:dyDescent="0.25">
      <c r="A64" s="740"/>
      <c r="B64" s="741"/>
      <c r="C64" s="742" t="s">
        <v>1751</v>
      </c>
      <c r="D64" s="747"/>
      <c r="E64" s="747"/>
    </row>
    <row r="65" spans="1:5" ht="24" customHeight="1" x14ac:dyDescent="0.25">
      <c r="A65" s="744" t="s">
        <v>1752</v>
      </c>
      <c r="B65" s="745"/>
      <c r="C65" s="746" t="s">
        <v>1751</v>
      </c>
      <c r="D65" s="731" t="s">
        <v>1711</v>
      </c>
      <c r="E65" s="731" t="s">
        <v>1712</v>
      </c>
    </row>
    <row r="66" spans="1:5" ht="15" customHeight="1" x14ac:dyDescent="0.25">
      <c r="A66" s="740"/>
      <c r="B66" s="741"/>
      <c r="C66" s="742" t="s">
        <v>1753</v>
      </c>
      <c r="D66" s="747"/>
      <c r="E66" s="747"/>
    </row>
    <row r="67" spans="1:5" ht="15" customHeight="1" x14ac:dyDescent="0.25">
      <c r="A67" s="744" t="s">
        <v>1754</v>
      </c>
      <c r="B67" s="745"/>
      <c r="C67" s="746" t="s">
        <v>1753</v>
      </c>
      <c r="D67" s="731" t="s">
        <v>1711</v>
      </c>
      <c r="E67" s="731" t="s">
        <v>1712</v>
      </c>
    </row>
    <row r="68" spans="1:5" ht="15" customHeight="1" x14ac:dyDescent="0.25">
      <c r="A68" s="740"/>
      <c r="B68" s="741"/>
      <c r="C68" s="742" t="s">
        <v>1755</v>
      </c>
      <c r="D68" s="747"/>
      <c r="E68" s="747"/>
    </row>
    <row r="69" spans="1:5" ht="30" customHeight="1" x14ac:dyDescent="0.25">
      <c r="A69" s="744" t="s">
        <v>1756</v>
      </c>
      <c r="B69" s="745"/>
      <c r="C69" s="746" t="s">
        <v>1757</v>
      </c>
      <c r="D69" s="731" t="s">
        <v>1711</v>
      </c>
      <c r="E69" s="731" t="s">
        <v>1712</v>
      </c>
    </row>
    <row r="70" spans="1:5" ht="30" customHeight="1" x14ac:dyDescent="0.25">
      <c r="A70" s="744"/>
      <c r="B70" s="745"/>
      <c r="C70" s="746" t="s">
        <v>1758</v>
      </c>
      <c r="D70" s="731" t="s">
        <v>1711</v>
      </c>
      <c r="E70" s="731" t="s">
        <v>1712</v>
      </c>
    </row>
    <row r="71" spans="1:5" ht="28.5" customHeight="1" x14ac:dyDescent="0.25">
      <c r="A71" s="748" t="s">
        <v>1759</v>
      </c>
      <c r="B71" s="749"/>
      <c r="C71" s="750"/>
      <c r="D71" s="751"/>
      <c r="E71" s="751"/>
    </row>
    <row r="72" spans="1:5" ht="58.5" customHeight="1" x14ac:dyDescent="0.25">
      <c r="A72" s="752" t="s">
        <v>1760</v>
      </c>
      <c r="B72" s="753"/>
      <c r="C72" s="754" t="s">
        <v>1761</v>
      </c>
      <c r="D72" s="731" t="s">
        <v>1711</v>
      </c>
      <c r="E72" s="731" t="s">
        <v>1712</v>
      </c>
    </row>
    <row r="73" spans="1:5" ht="50.25" customHeight="1" x14ac:dyDescent="0.25">
      <c r="A73" s="748" t="s">
        <v>1762</v>
      </c>
      <c r="B73" s="749"/>
      <c r="C73" s="750"/>
      <c r="D73" s="751"/>
      <c r="E73" s="751"/>
    </row>
    <row r="74" spans="1:5" ht="45" x14ac:dyDescent="0.25">
      <c r="A74" s="755"/>
      <c r="B74" s="753"/>
      <c r="C74" s="754" t="s">
        <v>1763</v>
      </c>
      <c r="D74" s="731" t="s">
        <v>1711</v>
      </c>
      <c r="E74" s="731" t="s">
        <v>1712</v>
      </c>
    </row>
    <row r="75" spans="1:5" ht="45" x14ac:dyDescent="0.25">
      <c r="A75" s="755"/>
      <c r="B75" s="753"/>
      <c r="C75" s="754" t="s">
        <v>1764</v>
      </c>
      <c r="D75" s="731" t="s">
        <v>1711</v>
      </c>
      <c r="E75" s="731" t="s">
        <v>1712</v>
      </c>
    </row>
    <row r="76" spans="1:5" ht="15" customHeight="1" x14ac:dyDescent="0.25">
      <c r="A76" s="748" t="s">
        <v>1765</v>
      </c>
      <c r="B76" s="749"/>
      <c r="C76" s="750"/>
      <c r="D76" s="751"/>
      <c r="E76" s="751"/>
    </row>
    <row r="77" spans="1:5" ht="50.25" customHeight="1" x14ac:dyDescent="0.25">
      <c r="A77" s="755"/>
      <c r="B77" s="753"/>
      <c r="C77" s="754" t="s">
        <v>1766</v>
      </c>
      <c r="D77" s="731" t="s">
        <v>1711</v>
      </c>
      <c r="E77" s="731" t="s">
        <v>1712</v>
      </c>
    </row>
    <row r="78" spans="1:5" ht="15" customHeight="1" x14ac:dyDescent="0.25">
      <c r="A78" s="710"/>
      <c r="B78" s="710"/>
      <c r="C78" s="710"/>
      <c r="D78" s="710"/>
      <c r="E78" s="710"/>
    </row>
    <row r="79" spans="1:5" ht="15.75" customHeight="1" x14ac:dyDescent="0.25">
      <c r="A79" s="710" t="s">
        <v>1767</v>
      </c>
      <c r="B79" s="710"/>
      <c r="C79" s="710"/>
      <c r="D79" s="710"/>
      <c r="E79" s="710"/>
    </row>
    <row r="80" spans="1:5" ht="15.75" customHeight="1" x14ac:dyDescent="0.25">
      <c r="A80" s="710"/>
      <c r="B80" s="710"/>
      <c r="C80" s="710"/>
      <c r="D80" s="710"/>
      <c r="E80" s="710"/>
    </row>
    <row r="81" spans="1:5" ht="27.75" customHeight="1" x14ac:dyDescent="0.25">
      <c r="A81" s="756" t="s">
        <v>1768</v>
      </c>
      <c r="B81" s="757"/>
      <c r="C81" s="757"/>
      <c r="D81" s="758"/>
      <c r="E81" s="758"/>
    </row>
    <row r="82" spans="1:5" ht="27.75" customHeight="1" x14ac:dyDescent="0.25">
      <c r="A82" s="759"/>
      <c r="B82" s="760"/>
      <c r="C82" s="761" t="s">
        <v>1769</v>
      </c>
      <c r="D82" s="727"/>
      <c r="E82" s="727"/>
    </row>
    <row r="83" spans="1:5" ht="57.75" customHeight="1" x14ac:dyDescent="0.25">
      <c r="A83" s="762"/>
      <c r="B83" s="763"/>
      <c r="C83" s="763" t="s">
        <v>1770</v>
      </c>
      <c r="D83" s="764" t="s">
        <v>1771</v>
      </c>
      <c r="E83" s="764" t="s">
        <v>1772</v>
      </c>
    </row>
    <row r="84" spans="1:5" ht="27.75" customHeight="1" x14ac:dyDescent="0.25">
      <c r="A84" s="762"/>
      <c r="B84" s="763"/>
      <c r="C84" s="763" t="s">
        <v>1773</v>
      </c>
      <c r="D84" s="764" t="s">
        <v>1771</v>
      </c>
      <c r="E84" s="764" t="s">
        <v>1772</v>
      </c>
    </row>
    <row r="85" spans="1:5" ht="27.75" customHeight="1" x14ac:dyDescent="0.25">
      <c r="A85" s="762"/>
      <c r="B85" s="763"/>
      <c r="C85" s="763" t="s">
        <v>1774</v>
      </c>
      <c r="D85" s="764" t="s">
        <v>1771</v>
      </c>
      <c r="E85" s="764" t="s">
        <v>1772</v>
      </c>
    </row>
    <row r="86" spans="1:5" ht="27.75" customHeight="1" x14ac:dyDescent="0.25">
      <c r="A86" s="762"/>
      <c r="B86" s="763"/>
      <c r="C86" s="763" t="s">
        <v>1775</v>
      </c>
      <c r="D86" s="764" t="s">
        <v>1771</v>
      </c>
      <c r="E86" s="764" t="s">
        <v>1772</v>
      </c>
    </row>
    <row r="87" spans="1:5" ht="27.75" customHeight="1" x14ac:dyDescent="0.25">
      <c r="A87" s="762"/>
      <c r="B87" s="763"/>
      <c r="C87" s="763" t="s">
        <v>1776</v>
      </c>
      <c r="D87" s="764" t="s">
        <v>1771</v>
      </c>
      <c r="E87" s="764" t="s">
        <v>1772</v>
      </c>
    </row>
    <row r="88" spans="1:5" ht="27.75" customHeight="1" x14ac:dyDescent="0.25">
      <c r="A88" s="762"/>
      <c r="B88" s="763"/>
      <c r="C88" s="763" t="s">
        <v>1777</v>
      </c>
      <c r="D88" s="764" t="s">
        <v>1771</v>
      </c>
      <c r="E88" s="764" t="s">
        <v>1772</v>
      </c>
    </row>
    <row r="89" spans="1:5" ht="27.75" customHeight="1" x14ac:dyDescent="0.25">
      <c r="A89" s="762"/>
      <c r="B89" s="763"/>
      <c r="C89" s="763" t="s">
        <v>1778</v>
      </c>
      <c r="D89" s="764" t="s">
        <v>1771</v>
      </c>
      <c r="E89" s="764" t="s">
        <v>1772</v>
      </c>
    </row>
    <row r="90" spans="1:5" ht="15.75" customHeight="1" x14ac:dyDescent="0.25">
      <c r="A90" s="762"/>
      <c r="B90" s="763"/>
      <c r="C90" s="763" t="s">
        <v>1779</v>
      </c>
      <c r="D90" s="764" t="s">
        <v>1771</v>
      </c>
      <c r="E90" s="764" t="s">
        <v>1772</v>
      </c>
    </row>
    <row r="91" spans="1:5" ht="15.75" customHeight="1" x14ac:dyDescent="0.25">
      <c r="A91" s="762"/>
      <c r="B91" s="763"/>
      <c r="C91" s="763" t="s">
        <v>1780</v>
      </c>
      <c r="D91" s="764" t="s">
        <v>1771</v>
      </c>
      <c r="E91" s="764" t="s">
        <v>1772</v>
      </c>
    </row>
    <row r="92" spans="1:5" ht="15.75" customHeight="1" x14ac:dyDescent="0.25">
      <c r="A92" s="762"/>
      <c r="B92" s="763"/>
      <c r="C92" s="763" t="s">
        <v>1781</v>
      </c>
      <c r="D92" s="764" t="s">
        <v>1771</v>
      </c>
      <c r="E92" s="764" t="s">
        <v>1772</v>
      </c>
    </row>
    <row r="93" spans="1:5" ht="40.5" customHeight="1" x14ac:dyDescent="0.25">
      <c r="A93" s="762"/>
      <c r="B93" s="763"/>
      <c r="C93" s="763" t="s">
        <v>1782</v>
      </c>
      <c r="D93" s="764" t="s">
        <v>1771</v>
      </c>
      <c r="E93" s="764" t="s">
        <v>1772</v>
      </c>
    </row>
    <row r="94" spans="1:5" ht="15.75" customHeight="1" x14ac:dyDescent="0.25">
      <c r="A94" s="762"/>
      <c r="B94" s="763"/>
      <c r="C94" s="763" t="s">
        <v>1783</v>
      </c>
      <c r="D94" s="764" t="s">
        <v>1771</v>
      </c>
      <c r="E94" s="764" t="s">
        <v>1772</v>
      </c>
    </row>
    <row r="95" spans="1:5" ht="37.5" customHeight="1" x14ac:dyDescent="0.25">
      <c r="A95" s="762"/>
      <c r="B95" s="763"/>
      <c r="C95" s="763" t="s">
        <v>1784</v>
      </c>
      <c r="D95" s="764" t="s">
        <v>1771</v>
      </c>
      <c r="E95" s="764" t="s">
        <v>1772</v>
      </c>
    </row>
    <row r="96" spans="1:5" ht="15.75" customHeight="1" x14ac:dyDescent="0.25">
      <c r="A96" s="762"/>
      <c r="B96" s="763"/>
      <c r="C96" s="763" t="s">
        <v>1785</v>
      </c>
      <c r="D96" s="764" t="s">
        <v>1771</v>
      </c>
      <c r="E96" s="764" t="s">
        <v>1772</v>
      </c>
    </row>
    <row r="97" spans="1:5" ht="15.75" customHeight="1" x14ac:dyDescent="0.25">
      <c r="A97" s="762"/>
      <c r="B97" s="763"/>
      <c r="C97" s="763" t="s">
        <v>1786</v>
      </c>
      <c r="D97" s="764" t="s">
        <v>1771</v>
      </c>
      <c r="E97" s="764" t="s">
        <v>1772</v>
      </c>
    </row>
    <row r="98" spans="1:5" ht="15.75" customHeight="1" x14ac:dyDescent="0.25">
      <c r="A98" s="762"/>
      <c r="B98" s="763"/>
      <c r="C98" s="763" t="s">
        <v>1787</v>
      </c>
      <c r="D98" s="764" t="s">
        <v>1771</v>
      </c>
      <c r="E98" s="764" t="s">
        <v>1772</v>
      </c>
    </row>
    <row r="99" spans="1:5" ht="15.75" customHeight="1" x14ac:dyDescent="0.25">
      <c r="A99" s="762"/>
      <c r="B99" s="763"/>
      <c r="C99" s="763" t="s">
        <v>1788</v>
      </c>
      <c r="D99" s="764" t="s">
        <v>1771</v>
      </c>
      <c r="E99" s="764" t="s">
        <v>1772</v>
      </c>
    </row>
    <row r="100" spans="1:5" ht="51" customHeight="1" x14ac:dyDescent="0.25">
      <c r="A100" s="762"/>
      <c r="B100" s="763"/>
      <c r="C100" s="763" t="s">
        <v>1789</v>
      </c>
      <c r="D100" s="764" t="s">
        <v>1771</v>
      </c>
      <c r="E100" s="764" t="s">
        <v>1772</v>
      </c>
    </row>
    <row r="101" spans="1:5" ht="15.75" customHeight="1" x14ac:dyDescent="0.25">
      <c r="A101" s="762"/>
      <c r="B101" s="763"/>
      <c r="C101" s="763" t="s">
        <v>1790</v>
      </c>
      <c r="D101" s="764" t="s">
        <v>1771</v>
      </c>
      <c r="E101" s="764" t="s">
        <v>1772</v>
      </c>
    </row>
    <row r="102" spans="1:5" ht="40.5" customHeight="1" x14ac:dyDescent="0.25">
      <c r="A102" s="762"/>
      <c r="B102" s="763"/>
      <c r="C102" s="763" t="s">
        <v>1791</v>
      </c>
      <c r="D102" s="764" t="s">
        <v>1771</v>
      </c>
      <c r="E102" s="764" t="s">
        <v>1772</v>
      </c>
    </row>
    <row r="103" spans="1:5" ht="40.5" customHeight="1" x14ac:dyDescent="0.25">
      <c r="A103" s="762"/>
      <c r="B103" s="763"/>
      <c r="C103" s="763" t="s">
        <v>1792</v>
      </c>
      <c r="D103" s="764" t="s">
        <v>1771</v>
      </c>
      <c r="E103" s="764" t="s">
        <v>1772</v>
      </c>
    </row>
    <row r="104" spans="1:5" ht="64.5" customHeight="1" x14ac:dyDescent="0.25">
      <c r="A104" s="762"/>
      <c r="B104" s="763"/>
      <c r="C104" s="763" t="s">
        <v>1793</v>
      </c>
      <c r="D104" s="764" t="s">
        <v>1771</v>
      </c>
      <c r="E104" s="764" t="s">
        <v>1772</v>
      </c>
    </row>
    <row r="105" spans="1:5" ht="36.75" customHeight="1" x14ac:dyDescent="0.25">
      <c r="A105" s="756" t="s">
        <v>1794</v>
      </c>
      <c r="B105" s="757"/>
      <c r="C105" s="757"/>
      <c r="D105" s="758"/>
      <c r="E105" s="758"/>
    </row>
    <row r="106" spans="1:5" ht="36.75" customHeight="1" x14ac:dyDescent="0.25">
      <c r="A106" s="759">
        <v>4</v>
      </c>
      <c r="B106" s="760"/>
      <c r="C106" s="761" t="s">
        <v>1795</v>
      </c>
      <c r="D106" s="727" t="s">
        <v>1796</v>
      </c>
      <c r="E106" s="727"/>
    </row>
    <row r="107" spans="1:5" x14ac:dyDescent="0.25">
      <c r="A107" s="762" t="s">
        <v>1797</v>
      </c>
      <c r="B107" s="763"/>
      <c r="C107" s="730" t="s">
        <v>1798</v>
      </c>
      <c r="D107" s="765" t="s">
        <v>1799</v>
      </c>
      <c r="E107" s="731" t="s">
        <v>1681</v>
      </c>
    </row>
    <row r="108" spans="1:5" x14ac:dyDescent="0.25">
      <c r="A108" s="762" t="s">
        <v>1800</v>
      </c>
      <c r="B108" s="763"/>
      <c r="C108" s="766" t="s">
        <v>1801</v>
      </c>
      <c r="D108" s="765" t="s">
        <v>1799</v>
      </c>
      <c r="E108" s="731" t="s">
        <v>1681</v>
      </c>
    </row>
    <row r="109" spans="1:5" x14ac:dyDescent="0.25">
      <c r="A109" s="762" t="s">
        <v>1802</v>
      </c>
      <c r="B109" s="763"/>
      <c r="C109" s="766" t="s">
        <v>1803</v>
      </c>
      <c r="D109" s="765" t="s">
        <v>1799</v>
      </c>
      <c r="E109" s="731" t="s">
        <v>1681</v>
      </c>
    </row>
    <row r="110" spans="1:5" x14ac:dyDescent="0.25">
      <c r="A110" s="759">
        <v>5</v>
      </c>
      <c r="B110" s="760"/>
      <c r="C110" s="761" t="s">
        <v>1804</v>
      </c>
      <c r="D110" s="727" t="s">
        <v>1796</v>
      </c>
      <c r="E110" s="727"/>
    </row>
    <row r="111" spans="1:5" ht="30" x14ac:dyDescent="0.25">
      <c r="A111" s="767" t="s">
        <v>1805</v>
      </c>
      <c r="B111" s="763"/>
      <c r="C111" s="768" t="s">
        <v>1804</v>
      </c>
      <c r="D111" s="765" t="s">
        <v>1799</v>
      </c>
      <c r="E111" s="731" t="s">
        <v>1681</v>
      </c>
    </row>
    <row r="112" spans="1:5" x14ac:dyDescent="0.25">
      <c r="A112" s="759">
        <v>6</v>
      </c>
      <c r="B112" s="760"/>
      <c r="C112" s="761" t="s">
        <v>1806</v>
      </c>
      <c r="D112" s="727" t="s">
        <v>1796</v>
      </c>
      <c r="E112" s="727"/>
    </row>
    <row r="113" spans="1:5" ht="30" x14ac:dyDescent="0.25">
      <c r="A113" s="769" t="s">
        <v>1807</v>
      </c>
      <c r="B113" s="763"/>
      <c r="C113" s="768" t="s">
        <v>1808</v>
      </c>
      <c r="D113" s="765" t="s">
        <v>1809</v>
      </c>
      <c r="E113" s="765" t="s">
        <v>1809</v>
      </c>
    </row>
    <row r="114" spans="1:5" x14ac:dyDescent="0.25">
      <c r="A114" s="769"/>
      <c r="B114" s="763"/>
      <c r="C114" s="768" t="s">
        <v>1810</v>
      </c>
      <c r="D114" s="765" t="s">
        <v>1809</v>
      </c>
      <c r="E114" s="765" t="s">
        <v>1809</v>
      </c>
    </row>
    <row r="115" spans="1:5" x14ac:dyDescent="0.25">
      <c r="A115" s="769"/>
      <c r="B115" s="763"/>
      <c r="C115" s="768" t="s">
        <v>1811</v>
      </c>
      <c r="D115" s="765" t="s">
        <v>1809</v>
      </c>
      <c r="E115" s="765" t="s">
        <v>1809</v>
      </c>
    </row>
    <row r="116" spans="1:5" x14ac:dyDescent="0.25">
      <c r="A116" s="769"/>
      <c r="B116" s="763"/>
      <c r="C116" s="768" t="s">
        <v>1812</v>
      </c>
      <c r="D116" s="765" t="s">
        <v>1809</v>
      </c>
      <c r="E116" s="765" t="s">
        <v>1809</v>
      </c>
    </row>
    <row r="117" spans="1:5" x14ac:dyDescent="0.25">
      <c r="A117" s="769"/>
      <c r="B117" s="763"/>
      <c r="C117" s="768" t="s">
        <v>1813</v>
      </c>
      <c r="D117" s="765" t="s">
        <v>1809</v>
      </c>
      <c r="E117" s="765" t="s">
        <v>1809</v>
      </c>
    </row>
    <row r="118" spans="1:5" ht="50.25" customHeight="1" x14ac:dyDescent="0.25">
      <c r="A118" s="759" t="s">
        <v>1814</v>
      </c>
      <c r="B118" s="760"/>
      <c r="C118" s="761" t="s">
        <v>1815</v>
      </c>
      <c r="D118" s="727"/>
      <c r="E118" s="727" t="s">
        <v>1816</v>
      </c>
    </row>
    <row r="119" spans="1:5" ht="36" customHeight="1" x14ac:dyDescent="0.25">
      <c r="A119" s="759" t="s">
        <v>1817</v>
      </c>
      <c r="B119" s="760"/>
      <c r="C119" s="761" t="s">
        <v>1818</v>
      </c>
      <c r="D119" s="727"/>
      <c r="E119" s="727" t="s">
        <v>1816</v>
      </c>
    </row>
    <row r="120" spans="1:5" ht="24" customHeight="1" x14ac:dyDescent="0.25">
      <c r="A120" s="759" t="s">
        <v>1819</v>
      </c>
      <c r="B120" s="760"/>
      <c r="C120" s="761" t="s">
        <v>1820</v>
      </c>
      <c r="D120" s="727"/>
      <c r="E120" s="727" t="s">
        <v>1816</v>
      </c>
    </row>
    <row r="121" spans="1:5" ht="15.75" x14ac:dyDescent="0.25">
      <c r="A121" s="710"/>
      <c r="B121" s="710"/>
      <c r="C121" s="710"/>
      <c r="D121" s="710"/>
      <c r="E121" s="710"/>
    </row>
    <row r="122" spans="1:5" ht="56.25" customHeight="1" x14ac:dyDescent="0.25">
      <c r="A122" s="770" t="s">
        <v>1821</v>
      </c>
      <c r="B122" s="771"/>
      <c r="C122" s="772"/>
      <c r="D122" s="751"/>
      <c r="E122" s="751"/>
    </row>
    <row r="123" spans="1:5" ht="57.75" customHeight="1" x14ac:dyDescent="0.25">
      <c r="A123" s="773"/>
      <c r="B123" s="774"/>
      <c r="C123" s="775" t="s">
        <v>1822</v>
      </c>
      <c r="D123" s="723"/>
      <c r="E123" s="723"/>
    </row>
    <row r="124" spans="1:5" x14ac:dyDescent="0.25">
      <c r="A124" s="763"/>
      <c r="B124" s="763"/>
      <c r="C124" s="776" t="s">
        <v>1823</v>
      </c>
      <c r="D124" s="765" t="s">
        <v>1799</v>
      </c>
      <c r="E124" s="731" t="s">
        <v>1681</v>
      </c>
    </row>
    <row r="125" spans="1:5" x14ac:dyDescent="0.25">
      <c r="A125" s="763"/>
      <c r="B125" s="763"/>
      <c r="C125" s="776" t="s">
        <v>1824</v>
      </c>
      <c r="D125" s="765" t="s">
        <v>1799</v>
      </c>
      <c r="E125" s="731" t="s">
        <v>1681</v>
      </c>
    </row>
    <row r="126" spans="1:5" x14ac:dyDescent="0.25">
      <c r="A126" s="763"/>
      <c r="B126" s="763"/>
      <c r="C126" s="776" t="s">
        <v>1825</v>
      </c>
      <c r="D126" s="765" t="s">
        <v>1799</v>
      </c>
      <c r="E126" s="731" t="s">
        <v>1681</v>
      </c>
    </row>
    <row r="127" spans="1:5" x14ac:dyDescent="0.25">
      <c r="A127" s="763"/>
      <c r="B127" s="763"/>
      <c r="C127" s="776" t="s">
        <v>1826</v>
      </c>
      <c r="D127" s="765" t="s">
        <v>1799</v>
      </c>
      <c r="E127" s="731" t="s">
        <v>1681</v>
      </c>
    </row>
    <row r="128" spans="1:5" x14ac:dyDescent="0.25">
      <c r="A128" s="763"/>
      <c r="B128" s="763"/>
      <c r="C128" s="776" t="s">
        <v>1827</v>
      </c>
      <c r="D128" s="765" t="s">
        <v>1799</v>
      </c>
      <c r="E128" s="731" t="s">
        <v>1681</v>
      </c>
    </row>
    <row r="129" spans="1:5" x14ac:dyDescent="0.25">
      <c r="A129" s="763"/>
      <c r="B129" s="763"/>
      <c r="C129" s="776" t="s">
        <v>1828</v>
      </c>
      <c r="D129" s="765" t="s">
        <v>1799</v>
      </c>
      <c r="E129" s="731" t="s">
        <v>1681</v>
      </c>
    </row>
    <row r="130" spans="1:5" x14ac:dyDescent="0.25">
      <c r="A130" s="763"/>
      <c r="B130" s="763"/>
      <c r="C130" s="776" t="s">
        <v>1829</v>
      </c>
      <c r="D130" s="765" t="s">
        <v>1799</v>
      </c>
      <c r="E130" s="731" t="s">
        <v>1681</v>
      </c>
    </row>
    <row r="131" spans="1:5" x14ac:dyDescent="0.25">
      <c r="A131" s="763"/>
      <c r="B131" s="763"/>
      <c r="C131" s="776" t="s">
        <v>1830</v>
      </c>
      <c r="D131" s="765" t="s">
        <v>1799</v>
      </c>
      <c r="E131" s="731" t="s">
        <v>1681</v>
      </c>
    </row>
    <row r="132" spans="1:5" x14ac:dyDescent="0.25">
      <c r="A132" s="763"/>
      <c r="B132" s="763"/>
      <c r="C132" s="776" t="s">
        <v>1831</v>
      </c>
      <c r="D132" s="765" t="s">
        <v>1799</v>
      </c>
      <c r="E132" s="731" t="s">
        <v>1681</v>
      </c>
    </row>
    <row r="133" spans="1:5" x14ac:dyDescent="0.25">
      <c r="A133" s="763"/>
      <c r="B133" s="763"/>
      <c r="C133" s="776" t="s">
        <v>1832</v>
      </c>
      <c r="D133" s="765" t="s">
        <v>1799</v>
      </c>
      <c r="E133" s="731" t="s">
        <v>1681</v>
      </c>
    </row>
    <row r="134" spans="1:5" x14ac:dyDescent="0.25">
      <c r="A134" s="763"/>
      <c r="B134" s="763"/>
      <c r="C134" s="776" t="s">
        <v>1833</v>
      </c>
      <c r="D134" s="765" t="s">
        <v>1799</v>
      </c>
      <c r="E134" s="731" t="s">
        <v>1681</v>
      </c>
    </row>
    <row r="135" spans="1:5" x14ac:dyDescent="0.25">
      <c r="A135" s="763"/>
      <c r="B135" s="763"/>
      <c r="C135" s="776" t="s">
        <v>1834</v>
      </c>
      <c r="D135" s="765" t="s">
        <v>1799</v>
      </c>
      <c r="E135" s="731" t="s">
        <v>1681</v>
      </c>
    </row>
    <row r="136" spans="1:5" x14ac:dyDescent="0.25">
      <c r="A136" s="763"/>
      <c r="B136" s="763"/>
      <c r="C136" s="776" t="s">
        <v>1835</v>
      </c>
      <c r="D136" s="765" t="s">
        <v>1799</v>
      </c>
      <c r="E136" s="731" t="s">
        <v>1681</v>
      </c>
    </row>
    <row r="137" spans="1:5" x14ac:dyDescent="0.25">
      <c r="A137" s="763"/>
      <c r="B137" s="763"/>
      <c r="C137" s="776" t="s">
        <v>1836</v>
      </c>
      <c r="D137" s="765" t="s">
        <v>1799</v>
      </c>
      <c r="E137" s="731" t="s">
        <v>1681</v>
      </c>
    </row>
    <row r="138" spans="1:5" x14ac:dyDescent="0.25">
      <c r="A138" s="763"/>
      <c r="B138" s="763"/>
      <c r="C138" s="776" t="s">
        <v>1837</v>
      </c>
      <c r="D138" s="765" t="s">
        <v>1799</v>
      </c>
      <c r="E138" s="731" t="s">
        <v>1681</v>
      </c>
    </row>
    <row r="139" spans="1:5" x14ac:dyDescent="0.25">
      <c r="A139" s="763"/>
      <c r="B139" s="763"/>
      <c r="C139" s="776" t="s">
        <v>1838</v>
      </c>
      <c r="D139" s="765" t="s">
        <v>1799</v>
      </c>
      <c r="E139" s="731" t="s">
        <v>1681</v>
      </c>
    </row>
    <row r="140" spans="1:5" x14ac:dyDescent="0.25">
      <c r="A140" s="763"/>
      <c r="B140" s="763"/>
      <c r="C140" s="776" t="s">
        <v>1839</v>
      </c>
      <c r="D140" s="765" t="s">
        <v>1799</v>
      </c>
      <c r="E140" s="731" t="s">
        <v>1681</v>
      </c>
    </row>
    <row r="141" spans="1:5" x14ac:dyDescent="0.25">
      <c r="A141" s="763"/>
      <c r="B141" s="763"/>
      <c r="C141" s="776" t="s">
        <v>1840</v>
      </c>
      <c r="D141" s="765" t="s">
        <v>1799</v>
      </c>
      <c r="E141" s="731" t="s">
        <v>1681</v>
      </c>
    </row>
    <row r="142" spans="1:5" x14ac:dyDescent="0.25">
      <c r="A142" s="763"/>
      <c r="B142" s="763"/>
      <c r="C142" s="776" t="s">
        <v>1841</v>
      </c>
      <c r="D142" s="765" t="s">
        <v>1799</v>
      </c>
      <c r="E142" s="731" t="s">
        <v>1681</v>
      </c>
    </row>
    <row r="143" spans="1:5" x14ac:dyDescent="0.25">
      <c r="A143" s="763"/>
      <c r="B143" s="763"/>
      <c r="C143" s="776" t="s">
        <v>1842</v>
      </c>
      <c r="D143" s="765" t="s">
        <v>1799</v>
      </c>
      <c r="E143" s="731" t="s">
        <v>1681</v>
      </c>
    </row>
    <row r="144" spans="1:5" x14ac:dyDescent="0.25">
      <c r="A144" s="763"/>
      <c r="B144" s="763"/>
      <c r="C144" s="776" t="s">
        <v>1843</v>
      </c>
      <c r="D144" s="765" t="s">
        <v>1799</v>
      </c>
      <c r="E144" s="731" t="s">
        <v>1681</v>
      </c>
    </row>
    <row r="145" spans="1:5" ht="15.75" x14ac:dyDescent="0.25">
      <c r="A145" s="710"/>
      <c r="B145" s="710"/>
      <c r="C145" s="710"/>
      <c r="D145" s="710"/>
      <c r="E145" s="710"/>
    </row>
    <row r="146" spans="1:5" ht="15.75" x14ac:dyDescent="0.25">
      <c r="A146" s="710"/>
      <c r="B146" s="710"/>
      <c r="C146" s="710"/>
      <c r="D146" s="710"/>
      <c r="E146" s="710"/>
    </row>
    <row r="147" spans="1:5" ht="27" customHeight="1" x14ac:dyDescent="0.25">
      <c r="A147" s="777" t="s">
        <v>1844</v>
      </c>
      <c r="B147" s="778"/>
      <c r="C147" s="778"/>
      <c r="D147" s="758"/>
      <c r="E147" s="758"/>
    </row>
    <row r="148" spans="1:5" x14ac:dyDescent="0.25">
      <c r="A148" s="779"/>
      <c r="B148" s="780"/>
      <c r="C148" s="738" t="s">
        <v>1845</v>
      </c>
      <c r="D148" s="739"/>
      <c r="E148" s="739"/>
    </row>
    <row r="149" spans="1:5" ht="23.25" customHeight="1" x14ac:dyDescent="0.25">
      <c r="A149" s="781"/>
      <c r="B149" s="782"/>
      <c r="C149" s="782" t="s">
        <v>1846</v>
      </c>
      <c r="D149" s="742"/>
      <c r="E149" s="742"/>
    </row>
    <row r="150" spans="1:5" x14ac:dyDescent="0.25">
      <c r="A150" s="783"/>
      <c r="B150" s="746"/>
      <c r="C150" s="746" t="s">
        <v>208</v>
      </c>
      <c r="D150" s="784" t="s">
        <v>1847</v>
      </c>
      <c r="E150" s="784" t="s">
        <v>1848</v>
      </c>
    </row>
    <row r="151" spans="1:5" x14ac:dyDescent="0.25">
      <c r="A151" s="783"/>
      <c r="B151" s="746"/>
      <c r="C151" s="746" t="s">
        <v>209</v>
      </c>
      <c r="D151" s="784" t="s">
        <v>1847</v>
      </c>
      <c r="E151" s="784" t="s">
        <v>1848</v>
      </c>
    </row>
    <row r="152" spans="1:5" x14ac:dyDescent="0.25">
      <c r="A152" s="783"/>
      <c r="B152" s="746"/>
      <c r="C152" s="746" t="s">
        <v>210</v>
      </c>
      <c r="D152" s="784" t="s">
        <v>1847</v>
      </c>
      <c r="E152" s="784" t="s">
        <v>1848</v>
      </c>
    </row>
    <row r="153" spans="1:5" x14ac:dyDescent="0.25">
      <c r="A153" s="783"/>
      <c r="B153" s="746"/>
      <c r="C153" s="746" t="s">
        <v>211</v>
      </c>
      <c r="D153" s="784" t="s">
        <v>1847</v>
      </c>
      <c r="E153" s="784" t="s">
        <v>1848</v>
      </c>
    </row>
    <row r="154" spans="1:5" x14ac:dyDescent="0.25">
      <c r="A154" s="783"/>
      <c r="B154" s="746"/>
      <c r="C154" s="746" t="s">
        <v>212</v>
      </c>
      <c r="D154" s="784" t="s">
        <v>1847</v>
      </c>
      <c r="E154" s="784" t="s">
        <v>1848</v>
      </c>
    </row>
    <row r="155" spans="1:5" x14ac:dyDescent="0.25">
      <c r="A155" s="783"/>
      <c r="B155" s="746"/>
      <c r="C155" s="746" t="s">
        <v>1849</v>
      </c>
      <c r="D155" s="784" t="s">
        <v>1847</v>
      </c>
      <c r="E155" s="784" t="s">
        <v>1848</v>
      </c>
    </row>
    <row r="156" spans="1:5" x14ac:dyDescent="0.25">
      <c r="A156" s="783"/>
      <c r="B156" s="746"/>
      <c r="C156" s="746" t="s">
        <v>214</v>
      </c>
      <c r="D156" s="784" t="s">
        <v>1847</v>
      </c>
      <c r="E156" s="784" t="s">
        <v>1848</v>
      </c>
    </row>
    <row r="157" spans="1:5" x14ac:dyDescent="0.25">
      <c r="A157" s="783"/>
      <c r="B157" s="746"/>
      <c r="C157" s="746" t="s">
        <v>215</v>
      </c>
      <c r="D157" s="784" t="s">
        <v>1847</v>
      </c>
      <c r="E157" s="784" t="s">
        <v>1848</v>
      </c>
    </row>
    <row r="158" spans="1:5" x14ac:dyDescent="0.25">
      <c r="A158" s="783"/>
      <c r="B158" s="746"/>
      <c r="C158" s="746" t="s">
        <v>216</v>
      </c>
      <c r="D158" s="784" t="s">
        <v>1847</v>
      </c>
      <c r="E158" s="784" t="s">
        <v>1848</v>
      </c>
    </row>
    <row r="159" spans="1:5" x14ac:dyDescent="0.25">
      <c r="A159" s="783"/>
      <c r="B159" s="746"/>
      <c r="C159" s="746" t="s">
        <v>1850</v>
      </c>
      <c r="D159" s="784" t="s">
        <v>1847</v>
      </c>
      <c r="E159" s="784" t="s">
        <v>1848</v>
      </c>
    </row>
    <row r="160" spans="1:5" x14ac:dyDescent="0.25">
      <c r="A160" s="783"/>
      <c r="B160" s="746"/>
      <c r="C160" s="746" t="s">
        <v>217</v>
      </c>
      <c r="D160" s="784" t="s">
        <v>1847</v>
      </c>
      <c r="E160" s="784" t="s">
        <v>1848</v>
      </c>
    </row>
    <row r="161" spans="1:5" x14ac:dyDescent="0.25">
      <c r="A161" s="783"/>
      <c r="B161" s="746"/>
      <c r="C161" s="746" t="s">
        <v>218</v>
      </c>
      <c r="D161" s="784" t="s">
        <v>1847</v>
      </c>
      <c r="E161" s="784" t="s">
        <v>1848</v>
      </c>
    </row>
    <row r="162" spans="1:5" x14ac:dyDescent="0.25">
      <c r="A162" s="783"/>
      <c r="B162" s="746"/>
      <c r="C162" s="746" t="s">
        <v>1851</v>
      </c>
      <c r="D162" s="784" t="s">
        <v>1847</v>
      </c>
      <c r="E162" s="784" t="s">
        <v>1848</v>
      </c>
    </row>
    <row r="163" spans="1:5" x14ac:dyDescent="0.25">
      <c r="A163" s="783"/>
      <c r="B163" s="746"/>
      <c r="C163" s="746" t="s">
        <v>219</v>
      </c>
      <c r="D163" s="784" t="s">
        <v>1847</v>
      </c>
      <c r="E163" s="784" t="s">
        <v>1848</v>
      </c>
    </row>
    <row r="164" spans="1:5" ht="39" customHeight="1" x14ac:dyDescent="0.25">
      <c r="A164" s="781"/>
      <c r="B164" s="782"/>
      <c r="C164" s="782" t="s">
        <v>1852</v>
      </c>
      <c r="D164" s="742"/>
      <c r="E164" s="742"/>
    </row>
    <row r="165" spans="1:5" x14ac:dyDescent="0.25">
      <c r="A165" s="783"/>
      <c r="B165" s="746"/>
      <c r="C165" s="746" t="s">
        <v>208</v>
      </c>
      <c r="D165" s="784" t="s">
        <v>1847</v>
      </c>
      <c r="E165" s="784" t="s">
        <v>1848</v>
      </c>
    </row>
    <row r="166" spans="1:5" x14ac:dyDescent="0.25">
      <c r="A166" s="783"/>
      <c r="B166" s="746"/>
      <c r="C166" s="746" t="s">
        <v>209</v>
      </c>
      <c r="D166" s="784" t="s">
        <v>1847</v>
      </c>
      <c r="E166" s="784" t="s">
        <v>1848</v>
      </c>
    </row>
    <row r="167" spans="1:5" x14ac:dyDescent="0.25">
      <c r="A167" s="783"/>
      <c r="B167" s="746"/>
      <c r="C167" s="746" t="s">
        <v>210</v>
      </c>
      <c r="D167" s="784" t="s">
        <v>1847</v>
      </c>
      <c r="E167" s="784" t="s">
        <v>1848</v>
      </c>
    </row>
    <row r="168" spans="1:5" x14ac:dyDescent="0.25">
      <c r="A168" s="783"/>
      <c r="B168" s="746"/>
      <c r="C168" s="746" t="s">
        <v>211</v>
      </c>
      <c r="D168" s="784" t="s">
        <v>1847</v>
      </c>
      <c r="E168" s="784" t="s">
        <v>1848</v>
      </c>
    </row>
    <row r="169" spans="1:5" x14ac:dyDescent="0.25">
      <c r="A169" s="783"/>
      <c r="B169" s="746"/>
      <c r="C169" s="746" t="s">
        <v>212</v>
      </c>
      <c r="D169" s="784" t="s">
        <v>1847</v>
      </c>
      <c r="E169" s="784" t="s">
        <v>1848</v>
      </c>
    </row>
    <row r="170" spans="1:5" x14ac:dyDescent="0.25">
      <c r="A170" s="783"/>
      <c r="B170" s="746"/>
      <c r="C170" s="746" t="s">
        <v>1849</v>
      </c>
      <c r="D170" s="784" t="s">
        <v>1847</v>
      </c>
      <c r="E170" s="784" t="s">
        <v>1848</v>
      </c>
    </row>
    <row r="171" spans="1:5" x14ac:dyDescent="0.25">
      <c r="A171" s="783"/>
      <c r="B171" s="746"/>
      <c r="C171" s="746" t="s">
        <v>214</v>
      </c>
      <c r="D171" s="784" t="s">
        <v>1847</v>
      </c>
      <c r="E171" s="784" t="s">
        <v>1848</v>
      </c>
    </row>
    <row r="172" spans="1:5" x14ac:dyDescent="0.25">
      <c r="A172" s="783"/>
      <c r="B172" s="746"/>
      <c r="C172" s="746" t="s">
        <v>215</v>
      </c>
      <c r="D172" s="784" t="s">
        <v>1847</v>
      </c>
      <c r="E172" s="784" t="s">
        <v>1848</v>
      </c>
    </row>
    <row r="173" spans="1:5" x14ac:dyDescent="0.25">
      <c r="A173" s="783"/>
      <c r="B173" s="746"/>
      <c r="C173" s="746" t="s">
        <v>216</v>
      </c>
      <c r="D173" s="784" t="s">
        <v>1847</v>
      </c>
      <c r="E173" s="784" t="s">
        <v>1848</v>
      </c>
    </row>
    <row r="174" spans="1:5" x14ac:dyDescent="0.25">
      <c r="A174" s="783"/>
      <c r="B174" s="746"/>
      <c r="C174" s="746" t="s">
        <v>1850</v>
      </c>
      <c r="D174" s="784" t="s">
        <v>1847</v>
      </c>
      <c r="E174" s="784" t="s">
        <v>1848</v>
      </c>
    </row>
    <row r="175" spans="1:5" x14ac:dyDescent="0.25">
      <c r="A175" s="783"/>
      <c r="B175" s="746"/>
      <c r="C175" s="746" t="s">
        <v>217</v>
      </c>
      <c r="D175" s="784" t="s">
        <v>1847</v>
      </c>
      <c r="E175" s="784" t="s">
        <v>1848</v>
      </c>
    </row>
    <row r="176" spans="1:5" x14ac:dyDescent="0.25">
      <c r="A176" s="783"/>
      <c r="B176" s="746"/>
      <c r="C176" s="746" t="s">
        <v>218</v>
      </c>
      <c r="D176" s="784" t="s">
        <v>1847</v>
      </c>
      <c r="E176" s="784" t="s">
        <v>1848</v>
      </c>
    </row>
    <row r="177" spans="1:5" x14ac:dyDescent="0.25">
      <c r="A177" s="785"/>
      <c r="B177" s="786"/>
      <c r="C177" s="746" t="s">
        <v>1851</v>
      </c>
      <c r="D177" s="784" t="s">
        <v>1847</v>
      </c>
      <c r="E177" s="784" t="s">
        <v>1848</v>
      </c>
    </row>
    <row r="178" spans="1:5" x14ac:dyDescent="0.25">
      <c r="A178" s="785"/>
      <c r="B178" s="786"/>
      <c r="C178" s="746" t="s">
        <v>219</v>
      </c>
      <c r="D178" s="784" t="s">
        <v>1847</v>
      </c>
      <c r="E178" s="784" t="s">
        <v>1848</v>
      </c>
    </row>
    <row r="179" spans="1:5" x14ac:dyDescent="0.25">
      <c r="A179" s="779"/>
      <c r="B179" s="780"/>
      <c r="C179" s="738" t="s">
        <v>1853</v>
      </c>
      <c r="D179" s="738"/>
      <c r="E179" s="738"/>
    </row>
    <row r="180" spans="1:5" x14ac:dyDescent="0.25">
      <c r="A180" s="781"/>
      <c r="B180" s="782"/>
      <c r="C180" s="782" t="s">
        <v>1846</v>
      </c>
      <c r="D180" s="742"/>
      <c r="E180" s="742"/>
    </row>
    <row r="181" spans="1:5" x14ac:dyDescent="0.25">
      <c r="A181" s="787"/>
      <c r="B181" s="787"/>
      <c r="C181" s="746" t="s">
        <v>208</v>
      </c>
      <c r="D181" s="784" t="s">
        <v>1847</v>
      </c>
      <c r="E181" s="784" t="s">
        <v>1848</v>
      </c>
    </row>
    <row r="182" spans="1:5" x14ac:dyDescent="0.25">
      <c r="A182" s="787"/>
      <c r="B182" s="787"/>
      <c r="C182" s="746" t="s">
        <v>209</v>
      </c>
      <c r="D182" s="784" t="s">
        <v>1847</v>
      </c>
      <c r="E182" s="784" t="s">
        <v>1848</v>
      </c>
    </row>
    <row r="183" spans="1:5" x14ac:dyDescent="0.25">
      <c r="A183" s="787"/>
      <c r="B183" s="787"/>
      <c r="C183" s="746" t="s">
        <v>210</v>
      </c>
      <c r="D183" s="784" t="s">
        <v>1847</v>
      </c>
      <c r="E183" s="784" t="s">
        <v>1848</v>
      </c>
    </row>
    <row r="184" spans="1:5" x14ac:dyDescent="0.25">
      <c r="A184" s="787"/>
      <c r="B184" s="787"/>
      <c r="C184" s="746" t="s">
        <v>211</v>
      </c>
      <c r="D184" s="784" t="s">
        <v>1847</v>
      </c>
      <c r="E184" s="784" t="s">
        <v>1848</v>
      </c>
    </row>
    <row r="185" spans="1:5" x14ac:dyDescent="0.25">
      <c r="A185" s="787"/>
      <c r="B185" s="787"/>
      <c r="C185" s="746" t="s">
        <v>212</v>
      </c>
      <c r="D185" s="784" t="s">
        <v>1847</v>
      </c>
      <c r="E185" s="784" t="s">
        <v>1848</v>
      </c>
    </row>
    <row r="186" spans="1:5" x14ac:dyDescent="0.25">
      <c r="A186" s="787"/>
      <c r="B186" s="787"/>
      <c r="C186" s="746" t="s">
        <v>1849</v>
      </c>
      <c r="D186" s="784" t="s">
        <v>1847</v>
      </c>
      <c r="E186" s="784" t="s">
        <v>1848</v>
      </c>
    </row>
    <row r="187" spans="1:5" x14ac:dyDescent="0.25">
      <c r="A187" s="787"/>
      <c r="B187" s="787"/>
      <c r="C187" s="746" t="s">
        <v>214</v>
      </c>
      <c r="D187" s="784" t="s">
        <v>1847</v>
      </c>
      <c r="E187" s="784" t="s">
        <v>1848</v>
      </c>
    </row>
    <row r="188" spans="1:5" x14ac:dyDescent="0.25">
      <c r="A188" s="787"/>
      <c r="B188" s="787"/>
      <c r="C188" s="746" t="s">
        <v>215</v>
      </c>
      <c r="D188" s="784" t="s">
        <v>1847</v>
      </c>
      <c r="E188" s="784" t="s">
        <v>1848</v>
      </c>
    </row>
    <row r="189" spans="1:5" x14ac:dyDescent="0.25">
      <c r="A189" s="787"/>
      <c r="B189" s="787"/>
      <c r="C189" s="746" t="s">
        <v>216</v>
      </c>
      <c r="D189" s="784" t="s">
        <v>1847</v>
      </c>
      <c r="E189" s="784" t="s">
        <v>1848</v>
      </c>
    </row>
    <row r="190" spans="1:5" x14ac:dyDescent="0.25">
      <c r="A190" s="787"/>
      <c r="B190" s="787"/>
      <c r="C190" s="746" t="s">
        <v>1850</v>
      </c>
      <c r="D190" s="784" t="s">
        <v>1847</v>
      </c>
      <c r="E190" s="784" t="s">
        <v>1848</v>
      </c>
    </row>
    <row r="191" spans="1:5" x14ac:dyDescent="0.25">
      <c r="A191" s="787"/>
      <c r="B191" s="787"/>
      <c r="C191" s="746" t="s">
        <v>217</v>
      </c>
      <c r="D191" s="784" t="s">
        <v>1847</v>
      </c>
      <c r="E191" s="784" t="s">
        <v>1848</v>
      </c>
    </row>
    <row r="192" spans="1:5" x14ac:dyDescent="0.25">
      <c r="A192" s="787"/>
      <c r="B192" s="787"/>
      <c r="C192" s="746" t="s">
        <v>218</v>
      </c>
      <c r="D192" s="784" t="s">
        <v>1847</v>
      </c>
      <c r="E192" s="784" t="s">
        <v>1848</v>
      </c>
    </row>
    <row r="193" spans="1:5" x14ac:dyDescent="0.25">
      <c r="A193" s="787"/>
      <c r="B193" s="787"/>
      <c r="C193" s="746" t="s">
        <v>1851</v>
      </c>
      <c r="D193" s="784" t="s">
        <v>1847</v>
      </c>
      <c r="E193" s="784" t="s">
        <v>1848</v>
      </c>
    </row>
    <row r="194" spans="1:5" x14ac:dyDescent="0.25">
      <c r="A194" s="787"/>
      <c r="B194" s="787"/>
      <c r="C194" s="746" t="s">
        <v>219</v>
      </c>
      <c r="D194" s="784" t="s">
        <v>1847</v>
      </c>
      <c r="E194" s="784" t="s">
        <v>1848</v>
      </c>
    </row>
    <row r="195" spans="1:5" x14ac:dyDescent="0.25">
      <c r="A195" s="781"/>
      <c r="B195" s="782"/>
      <c r="C195" s="782" t="s">
        <v>1854</v>
      </c>
      <c r="D195" s="782"/>
      <c r="E195" s="782"/>
    </row>
    <row r="196" spans="1:5" x14ac:dyDescent="0.25">
      <c r="A196" s="787"/>
      <c r="B196" s="787"/>
      <c r="C196" s="746" t="s">
        <v>208</v>
      </c>
      <c r="D196" s="784" t="s">
        <v>1847</v>
      </c>
      <c r="E196" s="784" t="s">
        <v>1848</v>
      </c>
    </row>
    <row r="197" spans="1:5" x14ac:dyDescent="0.25">
      <c r="A197" s="787"/>
      <c r="B197" s="787"/>
      <c r="C197" s="746" t="s">
        <v>209</v>
      </c>
      <c r="D197" s="784" t="s">
        <v>1847</v>
      </c>
      <c r="E197" s="784" t="s">
        <v>1848</v>
      </c>
    </row>
    <row r="198" spans="1:5" x14ac:dyDescent="0.25">
      <c r="A198" s="787"/>
      <c r="B198" s="787"/>
      <c r="C198" s="746" t="s">
        <v>210</v>
      </c>
      <c r="D198" s="784" t="s">
        <v>1847</v>
      </c>
      <c r="E198" s="784" t="s">
        <v>1848</v>
      </c>
    </row>
    <row r="199" spans="1:5" x14ac:dyDescent="0.25">
      <c r="A199" s="787"/>
      <c r="B199" s="787"/>
      <c r="C199" s="746" t="s">
        <v>211</v>
      </c>
      <c r="D199" s="784" t="s">
        <v>1847</v>
      </c>
      <c r="E199" s="784" t="s">
        <v>1848</v>
      </c>
    </row>
    <row r="200" spans="1:5" x14ac:dyDescent="0.25">
      <c r="A200" s="787"/>
      <c r="B200" s="787"/>
      <c r="C200" s="746" t="s">
        <v>212</v>
      </c>
      <c r="D200" s="784" t="s">
        <v>1847</v>
      </c>
      <c r="E200" s="784" t="s">
        <v>1848</v>
      </c>
    </row>
    <row r="201" spans="1:5" x14ac:dyDescent="0.25">
      <c r="A201" s="787"/>
      <c r="B201" s="787"/>
      <c r="C201" s="746" t="s">
        <v>1849</v>
      </c>
      <c r="D201" s="784" t="s">
        <v>1847</v>
      </c>
      <c r="E201" s="784" t="s">
        <v>1848</v>
      </c>
    </row>
    <row r="202" spans="1:5" x14ac:dyDescent="0.25">
      <c r="A202" s="787"/>
      <c r="B202" s="787"/>
      <c r="C202" s="746" t="s">
        <v>214</v>
      </c>
      <c r="D202" s="784" t="s">
        <v>1847</v>
      </c>
      <c r="E202" s="784" t="s">
        <v>1848</v>
      </c>
    </row>
    <row r="203" spans="1:5" x14ac:dyDescent="0.25">
      <c r="A203" s="787"/>
      <c r="B203" s="787"/>
      <c r="C203" s="746" t="s">
        <v>215</v>
      </c>
      <c r="D203" s="784" t="s">
        <v>1847</v>
      </c>
      <c r="E203" s="784" t="s">
        <v>1848</v>
      </c>
    </row>
    <row r="204" spans="1:5" x14ac:dyDescent="0.25">
      <c r="A204" s="787"/>
      <c r="B204" s="787"/>
      <c r="C204" s="746" t="s">
        <v>216</v>
      </c>
      <c r="D204" s="784" t="s">
        <v>1847</v>
      </c>
      <c r="E204" s="784" t="s">
        <v>1848</v>
      </c>
    </row>
    <row r="205" spans="1:5" x14ac:dyDescent="0.25">
      <c r="A205" s="787"/>
      <c r="B205" s="787"/>
      <c r="C205" s="746" t="s">
        <v>1850</v>
      </c>
      <c r="D205" s="784" t="s">
        <v>1847</v>
      </c>
      <c r="E205" s="784" t="s">
        <v>1848</v>
      </c>
    </row>
    <row r="206" spans="1:5" x14ac:dyDescent="0.25">
      <c r="A206" s="787"/>
      <c r="B206" s="787"/>
      <c r="C206" s="746" t="s">
        <v>217</v>
      </c>
      <c r="D206" s="784" t="s">
        <v>1847</v>
      </c>
      <c r="E206" s="784" t="s">
        <v>1848</v>
      </c>
    </row>
    <row r="207" spans="1:5" x14ac:dyDescent="0.25">
      <c r="A207" s="787"/>
      <c r="B207" s="787"/>
      <c r="C207" s="746" t="s">
        <v>218</v>
      </c>
      <c r="D207" s="784" t="s">
        <v>1847</v>
      </c>
      <c r="E207" s="784" t="s">
        <v>1848</v>
      </c>
    </row>
    <row r="208" spans="1:5" x14ac:dyDescent="0.25">
      <c r="A208" s="787"/>
      <c r="B208" s="787"/>
      <c r="C208" s="746" t="s">
        <v>1851</v>
      </c>
      <c r="D208" s="784" t="s">
        <v>1847</v>
      </c>
      <c r="E208" s="784" t="s">
        <v>1848</v>
      </c>
    </row>
    <row r="209" spans="1:5" x14ac:dyDescent="0.25">
      <c r="A209" s="787"/>
      <c r="B209" s="787"/>
      <c r="C209" s="746" t="s">
        <v>219</v>
      </c>
      <c r="D209" s="784" t="s">
        <v>1847</v>
      </c>
      <c r="E209" s="784" t="s">
        <v>1848</v>
      </c>
    </row>
    <row r="210" spans="1:5" x14ac:dyDescent="0.25">
      <c r="A210" s="781"/>
      <c r="B210" s="782"/>
      <c r="C210" s="782" t="s">
        <v>1852</v>
      </c>
      <c r="D210" s="742"/>
      <c r="E210" s="742"/>
    </row>
    <row r="211" spans="1:5" x14ac:dyDescent="0.25">
      <c r="A211" s="788"/>
      <c r="B211" s="788"/>
      <c r="C211" s="746" t="s">
        <v>208</v>
      </c>
      <c r="D211" s="784" t="s">
        <v>1847</v>
      </c>
      <c r="E211" s="784" t="s">
        <v>1848</v>
      </c>
    </row>
    <row r="212" spans="1:5" x14ac:dyDescent="0.25">
      <c r="A212" s="788"/>
      <c r="B212" s="788"/>
      <c r="C212" s="746" t="s">
        <v>209</v>
      </c>
      <c r="D212" s="784" t="s">
        <v>1847</v>
      </c>
      <c r="E212" s="784" t="s">
        <v>1848</v>
      </c>
    </row>
    <row r="213" spans="1:5" x14ac:dyDescent="0.25">
      <c r="A213" s="788"/>
      <c r="B213" s="788"/>
      <c r="C213" s="746" t="s">
        <v>210</v>
      </c>
      <c r="D213" s="784" t="s">
        <v>1847</v>
      </c>
      <c r="E213" s="784" t="s">
        <v>1848</v>
      </c>
    </row>
    <row r="214" spans="1:5" x14ac:dyDescent="0.25">
      <c r="A214" s="788"/>
      <c r="B214" s="788"/>
      <c r="C214" s="746" t="s">
        <v>211</v>
      </c>
      <c r="D214" s="784" t="s">
        <v>1847</v>
      </c>
      <c r="E214" s="784" t="s">
        <v>1848</v>
      </c>
    </row>
    <row r="215" spans="1:5" x14ac:dyDescent="0.25">
      <c r="A215" s="788"/>
      <c r="B215" s="788"/>
      <c r="C215" s="746" t="s">
        <v>212</v>
      </c>
      <c r="D215" s="784" t="s">
        <v>1847</v>
      </c>
      <c r="E215" s="784" t="s">
        <v>1848</v>
      </c>
    </row>
    <row r="216" spans="1:5" x14ac:dyDescent="0.25">
      <c r="A216" s="788"/>
      <c r="B216" s="788"/>
      <c r="C216" s="746" t="s">
        <v>1849</v>
      </c>
      <c r="D216" s="784" t="s">
        <v>1847</v>
      </c>
      <c r="E216" s="784" t="s">
        <v>1848</v>
      </c>
    </row>
    <row r="217" spans="1:5" x14ac:dyDescent="0.25">
      <c r="A217" s="788"/>
      <c r="B217" s="788"/>
      <c r="C217" s="746" t="s">
        <v>214</v>
      </c>
      <c r="D217" s="784" t="s">
        <v>1847</v>
      </c>
      <c r="E217" s="784" t="s">
        <v>1848</v>
      </c>
    </row>
    <row r="218" spans="1:5" x14ac:dyDescent="0.25">
      <c r="A218" s="788"/>
      <c r="B218" s="788"/>
      <c r="C218" s="746" t="s">
        <v>215</v>
      </c>
      <c r="D218" s="784" t="s">
        <v>1847</v>
      </c>
      <c r="E218" s="784" t="s">
        <v>1848</v>
      </c>
    </row>
    <row r="219" spans="1:5" x14ac:dyDescent="0.25">
      <c r="A219" s="788"/>
      <c r="B219" s="788"/>
      <c r="C219" s="746" t="s">
        <v>216</v>
      </c>
      <c r="D219" s="784" t="s">
        <v>1847</v>
      </c>
      <c r="E219" s="784" t="s">
        <v>1848</v>
      </c>
    </row>
    <row r="220" spans="1:5" x14ac:dyDescent="0.25">
      <c r="A220" s="788"/>
      <c r="B220" s="788"/>
      <c r="C220" s="746" t="s">
        <v>1850</v>
      </c>
      <c r="D220" s="784" t="s">
        <v>1847</v>
      </c>
      <c r="E220" s="784" t="s">
        <v>1848</v>
      </c>
    </row>
    <row r="221" spans="1:5" x14ac:dyDescent="0.25">
      <c r="A221" s="788"/>
      <c r="B221" s="788"/>
      <c r="C221" s="746" t="s">
        <v>217</v>
      </c>
      <c r="D221" s="784" t="s">
        <v>1847</v>
      </c>
      <c r="E221" s="784" t="s">
        <v>1848</v>
      </c>
    </row>
    <row r="222" spans="1:5" x14ac:dyDescent="0.25">
      <c r="A222" s="788"/>
      <c r="B222" s="788"/>
      <c r="C222" s="746" t="s">
        <v>218</v>
      </c>
      <c r="D222" s="784" t="s">
        <v>1847</v>
      </c>
      <c r="E222" s="784" t="s">
        <v>1848</v>
      </c>
    </row>
    <row r="223" spans="1:5" x14ac:dyDescent="0.25">
      <c r="A223" s="788"/>
      <c r="B223" s="788"/>
      <c r="C223" s="746" t="s">
        <v>1851</v>
      </c>
      <c r="D223" s="784" t="s">
        <v>1847</v>
      </c>
      <c r="E223" s="784" t="s">
        <v>1848</v>
      </c>
    </row>
    <row r="224" spans="1:5" x14ac:dyDescent="0.25">
      <c r="A224" s="788"/>
      <c r="B224" s="788"/>
      <c r="C224" s="746" t="s">
        <v>219</v>
      </c>
      <c r="D224" s="784" t="s">
        <v>1847</v>
      </c>
      <c r="E224" s="784" t="s">
        <v>1848</v>
      </c>
    </row>
    <row r="225" spans="1:5" x14ac:dyDescent="0.25">
      <c r="A225" s="779"/>
      <c r="B225" s="780"/>
      <c r="C225" s="738" t="s">
        <v>1855</v>
      </c>
      <c r="D225" s="738"/>
      <c r="E225" s="738"/>
    </row>
    <row r="226" spans="1:5" x14ac:dyDescent="0.25">
      <c r="A226" s="781"/>
      <c r="B226" s="782"/>
      <c r="C226" s="782" t="s">
        <v>1854</v>
      </c>
      <c r="D226" s="742"/>
      <c r="E226" s="742"/>
    </row>
    <row r="227" spans="1:5" x14ac:dyDescent="0.25">
      <c r="A227" s="787"/>
      <c r="B227" s="787"/>
      <c r="C227" s="746" t="s">
        <v>208</v>
      </c>
      <c r="D227" s="784" t="s">
        <v>1847</v>
      </c>
      <c r="E227" s="784" t="s">
        <v>1848</v>
      </c>
    </row>
    <row r="228" spans="1:5" x14ac:dyDescent="0.25">
      <c r="A228" s="787"/>
      <c r="B228" s="787"/>
      <c r="C228" s="746" t="s">
        <v>209</v>
      </c>
      <c r="D228" s="784" t="s">
        <v>1847</v>
      </c>
      <c r="E228" s="784" t="s">
        <v>1848</v>
      </c>
    </row>
    <row r="229" spans="1:5" x14ac:dyDescent="0.25">
      <c r="A229" s="787"/>
      <c r="B229" s="787"/>
      <c r="C229" s="746" t="s">
        <v>210</v>
      </c>
      <c r="D229" s="784" t="s">
        <v>1847</v>
      </c>
      <c r="E229" s="784" t="s">
        <v>1848</v>
      </c>
    </row>
    <row r="230" spans="1:5" x14ac:dyDescent="0.25">
      <c r="A230" s="787"/>
      <c r="B230" s="787"/>
      <c r="C230" s="746" t="s">
        <v>211</v>
      </c>
      <c r="D230" s="784" t="s">
        <v>1847</v>
      </c>
      <c r="E230" s="784" t="s">
        <v>1848</v>
      </c>
    </row>
    <row r="231" spans="1:5" x14ac:dyDescent="0.25">
      <c r="A231" s="787"/>
      <c r="B231" s="787"/>
      <c r="C231" s="746" t="s">
        <v>212</v>
      </c>
      <c r="D231" s="784" t="s">
        <v>1847</v>
      </c>
      <c r="E231" s="784" t="s">
        <v>1848</v>
      </c>
    </row>
    <row r="232" spans="1:5" x14ac:dyDescent="0.25">
      <c r="A232" s="787"/>
      <c r="B232" s="787"/>
      <c r="C232" s="746" t="s">
        <v>1849</v>
      </c>
      <c r="D232" s="784" t="s">
        <v>1847</v>
      </c>
      <c r="E232" s="784" t="s">
        <v>1848</v>
      </c>
    </row>
    <row r="233" spans="1:5" x14ac:dyDescent="0.25">
      <c r="A233" s="787"/>
      <c r="B233" s="787"/>
      <c r="C233" s="746" t="s">
        <v>214</v>
      </c>
      <c r="D233" s="784" t="s">
        <v>1847</v>
      </c>
      <c r="E233" s="784" t="s">
        <v>1848</v>
      </c>
    </row>
    <row r="234" spans="1:5" x14ac:dyDescent="0.25">
      <c r="A234" s="787"/>
      <c r="B234" s="787"/>
      <c r="C234" s="746" t="s">
        <v>215</v>
      </c>
      <c r="D234" s="784" t="s">
        <v>1847</v>
      </c>
      <c r="E234" s="784" t="s">
        <v>1848</v>
      </c>
    </row>
    <row r="235" spans="1:5" x14ac:dyDescent="0.25">
      <c r="A235" s="787"/>
      <c r="B235" s="787"/>
      <c r="C235" s="746" t="s">
        <v>216</v>
      </c>
      <c r="D235" s="784" t="s">
        <v>1847</v>
      </c>
      <c r="E235" s="784" t="s">
        <v>1848</v>
      </c>
    </row>
    <row r="236" spans="1:5" x14ac:dyDescent="0.25">
      <c r="A236" s="787"/>
      <c r="B236" s="787"/>
      <c r="C236" s="746" t="s">
        <v>1850</v>
      </c>
      <c r="D236" s="784" t="s">
        <v>1847</v>
      </c>
      <c r="E236" s="784" t="s">
        <v>1848</v>
      </c>
    </row>
    <row r="237" spans="1:5" x14ac:dyDescent="0.25">
      <c r="A237" s="787"/>
      <c r="B237" s="787"/>
      <c r="C237" s="746" t="s">
        <v>217</v>
      </c>
      <c r="D237" s="784" t="s">
        <v>1847</v>
      </c>
      <c r="E237" s="784" t="s">
        <v>1848</v>
      </c>
    </row>
    <row r="238" spans="1:5" x14ac:dyDescent="0.25">
      <c r="A238" s="787"/>
      <c r="B238" s="787"/>
      <c r="C238" s="746" t="s">
        <v>218</v>
      </c>
      <c r="D238" s="784" t="s">
        <v>1847</v>
      </c>
      <c r="E238" s="784" t="s">
        <v>1848</v>
      </c>
    </row>
    <row r="239" spans="1:5" x14ac:dyDescent="0.25">
      <c r="A239" s="787"/>
      <c r="B239" s="787"/>
      <c r="C239" s="746" t="s">
        <v>1851</v>
      </c>
      <c r="D239" s="784" t="s">
        <v>1847</v>
      </c>
      <c r="E239" s="784" t="s">
        <v>1848</v>
      </c>
    </row>
    <row r="240" spans="1:5" x14ac:dyDescent="0.25">
      <c r="A240" s="787"/>
      <c r="B240" s="787"/>
      <c r="C240" s="746" t="s">
        <v>219</v>
      </c>
      <c r="D240" s="784" t="s">
        <v>1847</v>
      </c>
      <c r="E240" s="784" t="s">
        <v>1848</v>
      </c>
    </row>
    <row r="241" spans="1:5" x14ac:dyDescent="0.25">
      <c r="A241" s="781"/>
      <c r="B241" s="782"/>
      <c r="C241" s="782" t="s">
        <v>1852</v>
      </c>
      <c r="D241" s="742"/>
      <c r="E241" s="742"/>
    </row>
    <row r="242" spans="1:5" x14ac:dyDescent="0.25">
      <c r="A242" s="787"/>
      <c r="B242" s="787"/>
      <c r="C242" s="746" t="s">
        <v>208</v>
      </c>
      <c r="D242" s="784" t="s">
        <v>1847</v>
      </c>
      <c r="E242" s="784" t="s">
        <v>1848</v>
      </c>
    </row>
    <row r="243" spans="1:5" x14ac:dyDescent="0.25">
      <c r="A243" s="787"/>
      <c r="B243" s="787"/>
      <c r="C243" s="746" t="s">
        <v>209</v>
      </c>
      <c r="D243" s="784" t="s">
        <v>1847</v>
      </c>
      <c r="E243" s="784" t="s">
        <v>1848</v>
      </c>
    </row>
    <row r="244" spans="1:5" x14ac:dyDescent="0.25">
      <c r="A244" s="787"/>
      <c r="B244" s="787"/>
      <c r="C244" s="746" t="s">
        <v>210</v>
      </c>
      <c r="D244" s="784" t="s">
        <v>1847</v>
      </c>
      <c r="E244" s="784" t="s">
        <v>1848</v>
      </c>
    </row>
    <row r="245" spans="1:5" x14ac:dyDescent="0.25">
      <c r="A245" s="787"/>
      <c r="B245" s="787"/>
      <c r="C245" s="746" t="s">
        <v>211</v>
      </c>
      <c r="D245" s="784" t="s">
        <v>1847</v>
      </c>
      <c r="E245" s="784" t="s">
        <v>1848</v>
      </c>
    </row>
    <row r="246" spans="1:5" x14ac:dyDescent="0.25">
      <c r="A246" s="787"/>
      <c r="B246" s="787"/>
      <c r="C246" s="746" t="s">
        <v>212</v>
      </c>
      <c r="D246" s="784" t="s">
        <v>1847</v>
      </c>
      <c r="E246" s="784" t="s">
        <v>1848</v>
      </c>
    </row>
    <row r="247" spans="1:5" x14ac:dyDescent="0.25">
      <c r="A247" s="787"/>
      <c r="B247" s="787"/>
      <c r="C247" s="746" t="s">
        <v>1849</v>
      </c>
      <c r="D247" s="784" t="s">
        <v>1847</v>
      </c>
      <c r="E247" s="784" t="s">
        <v>1848</v>
      </c>
    </row>
    <row r="248" spans="1:5" x14ac:dyDescent="0.25">
      <c r="A248" s="787"/>
      <c r="B248" s="787"/>
      <c r="C248" s="746" t="s">
        <v>214</v>
      </c>
      <c r="D248" s="784" t="s">
        <v>1847</v>
      </c>
      <c r="E248" s="784" t="s">
        <v>1848</v>
      </c>
    </row>
    <row r="249" spans="1:5" x14ac:dyDescent="0.25">
      <c r="A249" s="787"/>
      <c r="B249" s="787"/>
      <c r="C249" s="746" t="s">
        <v>215</v>
      </c>
      <c r="D249" s="784" t="s">
        <v>1847</v>
      </c>
      <c r="E249" s="784" t="s">
        <v>1848</v>
      </c>
    </row>
    <row r="250" spans="1:5" x14ac:dyDescent="0.25">
      <c r="A250" s="787"/>
      <c r="B250" s="787"/>
      <c r="C250" s="746" t="s">
        <v>216</v>
      </c>
      <c r="D250" s="784" t="s">
        <v>1847</v>
      </c>
      <c r="E250" s="784" t="s">
        <v>1848</v>
      </c>
    </row>
    <row r="251" spans="1:5" x14ac:dyDescent="0.25">
      <c r="A251" s="787"/>
      <c r="B251" s="787"/>
      <c r="C251" s="746" t="s">
        <v>1850</v>
      </c>
      <c r="D251" s="784" t="s">
        <v>1847</v>
      </c>
      <c r="E251" s="784" t="s">
        <v>1848</v>
      </c>
    </row>
    <row r="252" spans="1:5" x14ac:dyDescent="0.25">
      <c r="A252" s="787"/>
      <c r="B252" s="787"/>
      <c r="C252" s="746" t="s">
        <v>217</v>
      </c>
      <c r="D252" s="784" t="s">
        <v>1847</v>
      </c>
      <c r="E252" s="784" t="s">
        <v>1848</v>
      </c>
    </row>
    <row r="253" spans="1:5" x14ac:dyDescent="0.25">
      <c r="A253" s="787"/>
      <c r="B253" s="787"/>
      <c r="C253" s="746" t="s">
        <v>218</v>
      </c>
      <c r="D253" s="784" t="s">
        <v>1847</v>
      </c>
      <c r="E253" s="784" t="s">
        <v>1848</v>
      </c>
    </row>
    <row r="254" spans="1:5" x14ac:dyDescent="0.25">
      <c r="A254" s="787"/>
      <c r="B254" s="787"/>
      <c r="C254" s="746" t="s">
        <v>1851</v>
      </c>
      <c r="D254" s="784" t="s">
        <v>1847</v>
      </c>
      <c r="E254" s="784" t="s">
        <v>1848</v>
      </c>
    </row>
    <row r="255" spans="1:5" x14ac:dyDescent="0.25">
      <c r="A255" s="787"/>
      <c r="B255" s="787"/>
      <c r="C255" s="746" t="s">
        <v>219</v>
      </c>
      <c r="D255" s="784" t="s">
        <v>1847</v>
      </c>
      <c r="E255" s="784" t="s">
        <v>1848</v>
      </c>
    </row>
    <row r="256" spans="1:5" x14ac:dyDescent="0.25">
      <c r="A256" s="779"/>
      <c r="B256" s="780"/>
      <c r="C256" s="738" t="s">
        <v>1856</v>
      </c>
      <c r="D256" s="738"/>
      <c r="E256" s="738"/>
    </row>
    <row r="257" spans="1:5" x14ac:dyDescent="0.25">
      <c r="A257" s="781"/>
      <c r="B257" s="782"/>
      <c r="C257" s="782" t="s">
        <v>1854</v>
      </c>
      <c r="D257" s="742"/>
      <c r="E257" s="742"/>
    </row>
    <row r="258" spans="1:5" x14ac:dyDescent="0.25">
      <c r="A258" s="787"/>
      <c r="B258" s="787"/>
      <c r="C258" s="746" t="s">
        <v>208</v>
      </c>
      <c r="D258" s="784" t="s">
        <v>1847</v>
      </c>
      <c r="E258" s="784" t="s">
        <v>1848</v>
      </c>
    </row>
    <row r="259" spans="1:5" x14ac:dyDescent="0.25">
      <c r="A259" s="787"/>
      <c r="B259" s="787"/>
      <c r="C259" s="746" t="s">
        <v>209</v>
      </c>
      <c r="D259" s="784" t="s">
        <v>1847</v>
      </c>
      <c r="E259" s="784" t="s">
        <v>1848</v>
      </c>
    </row>
    <row r="260" spans="1:5" x14ac:dyDescent="0.25">
      <c r="A260" s="787"/>
      <c r="B260" s="787"/>
      <c r="C260" s="746" t="s">
        <v>210</v>
      </c>
      <c r="D260" s="784" t="s">
        <v>1847</v>
      </c>
      <c r="E260" s="784" t="s">
        <v>1848</v>
      </c>
    </row>
    <row r="261" spans="1:5" x14ac:dyDescent="0.25">
      <c r="A261" s="787"/>
      <c r="B261" s="787"/>
      <c r="C261" s="746" t="s">
        <v>211</v>
      </c>
      <c r="D261" s="784" t="s">
        <v>1847</v>
      </c>
      <c r="E261" s="784" t="s">
        <v>1848</v>
      </c>
    </row>
    <row r="262" spans="1:5" x14ac:dyDescent="0.25">
      <c r="A262" s="787"/>
      <c r="B262" s="787"/>
      <c r="C262" s="746" t="s">
        <v>212</v>
      </c>
      <c r="D262" s="784" t="s">
        <v>1847</v>
      </c>
      <c r="E262" s="784" t="s">
        <v>1848</v>
      </c>
    </row>
    <row r="263" spans="1:5" x14ac:dyDescent="0.25">
      <c r="A263" s="787"/>
      <c r="B263" s="787"/>
      <c r="C263" s="746" t="s">
        <v>1849</v>
      </c>
      <c r="D263" s="784" t="s">
        <v>1847</v>
      </c>
      <c r="E263" s="784" t="s">
        <v>1848</v>
      </c>
    </row>
    <row r="264" spans="1:5" x14ac:dyDescent="0.25">
      <c r="A264" s="787"/>
      <c r="B264" s="787"/>
      <c r="C264" s="746" t="s">
        <v>214</v>
      </c>
      <c r="D264" s="784" t="s">
        <v>1847</v>
      </c>
      <c r="E264" s="784" t="s">
        <v>1848</v>
      </c>
    </row>
    <row r="265" spans="1:5" x14ac:dyDescent="0.25">
      <c r="A265" s="787"/>
      <c r="B265" s="787"/>
      <c r="C265" s="746" t="s">
        <v>215</v>
      </c>
      <c r="D265" s="784" t="s">
        <v>1847</v>
      </c>
      <c r="E265" s="784" t="s">
        <v>1848</v>
      </c>
    </row>
    <row r="266" spans="1:5" x14ac:dyDescent="0.25">
      <c r="A266" s="787"/>
      <c r="B266" s="787"/>
      <c r="C266" s="746" t="s">
        <v>216</v>
      </c>
      <c r="D266" s="784" t="s">
        <v>1847</v>
      </c>
      <c r="E266" s="784" t="s">
        <v>1848</v>
      </c>
    </row>
    <row r="267" spans="1:5" x14ac:dyDescent="0.25">
      <c r="A267" s="787"/>
      <c r="B267" s="787"/>
      <c r="C267" s="746" t="s">
        <v>1850</v>
      </c>
      <c r="D267" s="784" t="s">
        <v>1847</v>
      </c>
      <c r="E267" s="784" t="s">
        <v>1848</v>
      </c>
    </row>
    <row r="268" spans="1:5" x14ac:dyDescent="0.25">
      <c r="A268" s="787"/>
      <c r="B268" s="787"/>
      <c r="C268" s="746" t="s">
        <v>217</v>
      </c>
      <c r="D268" s="784" t="s">
        <v>1847</v>
      </c>
      <c r="E268" s="784" t="s">
        <v>1848</v>
      </c>
    </row>
    <row r="269" spans="1:5" x14ac:dyDescent="0.25">
      <c r="A269" s="787"/>
      <c r="B269" s="787"/>
      <c r="C269" s="746" t="s">
        <v>218</v>
      </c>
      <c r="D269" s="784" t="s">
        <v>1847</v>
      </c>
      <c r="E269" s="784" t="s">
        <v>1848</v>
      </c>
    </row>
    <row r="270" spans="1:5" x14ac:dyDescent="0.25">
      <c r="A270" s="787"/>
      <c r="B270" s="787"/>
      <c r="C270" s="746" t="s">
        <v>1851</v>
      </c>
      <c r="D270" s="784" t="s">
        <v>1847</v>
      </c>
      <c r="E270" s="784" t="s">
        <v>1848</v>
      </c>
    </row>
    <row r="271" spans="1:5" x14ac:dyDescent="0.25">
      <c r="A271" s="787"/>
      <c r="B271" s="787"/>
      <c r="C271" s="746" t="s">
        <v>219</v>
      </c>
      <c r="D271" s="784" t="s">
        <v>1847</v>
      </c>
      <c r="E271" s="784" t="s">
        <v>1848</v>
      </c>
    </row>
    <row r="272" spans="1:5" ht="38.25" customHeight="1" x14ac:dyDescent="0.25">
      <c r="A272" s="781"/>
      <c r="B272" s="782"/>
      <c r="C272" s="782" t="s">
        <v>1852</v>
      </c>
      <c r="D272" s="742"/>
      <c r="E272" s="742"/>
    </row>
    <row r="273" spans="1:5" x14ac:dyDescent="0.25">
      <c r="A273" s="787"/>
      <c r="B273" s="787"/>
      <c r="C273" s="746" t="s">
        <v>208</v>
      </c>
      <c r="D273" s="784" t="s">
        <v>1847</v>
      </c>
      <c r="E273" s="784" t="s">
        <v>1848</v>
      </c>
    </row>
    <row r="274" spans="1:5" x14ac:dyDescent="0.25">
      <c r="A274" s="787"/>
      <c r="B274" s="787"/>
      <c r="C274" s="746" t="s">
        <v>209</v>
      </c>
      <c r="D274" s="784" t="s">
        <v>1847</v>
      </c>
      <c r="E274" s="784" t="s">
        <v>1848</v>
      </c>
    </row>
    <row r="275" spans="1:5" x14ac:dyDescent="0.25">
      <c r="A275" s="787"/>
      <c r="B275" s="787"/>
      <c r="C275" s="746" t="s">
        <v>210</v>
      </c>
      <c r="D275" s="784" t="s">
        <v>1847</v>
      </c>
      <c r="E275" s="784" t="s">
        <v>1848</v>
      </c>
    </row>
    <row r="276" spans="1:5" x14ac:dyDescent="0.25">
      <c r="A276" s="787"/>
      <c r="B276" s="787"/>
      <c r="C276" s="746" t="s">
        <v>211</v>
      </c>
      <c r="D276" s="784" t="s">
        <v>1847</v>
      </c>
      <c r="E276" s="784" t="s">
        <v>1848</v>
      </c>
    </row>
    <row r="277" spans="1:5" x14ac:dyDescent="0.25">
      <c r="A277" s="787"/>
      <c r="B277" s="787"/>
      <c r="C277" s="746" t="s">
        <v>212</v>
      </c>
      <c r="D277" s="784" t="s">
        <v>1847</v>
      </c>
      <c r="E277" s="784" t="s">
        <v>1848</v>
      </c>
    </row>
    <row r="278" spans="1:5" x14ac:dyDescent="0.25">
      <c r="A278" s="787"/>
      <c r="B278" s="787"/>
      <c r="C278" s="746" t="s">
        <v>1849</v>
      </c>
      <c r="D278" s="784" t="s">
        <v>1847</v>
      </c>
      <c r="E278" s="784" t="s">
        <v>1848</v>
      </c>
    </row>
    <row r="279" spans="1:5" x14ac:dyDescent="0.25">
      <c r="A279" s="787"/>
      <c r="B279" s="787"/>
      <c r="C279" s="746" t="s">
        <v>214</v>
      </c>
      <c r="D279" s="784" t="s">
        <v>1847</v>
      </c>
      <c r="E279" s="784" t="s">
        <v>1848</v>
      </c>
    </row>
    <row r="280" spans="1:5" x14ac:dyDescent="0.25">
      <c r="A280" s="787"/>
      <c r="B280" s="787"/>
      <c r="C280" s="746" t="s">
        <v>215</v>
      </c>
      <c r="D280" s="784" t="s">
        <v>1847</v>
      </c>
      <c r="E280" s="784" t="s">
        <v>1848</v>
      </c>
    </row>
    <row r="281" spans="1:5" x14ac:dyDescent="0.25">
      <c r="A281" s="787"/>
      <c r="B281" s="787"/>
      <c r="C281" s="746" t="s">
        <v>216</v>
      </c>
      <c r="D281" s="784" t="s">
        <v>1847</v>
      </c>
      <c r="E281" s="784" t="s">
        <v>1848</v>
      </c>
    </row>
    <row r="282" spans="1:5" x14ac:dyDescent="0.25">
      <c r="A282" s="787"/>
      <c r="B282" s="787"/>
      <c r="C282" s="746" t="s">
        <v>1850</v>
      </c>
      <c r="D282" s="784" t="s">
        <v>1847</v>
      </c>
      <c r="E282" s="784" t="s">
        <v>1848</v>
      </c>
    </row>
    <row r="283" spans="1:5" x14ac:dyDescent="0.25">
      <c r="A283" s="787"/>
      <c r="B283" s="787"/>
      <c r="C283" s="746" t="s">
        <v>217</v>
      </c>
      <c r="D283" s="784" t="s">
        <v>1847</v>
      </c>
      <c r="E283" s="784" t="s">
        <v>1848</v>
      </c>
    </row>
    <row r="284" spans="1:5" x14ac:dyDescent="0.25">
      <c r="A284" s="787"/>
      <c r="B284" s="787"/>
      <c r="C284" s="746" t="s">
        <v>218</v>
      </c>
      <c r="D284" s="784" t="s">
        <v>1847</v>
      </c>
      <c r="E284" s="784" t="s">
        <v>1848</v>
      </c>
    </row>
    <row r="285" spans="1:5" x14ac:dyDescent="0.25">
      <c r="A285" s="787"/>
      <c r="B285" s="787"/>
      <c r="C285" s="746" t="s">
        <v>1851</v>
      </c>
      <c r="D285" s="784" t="s">
        <v>1847</v>
      </c>
      <c r="E285" s="784" t="s">
        <v>1848</v>
      </c>
    </row>
    <row r="286" spans="1:5" x14ac:dyDescent="0.25">
      <c r="A286" s="787"/>
      <c r="B286" s="787"/>
      <c r="C286" s="746" t="s">
        <v>219</v>
      </c>
      <c r="D286" s="784" t="s">
        <v>1847</v>
      </c>
      <c r="E286" s="784" t="s">
        <v>1848</v>
      </c>
    </row>
    <row r="287" spans="1:5" x14ac:dyDescent="0.25">
      <c r="A287" s="779"/>
      <c r="B287" s="780"/>
      <c r="C287" s="738" t="s">
        <v>477</v>
      </c>
      <c r="D287" s="738"/>
      <c r="E287" s="738"/>
    </row>
    <row r="288" spans="1:5" x14ac:dyDescent="0.25">
      <c r="A288" s="781"/>
      <c r="B288" s="782"/>
      <c r="C288" s="782" t="s">
        <v>1854</v>
      </c>
      <c r="D288" s="742"/>
      <c r="E288" s="742"/>
    </row>
    <row r="289" spans="1:5" x14ac:dyDescent="0.25">
      <c r="A289" s="787"/>
      <c r="B289" s="787"/>
      <c r="C289" s="746" t="s">
        <v>1857</v>
      </c>
      <c r="D289" s="784" t="s">
        <v>1847</v>
      </c>
      <c r="E289" s="784" t="s">
        <v>1848</v>
      </c>
    </row>
    <row r="290" spans="1:5" s="24" customFormat="1" x14ac:dyDescent="0.25">
      <c r="A290" s="787"/>
      <c r="B290" s="787"/>
      <c r="C290" s="746" t="s">
        <v>1858</v>
      </c>
      <c r="D290" s="784" t="s">
        <v>1847</v>
      </c>
      <c r="E290" s="784" t="s">
        <v>1848</v>
      </c>
    </row>
    <row r="291" spans="1:5" s="24" customFormat="1" x14ac:dyDescent="0.25">
      <c r="A291" s="787"/>
      <c r="B291" s="787"/>
      <c r="C291" s="746" t="s">
        <v>1859</v>
      </c>
      <c r="D291" s="784" t="s">
        <v>1847</v>
      </c>
      <c r="E291" s="784" t="s">
        <v>1848</v>
      </c>
    </row>
    <row r="292" spans="1:5" s="24" customFormat="1" x14ac:dyDescent="0.25">
      <c r="A292" s="787"/>
      <c r="B292" s="787"/>
      <c r="C292" s="746" t="s">
        <v>1860</v>
      </c>
      <c r="D292" s="784" t="s">
        <v>1847</v>
      </c>
      <c r="E292" s="784" t="s">
        <v>1848</v>
      </c>
    </row>
    <row r="293" spans="1:5" s="24" customFormat="1" ht="15.75" x14ac:dyDescent="0.25">
      <c r="A293" s="710"/>
      <c r="B293" s="710"/>
      <c r="C293" s="710"/>
      <c r="D293" s="710"/>
      <c r="E293" s="710"/>
    </row>
    <row r="294" spans="1:5" ht="27.75" customHeight="1" x14ac:dyDescent="0.25">
      <c r="A294" s="777" t="s">
        <v>1861</v>
      </c>
      <c r="B294" s="778"/>
      <c r="C294" s="778"/>
      <c r="D294" s="758"/>
      <c r="E294" s="758"/>
    </row>
    <row r="295" spans="1:5" ht="26.25" customHeight="1" x14ac:dyDescent="0.25">
      <c r="A295" s="759"/>
      <c r="B295" s="760"/>
      <c r="C295" s="761" t="s">
        <v>457</v>
      </c>
      <c r="D295" s="727"/>
      <c r="E295" s="727"/>
    </row>
    <row r="296" spans="1:5" ht="27.75" customHeight="1" x14ac:dyDescent="0.25">
      <c r="A296" s="763"/>
      <c r="B296" s="763"/>
      <c r="C296" s="776" t="s">
        <v>1862</v>
      </c>
      <c r="D296" s="784" t="s">
        <v>1863</v>
      </c>
      <c r="E296" s="765" t="s">
        <v>1864</v>
      </c>
    </row>
    <row r="297" spans="1:5" ht="27.75" customHeight="1" x14ac:dyDescent="0.25">
      <c r="A297" s="763"/>
      <c r="B297" s="763"/>
      <c r="C297" s="776" t="s">
        <v>1865</v>
      </c>
      <c r="D297" s="784" t="s">
        <v>1863</v>
      </c>
      <c r="E297" s="765" t="s">
        <v>1864</v>
      </c>
    </row>
    <row r="298" spans="1:5" x14ac:dyDescent="0.25">
      <c r="A298" s="763"/>
      <c r="B298" s="763"/>
      <c r="C298" s="776" t="s">
        <v>1866</v>
      </c>
      <c r="D298" s="784" t="s">
        <v>1863</v>
      </c>
      <c r="E298" s="765" t="s">
        <v>1864</v>
      </c>
    </row>
    <row r="299" spans="1:5" x14ac:dyDescent="0.25">
      <c r="A299" s="763"/>
      <c r="B299" s="763"/>
      <c r="C299" s="776" t="s">
        <v>1867</v>
      </c>
      <c r="D299" s="784" t="s">
        <v>1863</v>
      </c>
      <c r="E299" s="765" t="s">
        <v>1864</v>
      </c>
    </row>
    <row r="300" spans="1:5" x14ac:dyDescent="0.25">
      <c r="A300" s="763"/>
      <c r="B300" s="763"/>
      <c r="C300" s="776" t="s">
        <v>1868</v>
      </c>
      <c r="D300" s="784" t="s">
        <v>1863</v>
      </c>
      <c r="E300" s="765" t="s">
        <v>1864</v>
      </c>
    </row>
    <row r="301" spans="1:5" x14ac:dyDescent="0.25">
      <c r="A301" s="763"/>
      <c r="B301" s="763"/>
      <c r="C301" s="776" t="s">
        <v>1869</v>
      </c>
      <c r="D301" s="784" t="s">
        <v>1863</v>
      </c>
      <c r="E301" s="765" t="s">
        <v>1864</v>
      </c>
    </row>
    <row r="302" spans="1:5" x14ac:dyDescent="0.25">
      <c r="A302" s="763"/>
      <c r="B302" s="763"/>
      <c r="C302" s="776" t="s">
        <v>1870</v>
      </c>
      <c r="D302" s="784" t="s">
        <v>1863</v>
      </c>
      <c r="E302" s="765" t="s">
        <v>1864</v>
      </c>
    </row>
    <row r="303" spans="1:5" x14ac:dyDescent="0.25">
      <c r="A303" s="763"/>
      <c r="B303" s="763"/>
      <c r="C303" s="776" t="s">
        <v>1871</v>
      </c>
      <c r="D303" s="784" t="s">
        <v>1863</v>
      </c>
      <c r="E303" s="765" t="s">
        <v>1864</v>
      </c>
    </row>
    <row r="304" spans="1:5" x14ac:dyDescent="0.25">
      <c r="A304" s="763"/>
      <c r="B304" s="763"/>
      <c r="C304" s="776" t="s">
        <v>1872</v>
      </c>
      <c r="D304" s="784" t="s">
        <v>1863</v>
      </c>
      <c r="E304" s="765" t="s">
        <v>1864</v>
      </c>
    </row>
    <row r="305" spans="1:5" x14ac:dyDescent="0.25">
      <c r="A305" s="763"/>
      <c r="B305" s="763"/>
      <c r="C305" s="776" t="s">
        <v>1873</v>
      </c>
      <c r="D305" s="784" t="s">
        <v>1863</v>
      </c>
      <c r="E305" s="765" t="s">
        <v>1864</v>
      </c>
    </row>
    <row r="306" spans="1:5" x14ac:dyDescent="0.25">
      <c r="A306" s="763"/>
      <c r="B306" s="763"/>
      <c r="C306" s="776" t="s">
        <v>1874</v>
      </c>
      <c r="D306" s="784" t="s">
        <v>1863</v>
      </c>
      <c r="E306" s="765" t="s">
        <v>1864</v>
      </c>
    </row>
    <row r="307" spans="1:5" x14ac:dyDescent="0.25">
      <c r="A307" s="763"/>
      <c r="B307" s="763"/>
      <c r="C307" s="776" t="s">
        <v>1875</v>
      </c>
      <c r="D307" s="784" t="s">
        <v>1863</v>
      </c>
      <c r="E307" s="765" t="s">
        <v>1864</v>
      </c>
    </row>
    <row r="308" spans="1:5" x14ac:dyDescent="0.25">
      <c r="A308" s="763"/>
      <c r="B308" s="763"/>
      <c r="C308" s="776" t="s">
        <v>1876</v>
      </c>
      <c r="D308" s="784" t="s">
        <v>1863</v>
      </c>
      <c r="E308" s="765" t="s">
        <v>1864</v>
      </c>
    </row>
    <row r="309" spans="1:5" x14ac:dyDescent="0.25">
      <c r="A309" s="763"/>
      <c r="B309" s="763"/>
      <c r="C309" s="776" t="s">
        <v>1877</v>
      </c>
      <c r="D309" s="784" t="s">
        <v>1863</v>
      </c>
      <c r="E309" s="765" t="s">
        <v>1864</v>
      </c>
    </row>
    <row r="310" spans="1:5" x14ac:dyDescent="0.25">
      <c r="A310" s="763"/>
      <c r="B310" s="763"/>
      <c r="C310" s="776" t="s">
        <v>1878</v>
      </c>
      <c r="D310" s="784" t="s">
        <v>1863</v>
      </c>
      <c r="E310" s="765" t="s">
        <v>1864</v>
      </c>
    </row>
    <row r="311" spans="1:5" ht="79.5" customHeight="1" x14ac:dyDescent="0.25">
      <c r="A311" s="759"/>
      <c r="B311" s="760"/>
      <c r="C311" s="759" t="s">
        <v>1879</v>
      </c>
      <c r="D311" s="784"/>
      <c r="E311" s="765"/>
    </row>
    <row r="312" spans="1:5" ht="85.5" customHeight="1" x14ac:dyDescent="0.25">
      <c r="A312" s="763"/>
      <c r="B312" s="763"/>
      <c r="C312" s="776" t="s">
        <v>1880</v>
      </c>
      <c r="D312" s="784" t="s">
        <v>1881</v>
      </c>
      <c r="E312" s="765" t="s">
        <v>1864</v>
      </c>
    </row>
    <row r="313" spans="1:5" ht="83.25" customHeight="1" x14ac:dyDescent="0.25">
      <c r="A313" s="763"/>
      <c r="B313" s="763"/>
      <c r="C313" s="776" t="s">
        <v>1882</v>
      </c>
      <c r="D313" s="784" t="s">
        <v>1881</v>
      </c>
      <c r="E313" s="765" t="s">
        <v>1864</v>
      </c>
    </row>
    <row r="314" spans="1:5" ht="33" customHeight="1" x14ac:dyDescent="0.25">
      <c r="A314" s="777" t="s">
        <v>1883</v>
      </c>
      <c r="B314" s="778"/>
      <c r="C314" s="778"/>
      <c r="D314" s="758"/>
      <c r="E314" s="758"/>
    </row>
    <row r="315" spans="1:5" ht="26.25" customHeight="1" x14ac:dyDescent="0.25">
      <c r="A315" s="763"/>
      <c r="B315" s="763"/>
      <c r="C315" s="776" t="s">
        <v>1884</v>
      </c>
      <c r="D315" s="765" t="s">
        <v>1885</v>
      </c>
      <c r="E315" s="765" t="s">
        <v>1885</v>
      </c>
    </row>
    <row r="316" spans="1:5" ht="26.25" customHeight="1" x14ac:dyDescent="0.25">
      <c r="A316" s="763"/>
      <c r="B316" s="763"/>
      <c r="C316" s="776" t="s">
        <v>1886</v>
      </c>
      <c r="D316" s="765" t="s">
        <v>1885</v>
      </c>
      <c r="E316" s="765" t="s">
        <v>1885</v>
      </c>
    </row>
    <row r="317" spans="1:5" ht="30" x14ac:dyDescent="0.25">
      <c r="A317" s="763"/>
      <c r="B317" s="763"/>
      <c r="C317" s="776" t="s">
        <v>1887</v>
      </c>
      <c r="D317" s="765" t="s">
        <v>1885</v>
      </c>
      <c r="E317" s="765" t="s">
        <v>1885</v>
      </c>
    </row>
    <row r="318" spans="1:5" ht="30" x14ac:dyDescent="0.25">
      <c r="A318" s="763"/>
      <c r="B318" s="763"/>
      <c r="C318" s="776" t="s">
        <v>1888</v>
      </c>
      <c r="D318" s="765" t="s">
        <v>1885</v>
      </c>
      <c r="E318" s="765" t="s">
        <v>1885</v>
      </c>
    </row>
    <row r="319" spans="1:5" ht="30.75" customHeight="1" x14ac:dyDescent="0.25">
      <c r="A319" s="763"/>
      <c r="B319" s="763"/>
      <c r="C319" s="776" t="s">
        <v>1889</v>
      </c>
      <c r="D319" s="765" t="s">
        <v>1885</v>
      </c>
      <c r="E319" s="765" t="s">
        <v>1885</v>
      </c>
    </row>
    <row r="320" spans="1:5" ht="30.75" customHeight="1" x14ac:dyDescent="0.25">
      <c r="A320" s="763"/>
      <c r="B320" s="763"/>
      <c r="C320" s="776" t="s">
        <v>1890</v>
      </c>
      <c r="D320" s="765" t="s">
        <v>1885</v>
      </c>
      <c r="E320" s="765" t="s">
        <v>1885</v>
      </c>
    </row>
    <row r="321" spans="1:5" ht="30.75" customHeight="1" x14ac:dyDescent="0.25">
      <c r="A321" s="763"/>
      <c r="B321" s="763"/>
      <c r="C321" s="776" t="s">
        <v>1891</v>
      </c>
      <c r="D321" s="765" t="s">
        <v>1885</v>
      </c>
      <c r="E321" s="765" t="s">
        <v>1885</v>
      </c>
    </row>
    <row r="322" spans="1:5" ht="30.75" customHeight="1" x14ac:dyDescent="0.25">
      <c r="A322" s="763"/>
      <c r="B322" s="763"/>
      <c r="C322" s="776" t="s">
        <v>1892</v>
      </c>
      <c r="D322" s="765" t="s">
        <v>1885</v>
      </c>
      <c r="E322" s="765" t="s">
        <v>1885</v>
      </c>
    </row>
    <row r="323" spans="1:5" x14ac:dyDescent="0.25">
      <c r="A323" s="763"/>
      <c r="B323" s="763"/>
      <c r="C323" s="776" t="s">
        <v>1893</v>
      </c>
      <c r="D323" s="765" t="s">
        <v>1885</v>
      </c>
      <c r="E323" s="765" t="s">
        <v>1885</v>
      </c>
    </row>
    <row r="324" spans="1:5" x14ac:dyDescent="0.25">
      <c r="A324" s="763"/>
      <c r="B324" s="763"/>
      <c r="C324" s="776" t="s">
        <v>1894</v>
      </c>
      <c r="D324" s="765" t="s">
        <v>1885</v>
      </c>
      <c r="E324" s="765" t="s">
        <v>1885</v>
      </c>
    </row>
    <row r="325" spans="1:5" x14ac:dyDescent="0.25">
      <c r="A325" s="763"/>
      <c r="B325" s="763"/>
      <c r="C325" s="776" t="s">
        <v>1895</v>
      </c>
      <c r="D325" s="765" t="s">
        <v>1885</v>
      </c>
      <c r="E325" s="765" t="s">
        <v>1885</v>
      </c>
    </row>
    <row r="326" spans="1:5" x14ac:dyDescent="0.25">
      <c r="A326" s="763"/>
      <c r="B326" s="763"/>
      <c r="C326" s="776" t="s">
        <v>1896</v>
      </c>
      <c r="D326" s="765" t="s">
        <v>1885</v>
      </c>
      <c r="E326" s="765" t="s">
        <v>1885</v>
      </c>
    </row>
    <row r="327" spans="1:5" x14ac:dyDescent="0.25">
      <c r="A327" s="763"/>
      <c r="B327" s="763"/>
      <c r="C327" s="776" t="s">
        <v>1897</v>
      </c>
      <c r="D327" s="765" t="s">
        <v>1885</v>
      </c>
      <c r="E327" s="765" t="s">
        <v>1885</v>
      </c>
    </row>
    <row r="328" spans="1:5" x14ac:dyDescent="0.25">
      <c r="A328" s="763"/>
      <c r="B328" s="763"/>
      <c r="C328" s="776" t="s">
        <v>1898</v>
      </c>
      <c r="D328" s="765" t="s">
        <v>1885</v>
      </c>
      <c r="E328" s="765" t="s">
        <v>1885</v>
      </c>
    </row>
    <row r="329" spans="1:5" x14ac:dyDescent="0.25">
      <c r="A329" s="777" t="s">
        <v>1899</v>
      </c>
      <c r="B329" s="778"/>
      <c r="C329" s="778"/>
      <c r="D329" s="758"/>
      <c r="E329" s="758"/>
    </row>
    <row r="330" spans="1:5" x14ac:dyDescent="0.25">
      <c r="A330" s="763"/>
      <c r="B330" s="763"/>
      <c r="C330" s="776" t="s">
        <v>1900</v>
      </c>
      <c r="D330" s="765" t="s">
        <v>1885</v>
      </c>
      <c r="E330" s="765" t="s">
        <v>1885</v>
      </c>
    </row>
    <row r="331" spans="1:5" x14ac:dyDescent="0.25">
      <c r="A331" s="763"/>
      <c r="B331" s="763"/>
      <c r="C331" s="776" t="s">
        <v>1901</v>
      </c>
      <c r="D331" s="765" t="s">
        <v>1885</v>
      </c>
      <c r="E331" s="765" t="s">
        <v>1885</v>
      </c>
    </row>
    <row r="332" spans="1:5" x14ac:dyDescent="0.25">
      <c r="A332" s="763"/>
      <c r="B332" s="763"/>
      <c r="C332" s="776" t="s">
        <v>1902</v>
      </c>
      <c r="D332" s="765" t="s">
        <v>1885</v>
      </c>
      <c r="E332" s="765" t="s">
        <v>1885</v>
      </c>
    </row>
    <row r="333" spans="1:5" x14ac:dyDescent="0.25">
      <c r="A333" s="763"/>
      <c r="B333" s="763"/>
      <c r="C333" s="776" t="s">
        <v>1903</v>
      </c>
      <c r="D333" s="765" t="s">
        <v>1885</v>
      </c>
      <c r="E333" s="765" t="s">
        <v>1885</v>
      </c>
    </row>
    <row r="334" spans="1:5" x14ac:dyDescent="0.25">
      <c r="A334" s="763"/>
      <c r="B334" s="763"/>
      <c r="C334" s="776" t="s">
        <v>1904</v>
      </c>
      <c r="D334" s="765" t="s">
        <v>1885</v>
      </c>
      <c r="E334" s="765" t="s">
        <v>1885</v>
      </c>
    </row>
    <row r="335" spans="1:5" x14ac:dyDescent="0.25">
      <c r="A335" s="763"/>
      <c r="B335" s="763"/>
      <c r="C335" s="776" t="s">
        <v>1905</v>
      </c>
      <c r="D335" s="765" t="s">
        <v>1885</v>
      </c>
      <c r="E335" s="765" t="s">
        <v>1885</v>
      </c>
    </row>
    <row r="336" spans="1:5" x14ac:dyDescent="0.25">
      <c r="A336" s="763"/>
      <c r="B336" s="763"/>
      <c r="C336" s="776" t="s">
        <v>1906</v>
      </c>
      <c r="D336" s="765" t="s">
        <v>1885</v>
      </c>
      <c r="E336" s="765" t="s">
        <v>1885</v>
      </c>
    </row>
    <row r="337" spans="1:5" x14ac:dyDescent="0.25">
      <c r="A337" s="763"/>
      <c r="B337" s="763"/>
      <c r="C337" s="776" t="s">
        <v>1907</v>
      </c>
      <c r="D337" s="765" t="s">
        <v>1885</v>
      </c>
      <c r="E337" s="765" t="s">
        <v>1885</v>
      </c>
    </row>
    <row r="338" spans="1:5" x14ac:dyDescent="0.25">
      <c r="A338" s="777" t="s">
        <v>1908</v>
      </c>
      <c r="B338" s="778"/>
      <c r="C338" s="778"/>
      <c r="D338" s="758"/>
      <c r="E338" s="758"/>
    </row>
    <row r="339" spans="1:5" x14ac:dyDescent="0.25">
      <c r="A339" s="779"/>
      <c r="B339" s="780"/>
      <c r="C339" s="738" t="s">
        <v>1909</v>
      </c>
      <c r="D339" s="738"/>
      <c r="E339" s="738"/>
    </row>
    <row r="340" spans="1:5" x14ac:dyDescent="0.25">
      <c r="A340" s="787"/>
      <c r="B340" s="787"/>
      <c r="C340" s="746" t="s">
        <v>1910</v>
      </c>
      <c r="D340" s="765" t="s">
        <v>1911</v>
      </c>
      <c r="E340" s="765" t="s">
        <v>1911</v>
      </c>
    </row>
    <row r="341" spans="1:5" x14ac:dyDescent="0.25">
      <c r="A341" s="787"/>
      <c r="B341" s="787"/>
      <c r="C341" s="746" t="s">
        <v>1912</v>
      </c>
      <c r="D341" s="765" t="s">
        <v>1911</v>
      </c>
      <c r="E341" s="765" t="s">
        <v>1911</v>
      </c>
    </row>
    <row r="342" spans="1:5" x14ac:dyDescent="0.25">
      <c r="A342" s="787"/>
      <c r="B342" s="787"/>
      <c r="C342" s="746" t="s">
        <v>1913</v>
      </c>
      <c r="D342" s="765" t="s">
        <v>1911</v>
      </c>
      <c r="E342" s="765" t="s">
        <v>1911</v>
      </c>
    </row>
    <row r="343" spans="1:5" x14ac:dyDescent="0.25">
      <c r="A343" s="787"/>
      <c r="B343" s="787"/>
      <c r="C343" s="746" t="s">
        <v>1914</v>
      </c>
      <c r="D343" s="765" t="s">
        <v>1911</v>
      </c>
      <c r="E343" s="765" t="s">
        <v>1911</v>
      </c>
    </row>
    <row r="344" spans="1:5" x14ac:dyDescent="0.25">
      <c r="A344" s="787"/>
      <c r="B344" s="787"/>
      <c r="C344" s="746" t="s">
        <v>1915</v>
      </c>
      <c r="D344" s="765" t="s">
        <v>1911</v>
      </c>
      <c r="E344" s="765" t="s">
        <v>1911</v>
      </c>
    </row>
    <row r="345" spans="1:5" x14ac:dyDescent="0.25">
      <c r="A345" s="787"/>
      <c r="B345" s="787"/>
      <c r="C345" s="746" t="s">
        <v>1916</v>
      </c>
      <c r="D345" s="765" t="s">
        <v>1911</v>
      </c>
      <c r="E345" s="765" t="s">
        <v>1911</v>
      </c>
    </row>
    <row r="346" spans="1:5" x14ac:dyDescent="0.25">
      <c r="A346" s="787"/>
      <c r="B346" s="787"/>
      <c r="C346" s="746" t="s">
        <v>1917</v>
      </c>
      <c r="D346" s="765" t="s">
        <v>1911</v>
      </c>
      <c r="E346" s="765" t="s">
        <v>1911</v>
      </c>
    </row>
    <row r="347" spans="1:5" ht="15.75" x14ac:dyDescent="0.25">
      <c r="A347" s="710"/>
      <c r="B347" s="710"/>
      <c r="C347" s="710"/>
      <c r="D347" s="710"/>
      <c r="E347" s="710"/>
    </row>
    <row r="348" spans="1:5" ht="15.75" x14ac:dyDescent="0.25">
      <c r="A348" s="710"/>
      <c r="B348" s="710"/>
      <c r="C348" s="710"/>
      <c r="D348" s="710"/>
      <c r="E348" s="710"/>
    </row>
    <row r="349" spans="1:5" x14ac:dyDescent="0.25">
      <c r="A349" s="777" t="s">
        <v>1918</v>
      </c>
      <c r="B349" s="778"/>
      <c r="C349" s="778"/>
      <c r="D349" s="758"/>
      <c r="E349" s="758"/>
    </row>
    <row r="350" spans="1:5" x14ac:dyDescent="0.25">
      <c r="A350" s="763"/>
      <c r="B350" s="763"/>
      <c r="C350" s="776" t="s">
        <v>1919</v>
      </c>
      <c r="D350" s="789" t="s">
        <v>1920</v>
      </c>
      <c r="E350" s="789" t="s">
        <v>1920</v>
      </c>
    </row>
    <row r="351" spans="1:5" x14ac:dyDescent="0.25">
      <c r="A351" s="763"/>
      <c r="B351" s="763"/>
      <c r="C351" s="776" t="s">
        <v>1921</v>
      </c>
      <c r="D351" s="789" t="s">
        <v>1920</v>
      </c>
      <c r="E351" s="789" t="s">
        <v>1920</v>
      </c>
    </row>
    <row r="352" spans="1:5" x14ac:dyDescent="0.25">
      <c r="A352" s="763"/>
      <c r="B352" s="763"/>
      <c r="C352" s="776" t="s">
        <v>1922</v>
      </c>
      <c r="D352" s="789" t="s">
        <v>1920</v>
      </c>
      <c r="E352" s="789" t="s">
        <v>1920</v>
      </c>
    </row>
    <row r="353" spans="1:5" x14ac:dyDescent="0.25">
      <c r="A353" s="763"/>
      <c r="B353" s="763"/>
      <c r="C353" s="776" t="s">
        <v>1923</v>
      </c>
      <c r="D353" s="789" t="s">
        <v>1920</v>
      </c>
      <c r="E353" s="789" t="s">
        <v>1920</v>
      </c>
    </row>
    <row r="354" spans="1:5" x14ac:dyDescent="0.25">
      <c r="A354" s="763"/>
      <c r="B354" s="763"/>
      <c r="C354" s="776" t="s">
        <v>1924</v>
      </c>
      <c r="D354" s="789" t="s">
        <v>1920</v>
      </c>
      <c r="E354" s="789" t="s">
        <v>1920</v>
      </c>
    </row>
    <row r="355" spans="1:5" x14ac:dyDescent="0.25">
      <c r="A355" s="763"/>
      <c r="B355" s="763"/>
      <c r="C355" s="776" t="s">
        <v>1925</v>
      </c>
      <c r="D355" s="789" t="s">
        <v>1920</v>
      </c>
      <c r="E355" s="789" t="s">
        <v>1920</v>
      </c>
    </row>
    <row r="356" spans="1:5" x14ac:dyDescent="0.25">
      <c r="A356" s="763"/>
      <c r="B356" s="763"/>
      <c r="C356" s="776" t="s">
        <v>67</v>
      </c>
      <c r="D356" s="789" t="s">
        <v>1920</v>
      </c>
      <c r="E356" s="789" t="s">
        <v>1920</v>
      </c>
    </row>
    <row r="357" spans="1:5" x14ac:dyDescent="0.25">
      <c r="A357" s="763"/>
      <c r="B357" s="763"/>
      <c r="C357" s="776" t="s">
        <v>1926</v>
      </c>
      <c r="D357" s="789" t="s">
        <v>1920</v>
      </c>
      <c r="E357" s="789" t="s">
        <v>1920</v>
      </c>
    </row>
    <row r="358" spans="1:5" x14ac:dyDescent="0.25">
      <c r="A358" s="763"/>
      <c r="B358" s="763"/>
      <c r="C358" s="776" t="s">
        <v>422</v>
      </c>
      <c r="D358" s="789" t="s">
        <v>1920</v>
      </c>
      <c r="E358" s="789" t="s">
        <v>1920</v>
      </c>
    </row>
  </sheetData>
  <mergeCells count="6">
    <mergeCell ref="A4:E4"/>
    <mergeCell ref="A9:C9"/>
    <mergeCell ref="A71:C71"/>
    <mergeCell ref="A73:C73"/>
    <mergeCell ref="A76:C76"/>
    <mergeCell ref="A122:C122"/>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8"/>
  <sheetViews>
    <sheetView workbookViewId="0">
      <selection activeCell="J32" sqref="J32"/>
    </sheetView>
  </sheetViews>
  <sheetFormatPr defaultRowHeight="15" x14ac:dyDescent="0.25"/>
  <cols>
    <col min="1" max="1" width="9.140625" style="212"/>
    <col min="2" max="2" width="53.85546875" style="212" customWidth="1"/>
    <col min="3" max="3" width="28.28515625" style="212" customWidth="1"/>
    <col min="4" max="4" width="17" style="212" customWidth="1"/>
    <col min="5" max="5" width="19.28515625" style="212" customWidth="1"/>
    <col min="6" max="6" width="40" style="212" customWidth="1"/>
    <col min="7" max="16384" width="9.140625" style="212"/>
  </cols>
  <sheetData>
    <row r="1" spans="2:6" ht="30" customHeight="1" x14ac:dyDescent="0.25">
      <c r="B1" s="221" t="s">
        <v>407</v>
      </c>
      <c r="C1" s="222"/>
      <c r="D1" s="222"/>
      <c r="E1" s="222"/>
      <c r="F1" s="222"/>
    </row>
    <row r="2" spans="2:6" ht="17.25" customHeight="1" x14ac:dyDescent="0.25">
      <c r="B2" s="223" t="s">
        <v>408</v>
      </c>
      <c r="C2" s="223"/>
      <c r="D2" s="223"/>
      <c r="E2" s="223"/>
      <c r="F2" s="223"/>
    </row>
    <row r="3" spans="2:6" ht="17.25" customHeight="1" x14ac:dyDescent="0.25">
      <c r="B3" s="219" t="s">
        <v>417</v>
      </c>
      <c r="C3" s="213"/>
      <c r="D3" s="213"/>
      <c r="E3" s="213"/>
      <c r="F3" s="213"/>
    </row>
    <row r="4" spans="2:6" x14ac:dyDescent="0.25">
      <c r="B4" s="220" t="s">
        <v>416</v>
      </c>
      <c r="C4" s="214"/>
      <c r="E4" s="214"/>
      <c r="F4" s="214"/>
    </row>
    <row r="5" spans="2:6" ht="15.75" x14ac:dyDescent="0.25">
      <c r="B5" s="215"/>
      <c r="C5" s="215"/>
      <c r="D5" s="215"/>
      <c r="E5" s="215"/>
      <c r="F5" s="215"/>
    </row>
    <row r="6" spans="2:6" ht="15.75" x14ac:dyDescent="0.25">
      <c r="B6" s="215" t="s">
        <v>173</v>
      </c>
      <c r="C6" s="216" t="s">
        <v>409</v>
      </c>
      <c r="D6" s="215" t="s">
        <v>410</v>
      </c>
      <c r="E6" s="215" t="s">
        <v>411</v>
      </c>
      <c r="F6" s="217" t="s">
        <v>412</v>
      </c>
    </row>
    <row r="7" spans="2:6" ht="15.75" x14ac:dyDescent="0.25">
      <c r="B7" s="215" t="s">
        <v>95</v>
      </c>
      <c r="C7" s="218" t="s">
        <v>336</v>
      </c>
      <c r="D7" s="218" t="s">
        <v>336</v>
      </c>
      <c r="E7" s="218" t="s">
        <v>336</v>
      </c>
      <c r="F7" s="215" t="s">
        <v>413</v>
      </c>
    </row>
    <row r="8" spans="2:6" ht="15.75" x14ac:dyDescent="0.25">
      <c r="B8" s="215" t="s">
        <v>107</v>
      </c>
      <c r="C8" s="218" t="s">
        <v>336</v>
      </c>
      <c r="D8" s="218" t="s">
        <v>336</v>
      </c>
      <c r="E8" s="218" t="s">
        <v>336</v>
      </c>
      <c r="F8" s="215" t="s">
        <v>414</v>
      </c>
    </row>
    <row r="9" spans="2:6" ht="15.75" x14ac:dyDescent="0.25">
      <c r="B9" s="215" t="s">
        <v>90</v>
      </c>
      <c r="C9" s="218" t="s">
        <v>336</v>
      </c>
      <c r="D9" s="218" t="s">
        <v>336</v>
      </c>
      <c r="E9" s="218" t="s">
        <v>336</v>
      </c>
      <c r="F9" s="215" t="s">
        <v>414</v>
      </c>
    </row>
    <row r="10" spans="2:6" ht="15.75" x14ac:dyDescent="0.25">
      <c r="B10" s="215" t="s">
        <v>52</v>
      </c>
      <c r="C10" s="218" t="s">
        <v>336</v>
      </c>
      <c r="D10" s="218" t="s">
        <v>336</v>
      </c>
      <c r="E10" s="218" t="s">
        <v>336</v>
      </c>
      <c r="F10" s="215" t="s">
        <v>413</v>
      </c>
    </row>
    <row r="11" spans="2:6" ht="15.75" x14ac:dyDescent="0.25">
      <c r="B11" s="215" t="s">
        <v>50</v>
      </c>
      <c r="C11" s="218" t="s">
        <v>336</v>
      </c>
      <c r="D11" s="218" t="s">
        <v>336</v>
      </c>
      <c r="E11" s="218" t="s">
        <v>336</v>
      </c>
      <c r="F11" s="215" t="s">
        <v>413</v>
      </c>
    </row>
    <row r="12" spans="2:6" ht="15.75" x14ac:dyDescent="0.25">
      <c r="B12" s="215" t="s">
        <v>51</v>
      </c>
      <c r="C12" s="218" t="s">
        <v>336</v>
      </c>
      <c r="D12" s="218" t="s">
        <v>336</v>
      </c>
      <c r="E12" s="218" t="s">
        <v>336</v>
      </c>
      <c r="F12" s="215" t="s">
        <v>413</v>
      </c>
    </row>
    <row r="13" spans="2:6" ht="15.75" x14ac:dyDescent="0.25">
      <c r="B13" s="215" t="s">
        <v>105</v>
      </c>
      <c r="C13" s="218" t="s">
        <v>336</v>
      </c>
      <c r="D13" s="218" t="s">
        <v>336</v>
      </c>
      <c r="E13" s="218" t="s">
        <v>336</v>
      </c>
      <c r="F13" s="215" t="s">
        <v>413</v>
      </c>
    </row>
    <row r="14" spans="2:6" ht="15.75" x14ac:dyDescent="0.25">
      <c r="B14" s="215" t="s">
        <v>97</v>
      </c>
      <c r="C14" s="218" t="s">
        <v>336</v>
      </c>
      <c r="D14" s="218" t="s">
        <v>336</v>
      </c>
      <c r="E14" s="218" t="s">
        <v>336</v>
      </c>
      <c r="F14" s="215" t="s">
        <v>413</v>
      </c>
    </row>
    <row r="15" spans="2:6" ht="15.75" x14ac:dyDescent="0.25">
      <c r="B15" s="215" t="s">
        <v>114</v>
      </c>
      <c r="C15" s="218" t="s">
        <v>336</v>
      </c>
      <c r="D15" s="218" t="s">
        <v>336</v>
      </c>
      <c r="E15" s="218" t="s">
        <v>336</v>
      </c>
      <c r="F15" s="215" t="s">
        <v>414</v>
      </c>
    </row>
    <row r="16" spans="2:6" ht="15.75" x14ac:dyDescent="0.25">
      <c r="B16" s="215" t="s">
        <v>112</v>
      </c>
      <c r="C16" s="218" t="s">
        <v>336</v>
      </c>
      <c r="D16" s="218" t="s">
        <v>336</v>
      </c>
      <c r="E16" s="218" t="s">
        <v>336</v>
      </c>
      <c r="F16" s="215" t="s">
        <v>414</v>
      </c>
    </row>
    <row r="17" spans="2:6" ht="15.75" x14ac:dyDescent="0.25">
      <c r="B17" s="215" t="s">
        <v>106</v>
      </c>
      <c r="C17" s="218" t="s">
        <v>336</v>
      </c>
      <c r="D17" s="218" t="s">
        <v>336</v>
      </c>
      <c r="E17" s="218" t="s">
        <v>336</v>
      </c>
      <c r="F17" s="215" t="s">
        <v>414</v>
      </c>
    </row>
    <row r="18" spans="2:6" ht="15.75" x14ac:dyDescent="0.25">
      <c r="B18" s="215" t="s">
        <v>415</v>
      </c>
      <c r="C18" s="218" t="s">
        <v>336</v>
      </c>
      <c r="D18" s="218" t="s">
        <v>336</v>
      </c>
      <c r="E18" s="218" t="s">
        <v>336</v>
      </c>
      <c r="F18" s="215" t="s">
        <v>414</v>
      </c>
    </row>
    <row r="19" spans="2:6" ht="15.75" x14ac:dyDescent="0.25">
      <c r="B19" s="215" t="s">
        <v>103</v>
      </c>
      <c r="C19" s="218" t="s">
        <v>336</v>
      </c>
      <c r="D19" s="218" t="s">
        <v>336</v>
      </c>
      <c r="E19" s="218" t="s">
        <v>336</v>
      </c>
      <c r="F19" s="215" t="s">
        <v>414</v>
      </c>
    </row>
    <row r="20" spans="2:6" ht="15.75" x14ac:dyDescent="0.25">
      <c r="B20" s="215" t="s">
        <v>109</v>
      </c>
      <c r="C20" s="218" t="s">
        <v>336</v>
      </c>
      <c r="D20" s="218" t="s">
        <v>336</v>
      </c>
      <c r="E20" s="218" t="s">
        <v>336</v>
      </c>
      <c r="F20" s="215" t="s">
        <v>414</v>
      </c>
    </row>
    <row r="21" spans="2:6" ht="15.75" x14ac:dyDescent="0.25">
      <c r="B21" s="215" t="s">
        <v>88</v>
      </c>
      <c r="C21" s="218" t="s">
        <v>336</v>
      </c>
      <c r="D21" s="218" t="s">
        <v>336</v>
      </c>
      <c r="E21" s="218" t="s">
        <v>336</v>
      </c>
      <c r="F21" s="215" t="s">
        <v>414</v>
      </c>
    </row>
    <row r="22" spans="2:6" ht="15.75" x14ac:dyDescent="0.25">
      <c r="B22" s="215" t="s">
        <v>260</v>
      </c>
      <c r="C22" s="218" t="s">
        <v>336</v>
      </c>
      <c r="D22" s="218" t="s">
        <v>336</v>
      </c>
      <c r="E22" s="218" t="s">
        <v>336</v>
      </c>
      <c r="F22" s="215" t="s">
        <v>414</v>
      </c>
    </row>
    <row r="23" spans="2:6" ht="15.75" x14ac:dyDescent="0.25">
      <c r="B23" s="215" t="s">
        <v>86</v>
      </c>
      <c r="C23" s="218" t="s">
        <v>336</v>
      </c>
      <c r="D23" s="218" t="s">
        <v>336</v>
      </c>
      <c r="E23" s="218" t="s">
        <v>336</v>
      </c>
      <c r="F23" s="215" t="s">
        <v>414</v>
      </c>
    </row>
    <row r="24" spans="2:6" ht="15.75" x14ac:dyDescent="0.25">
      <c r="B24" s="215" t="s">
        <v>92</v>
      </c>
      <c r="C24" s="218" t="s">
        <v>336</v>
      </c>
      <c r="D24" s="218" t="s">
        <v>336</v>
      </c>
      <c r="E24" s="218" t="s">
        <v>336</v>
      </c>
      <c r="F24" s="215" t="s">
        <v>414</v>
      </c>
    </row>
    <row r="25" spans="2:6" ht="15.75" x14ac:dyDescent="0.25">
      <c r="B25" s="215" t="s">
        <v>99</v>
      </c>
      <c r="C25" s="218" t="s">
        <v>336</v>
      </c>
      <c r="D25" s="218" t="s">
        <v>336</v>
      </c>
      <c r="E25" s="218" t="s">
        <v>336</v>
      </c>
      <c r="F25" s="215" t="s">
        <v>414</v>
      </c>
    </row>
    <row r="26" spans="2:6" ht="15.75" x14ac:dyDescent="0.25">
      <c r="B26" s="215" t="s">
        <v>113</v>
      </c>
      <c r="C26" s="218" t="s">
        <v>336</v>
      </c>
      <c r="D26" s="218" t="s">
        <v>336</v>
      </c>
      <c r="E26" s="218" t="s">
        <v>336</v>
      </c>
      <c r="F26" s="215" t="s">
        <v>414</v>
      </c>
    </row>
    <row r="27" spans="2:6" ht="15.75" x14ac:dyDescent="0.25">
      <c r="B27" s="215" t="s">
        <v>96</v>
      </c>
      <c r="C27" s="218" t="s">
        <v>336</v>
      </c>
      <c r="D27" s="218" t="s">
        <v>336</v>
      </c>
      <c r="E27" s="218" t="s">
        <v>336</v>
      </c>
      <c r="F27" s="215" t="s">
        <v>414</v>
      </c>
    </row>
    <row r="28" spans="2:6" ht="15.75" x14ac:dyDescent="0.25">
      <c r="B28" s="215" t="s">
        <v>148</v>
      </c>
      <c r="C28" s="218" t="s">
        <v>336</v>
      </c>
      <c r="D28" s="218" t="s">
        <v>336</v>
      </c>
      <c r="E28" s="218" t="s">
        <v>336</v>
      </c>
      <c r="F28" s="215" t="s">
        <v>414</v>
      </c>
    </row>
    <row r="29" spans="2:6" ht="15.75" x14ac:dyDescent="0.25">
      <c r="B29" s="215" t="s">
        <v>98</v>
      </c>
      <c r="C29" s="218" t="s">
        <v>336</v>
      </c>
      <c r="D29" s="218" t="s">
        <v>336</v>
      </c>
      <c r="E29" s="218" t="s">
        <v>336</v>
      </c>
      <c r="F29" s="215" t="s">
        <v>414</v>
      </c>
    </row>
    <row r="30" spans="2:6" ht="15.75" x14ac:dyDescent="0.25">
      <c r="B30" s="215" t="s">
        <v>91</v>
      </c>
      <c r="C30" s="218" t="s">
        <v>336</v>
      </c>
      <c r="D30" s="218" t="s">
        <v>336</v>
      </c>
      <c r="E30" s="218" t="s">
        <v>336</v>
      </c>
      <c r="F30" s="215" t="s">
        <v>414</v>
      </c>
    </row>
    <row r="31" spans="2:6" ht="15.75" x14ac:dyDescent="0.25">
      <c r="B31" s="215" t="s">
        <v>101</v>
      </c>
      <c r="C31" s="218" t="s">
        <v>336</v>
      </c>
      <c r="D31" s="218" t="s">
        <v>336</v>
      </c>
      <c r="E31" s="218" t="s">
        <v>336</v>
      </c>
      <c r="F31" s="215" t="s">
        <v>414</v>
      </c>
    </row>
    <row r="32" spans="2:6" ht="15.75" x14ac:dyDescent="0.25">
      <c r="B32" s="215" t="s">
        <v>89</v>
      </c>
      <c r="C32" s="218" t="s">
        <v>336</v>
      </c>
      <c r="D32" s="218" t="s">
        <v>336</v>
      </c>
      <c r="E32" s="218" t="s">
        <v>336</v>
      </c>
      <c r="F32" s="215" t="s">
        <v>414</v>
      </c>
    </row>
    <row r="33" spans="2:6" ht="15.75" x14ac:dyDescent="0.25">
      <c r="B33" s="215" t="s">
        <v>111</v>
      </c>
      <c r="C33" s="218" t="s">
        <v>336</v>
      </c>
      <c r="D33" s="218" t="s">
        <v>336</v>
      </c>
      <c r="E33" s="218" t="s">
        <v>336</v>
      </c>
      <c r="F33" s="215" t="s">
        <v>414</v>
      </c>
    </row>
    <row r="34" spans="2:6" ht="15.75" x14ac:dyDescent="0.25">
      <c r="B34" s="215" t="s">
        <v>153</v>
      </c>
      <c r="C34" s="218" t="s">
        <v>336</v>
      </c>
      <c r="D34" s="218" t="s">
        <v>336</v>
      </c>
      <c r="E34" s="218" t="s">
        <v>336</v>
      </c>
      <c r="F34" s="215" t="s">
        <v>413</v>
      </c>
    </row>
    <row r="35" spans="2:6" ht="15.75" x14ac:dyDescent="0.25">
      <c r="B35" s="215" t="s">
        <v>104</v>
      </c>
      <c r="C35" s="218" t="s">
        <v>336</v>
      </c>
      <c r="D35" s="218" t="s">
        <v>336</v>
      </c>
      <c r="E35" s="218" t="s">
        <v>336</v>
      </c>
      <c r="F35" s="215" t="s">
        <v>414</v>
      </c>
    </row>
    <row r="36" spans="2:6" ht="15.75" x14ac:dyDescent="0.25">
      <c r="B36" s="215" t="s">
        <v>110</v>
      </c>
      <c r="C36" s="218" t="s">
        <v>336</v>
      </c>
      <c r="D36" s="218" t="s">
        <v>336</v>
      </c>
      <c r="E36" s="218" t="s">
        <v>336</v>
      </c>
      <c r="F36" s="215" t="s">
        <v>414</v>
      </c>
    </row>
    <row r="37" spans="2:6" ht="15.75" x14ac:dyDescent="0.25">
      <c r="B37" s="215" t="s">
        <v>100</v>
      </c>
      <c r="C37" s="218" t="s">
        <v>336</v>
      </c>
      <c r="D37" s="218" t="s">
        <v>336</v>
      </c>
      <c r="E37" s="218" t="s">
        <v>336</v>
      </c>
      <c r="F37" s="215" t="s">
        <v>414</v>
      </c>
    </row>
    <row r="38" spans="2:6" ht="15.75" x14ac:dyDescent="0.25">
      <c r="B38" s="215" t="s">
        <v>53</v>
      </c>
      <c r="C38" s="218" t="s">
        <v>336</v>
      </c>
      <c r="D38" s="218" t="s">
        <v>336</v>
      </c>
      <c r="E38" s="218" t="s">
        <v>336</v>
      </c>
      <c r="F38" s="215" t="s">
        <v>413</v>
      </c>
    </row>
  </sheetData>
  <mergeCells count="2">
    <mergeCell ref="B1:F1"/>
    <mergeCell ref="B2:F2"/>
  </mergeCells>
  <pageMargins left="0.7" right="0.7" top="0.78740157499999996" bottom="0.78740157499999996" header="0.3" footer="0.3"/>
  <pageSetup paperSize="9" scale="67" fitToHeight="0" orientation="portrait" verticalDpi="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0"/>
  <sheetViews>
    <sheetView workbookViewId="0">
      <selection activeCell="O17" sqref="O17:O20"/>
    </sheetView>
  </sheetViews>
  <sheetFormatPr defaultRowHeight="15" x14ac:dyDescent="0.25"/>
  <cols>
    <col min="1" max="1" width="7.28515625" style="24" customWidth="1"/>
    <col min="2" max="2" width="11.140625" style="24" customWidth="1"/>
    <col min="3" max="4" width="7.28515625" style="24" customWidth="1"/>
    <col min="5" max="5" width="6.28515625" style="24" customWidth="1"/>
    <col min="6" max="6" width="27" style="24" customWidth="1"/>
    <col min="7" max="7" width="11.5703125" style="24" customWidth="1"/>
    <col min="8" max="8" width="9.140625" style="24"/>
    <col min="9" max="9" width="15" style="24" customWidth="1"/>
    <col min="10" max="10" width="12.42578125" style="24" customWidth="1"/>
    <col min="11" max="11" width="27.85546875" style="24" customWidth="1"/>
    <col min="12" max="12" width="23.140625" style="24" customWidth="1"/>
    <col min="13" max="13" width="22.5703125" style="24" customWidth="1"/>
    <col min="14" max="14" width="19.5703125" style="24" customWidth="1"/>
    <col min="15" max="15" width="19" style="24" customWidth="1"/>
    <col min="16" max="16" width="13.140625" style="24" customWidth="1"/>
    <col min="17" max="17" width="24.85546875" style="24" customWidth="1"/>
    <col min="18" max="18" width="16" style="24" customWidth="1"/>
    <col min="19" max="19" width="9.140625" style="24"/>
    <col min="20" max="20" width="9.140625" style="24" hidden="1" customWidth="1"/>
    <col min="21" max="21" width="15.140625" style="24" hidden="1" customWidth="1"/>
    <col min="22" max="16384" width="9.140625" style="24"/>
  </cols>
  <sheetData>
    <row r="1" spans="1:21" ht="48" customHeight="1" thickTop="1" thickBot="1" x14ac:dyDescent="0.3">
      <c r="A1" s="224" t="s">
        <v>392</v>
      </c>
      <c r="B1" s="225"/>
      <c r="C1" s="225"/>
      <c r="D1" s="225"/>
      <c r="E1" s="225"/>
      <c r="F1" s="225"/>
      <c r="G1" s="225"/>
      <c r="H1" s="225"/>
      <c r="I1" s="225"/>
      <c r="J1" s="225"/>
      <c r="K1" s="225"/>
      <c r="L1" s="225"/>
      <c r="M1" s="225"/>
      <c r="N1" s="225"/>
      <c r="O1" s="225"/>
      <c r="P1" s="225"/>
      <c r="Q1" s="225"/>
      <c r="R1" s="226"/>
    </row>
    <row r="2" spans="1:21" ht="15" customHeight="1" thickTop="1" x14ac:dyDescent="0.25">
      <c r="B2" s="227" t="s">
        <v>341</v>
      </c>
      <c r="C2" s="227"/>
      <c r="D2" s="228" t="s">
        <v>342</v>
      </c>
      <c r="E2" s="228"/>
      <c r="F2" s="228"/>
      <c r="G2" s="228"/>
      <c r="H2" s="228"/>
      <c r="I2" s="228"/>
      <c r="J2" s="228"/>
      <c r="K2" s="228"/>
      <c r="L2" s="228"/>
    </row>
    <row r="3" spans="1:21" ht="15" customHeight="1" x14ac:dyDescent="0.25">
      <c r="B3" s="227" t="s">
        <v>343</v>
      </c>
      <c r="C3" s="227"/>
      <c r="D3" s="179" t="s">
        <v>344</v>
      </c>
      <c r="E3" s="179"/>
      <c r="F3" s="179"/>
      <c r="G3" s="179"/>
      <c r="H3" s="179"/>
      <c r="I3" s="179"/>
      <c r="J3" s="179"/>
      <c r="K3" s="179"/>
      <c r="L3" s="179"/>
    </row>
    <row r="4" spans="1:21" ht="15" customHeight="1" thickBot="1" x14ac:dyDescent="0.3"/>
    <row r="5" spans="1:21" ht="22.5" customHeight="1" thickBot="1" x14ac:dyDescent="0.4">
      <c r="B5" s="229" t="s">
        <v>345</v>
      </c>
      <c r="C5" s="229"/>
      <c r="D5" s="229"/>
      <c r="E5" s="229"/>
      <c r="F5" s="229"/>
      <c r="H5" s="230" t="s">
        <v>346</v>
      </c>
      <c r="I5" s="231"/>
      <c r="J5" s="231"/>
      <c r="K5" s="232"/>
      <c r="M5" s="233" t="s">
        <v>347</v>
      </c>
      <c r="N5" s="234"/>
      <c r="O5" s="235"/>
      <c r="Q5" s="233" t="s">
        <v>348</v>
      </c>
      <c r="R5" s="235"/>
    </row>
    <row r="6" spans="1:21" ht="22.5" customHeight="1" thickBot="1" x14ac:dyDescent="0.3">
      <c r="B6" s="236" t="s">
        <v>337</v>
      </c>
      <c r="C6" s="237"/>
      <c r="D6" s="237"/>
      <c r="E6" s="237" t="s">
        <v>338</v>
      </c>
      <c r="F6" s="238"/>
      <c r="H6" s="239" t="s">
        <v>337</v>
      </c>
      <c r="I6" s="240"/>
      <c r="J6" s="240"/>
      <c r="K6" s="180" t="s">
        <v>338</v>
      </c>
      <c r="M6" s="241" t="s">
        <v>337</v>
      </c>
      <c r="N6" s="242"/>
      <c r="O6" s="181" t="s">
        <v>338</v>
      </c>
      <c r="Q6" s="182" t="s">
        <v>337</v>
      </c>
      <c r="R6" s="181" t="s">
        <v>338</v>
      </c>
    </row>
    <row r="7" spans="1:21" ht="30.75" customHeight="1" x14ac:dyDescent="0.25">
      <c r="B7" s="243" t="s">
        <v>349</v>
      </c>
      <c r="C7" s="244"/>
      <c r="D7" s="244"/>
      <c r="E7" s="245" t="s">
        <v>336</v>
      </c>
      <c r="F7" s="246"/>
      <c r="H7" s="247" t="s">
        <v>349</v>
      </c>
      <c r="I7" s="248"/>
      <c r="J7" s="248"/>
      <c r="K7" s="183">
        <f>A7-G7</f>
        <v>0</v>
      </c>
      <c r="M7" s="249" t="s">
        <v>350</v>
      </c>
      <c r="N7" s="250"/>
      <c r="O7" s="183" t="e">
        <f>E7-K7</f>
        <v>#VALUE!</v>
      </c>
      <c r="Q7" s="184" t="s">
        <v>350</v>
      </c>
      <c r="R7" s="183" t="e">
        <f>H7-N7</f>
        <v>#VALUE!</v>
      </c>
      <c r="T7" s="24">
        <f>SUMIFS($O$23:$O$40,$B$23:$B$40,"+/+",$K$23:$K$40,"chráněné bydlení")</f>
        <v>0</v>
      </c>
      <c r="U7" s="24">
        <f>SUMIFS($O$23:$O$40,$I$23:$I$40,"Příspěvková organizace zřízená krajem",$K$23:$K$40,"chráněné bydlení",$B$23:$B$40,"+/+")</f>
        <v>0</v>
      </c>
    </row>
    <row r="8" spans="1:21" ht="30.75" customHeight="1" x14ac:dyDescent="0.25">
      <c r="B8" s="251" t="s">
        <v>351</v>
      </c>
      <c r="C8" s="252"/>
      <c r="D8" s="252"/>
      <c r="E8" s="245" t="s">
        <v>336</v>
      </c>
      <c r="F8" s="246"/>
      <c r="H8" s="253" t="s">
        <v>351</v>
      </c>
      <c r="I8" s="254"/>
      <c r="J8" s="254"/>
      <c r="K8" s="183">
        <f>A8-G8</f>
        <v>0</v>
      </c>
      <c r="M8" s="255" t="s">
        <v>352</v>
      </c>
      <c r="N8" s="256"/>
      <c r="O8" s="183" t="e">
        <f>E8-K8</f>
        <v>#VALUE!</v>
      </c>
      <c r="Q8" s="185" t="s">
        <v>352</v>
      </c>
      <c r="R8" s="183" t="e">
        <f>H8-N8</f>
        <v>#VALUE!</v>
      </c>
      <c r="T8" s="24">
        <f>SUMIFS($O$23:$O$40,$B$23:$B$40,"+/+",$K$23:$K$40,"domovy pro seniory")</f>
        <v>0</v>
      </c>
      <c r="U8" s="24">
        <f>SUMIFS($O$23:$O$40,$I$23:$I$40,"Příspěvková organizace zřízená krajem",$K$23:$K$40,"domovy pro seniory",$B$23:$B$40,"+/+")</f>
        <v>0</v>
      </c>
    </row>
    <row r="9" spans="1:21" ht="30.75" customHeight="1" thickBot="1" x14ac:dyDescent="0.3">
      <c r="B9" s="257" t="s">
        <v>353</v>
      </c>
      <c r="C9" s="258"/>
      <c r="D9" s="258"/>
      <c r="E9" s="245" t="s">
        <v>336</v>
      </c>
      <c r="F9" s="246"/>
      <c r="H9" s="259" t="s">
        <v>353</v>
      </c>
      <c r="I9" s="260"/>
      <c r="J9" s="260"/>
      <c r="K9" s="183">
        <f>A9-G9</f>
        <v>0</v>
      </c>
      <c r="M9" s="261" t="s">
        <v>353</v>
      </c>
      <c r="N9" s="262"/>
      <c r="O9" s="186" t="e">
        <f>E9-K9</f>
        <v>#VALUE!</v>
      </c>
      <c r="Q9" s="187" t="s">
        <v>353</v>
      </c>
      <c r="R9" s="183" t="e">
        <f>H9-N9</f>
        <v>#VALUE!</v>
      </c>
      <c r="T9" s="24">
        <f>SUMIFS($O$23:$O$40,$B$23:$B$40,"+/+",$K$23:$K$40,"domovy se zvláštním režimem")</f>
        <v>0</v>
      </c>
      <c r="U9" s="24">
        <f>SUMIFS($O$23:$O$40,$I$23:$I$40,"Příspěvková organizace zřízená krajem",$K$23:$K$40,"domovy pro osoby se zdravotním postižením",$B$23:$B$40,"+/+")</f>
        <v>0</v>
      </c>
    </row>
    <row r="10" spans="1:21" ht="26.25" customHeight="1" thickBot="1" x14ac:dyDescent="0.3">
      <c r="B10" s="169"/>
      <c r="C10" s="169"/>
      <c r="D10" s="169"/>
      <c r="M10" s="169"/>
      <c r="N10" s="169"/>
      <c r="O10" s="169"/>
    </row>
    <row r="11" spans="1:21" ht="26.25" customHeight="1" thickBot="1" x14ac:dyDescent="0.3">
      <c r="B11" s="236" t="s">
        <v>337</v>
      </c>
      <c r="C11" s="237"/>
      <c r="D11" s="237"/>
      <c r="E11" s="237" t="s">
        <v>354</v>
      </c>
      <c r="F11" s="238"/>
      <c r="H11" s="239" t="s">
        <v>337</v>
      </c>
      <c r="I11" s="240"/>
      <c r="J11" s="240"/>
      <c r="K11" s="180" t="s">
        <v>354</v>
      </c>
      <c r="M11" s="241" t="s">
        <v>337</v>
      </c>
      <c r="N11" s="242"/>
      <c r="O11" s="181" t="s">
        <v>354</v>
      </c>
      <c r="Q11" s="182" t="s">
        <v>337</v>
      </c>
      <c r="R11" s="181" t="s">
        <v>354</v>
      </c>
    </row>
    <row r="12" spans="1:21" ht="52.5" customHeight="1" x14ac:dyDescent="0.25">
      <c r="B12" s="243" t="s">
        <v>355</v>
      </c>
      <c r="C12" s="244"/>
      <c r="D12" s="244"/>
      <c r="E12" s="263" t="e">
        <v>#VALUE!</v>
      </c>
      <c r="F12" s="264"/>
      <c r="H12" s="247" t="s">
        <v>355</v>
      </c>
      <c r="I12" s="248"/>
      <c r="J12" s="248"/>
      <c r="K12" s="183">
        <f>A12-G12</f>
        <v>0</v>
      </c>
      <c r="M12" s="265" t="s">
        <v>356</v>
      </c>
      <c r="N12" s="266"/>
      <c r="O12" s="188" t="e">
        <f>E12-K12</f>
        <v>#VALUE!</v>
      </c>
      <c r="Q12" s="184" t="s">
        <v>356</v>
      </c>
      <c r="R12" s="183" t="e">
        <f>H12-N12</f>
        <v>#VALUE!</v>
      </c>
      <c r="T12" s="24">
        <f>SUMIFS($O$23:$O$40,$B$23:$B$40,"+/+",$K$23:$K$40,"domovy pro osoby se zdravotním postižením")</f>
        <v>0</v>
      </c>
      <c r="U12" s="24">
        <f>SUMIFS($O$23:$O$40,$I$23:$I$40,"Příspěvková organizace zřízená krajem",$K$23:$K$40,"týdenní stacionáře",$B$23:$B$40,"+/+")</f>
        <v>0</v>
      </c>
    </row>
    <row r="13" spans="1:21" ht="52.5" customHeight="1" x14ac:dyDescent="0.25">
      <c r="B13" s="251" t="s">
        <v>357</v>
      </c>
      <c r="C13" s="252"/>
      <c r="D13" s="252"/>
      <c r="E13" s="267" t="e">
        <v>#VALUE!</v>
      </c>
      <c r="F13" s="268"/>
      <c r="H13" s="253" t="s">
        <v>357</v>
      </c>
      <c r="I13" s="254"/>
      <c r="J13" s="254"/>
      <c r="K13" s="183">
        <f>A13-G13</f>
        <v>0</v>
      </c>
      <c r="M13" s="255" t="s">
        <v>358</v>
      </c>
      <c r="N13" s="256"/>
      <c r="O13" s="189" t="e">
        <f>E13-K13</f>
        <v>#VALUE!</v>
      </c>
      <c r="Q13" s="185" t="s">
        <v>358</v>
      </c>
      <c r="R13" s="183" t="e">
        <f>H13-N13</f>
        <v>#VALUE!</v>
      </c>
      <c r="T13" s="24">
        <f>SUMIFS($O$23:$O$40,$B$23:$B$40,"+/+",$K$23:$K$40,"týdenní stacionáře")</f>
        <v>0</v>
      </c>
      <c r="U13" s="24">
        <f>SUMIFS($O$23:$O$40,$I$23:$I$40,"Příspěvková organizace zřízená krajem",$K$23:$K$40,"domovy se zvláštním režimem",$B$23:$B$40,"+/+")</f>
        <v>0</v>
      </c>
    </row>
    <row r="14" spans="1:21" ht="48.75" customHeight="1" x14ac:dyDescent="0.25">
      <c r="B14" s="269" t="s">
        <v>359</v>
      </c>
      <c r="C14" s="270"/>
      <c r="D14" s="270"/>
      <c r="E14" s="267" t="e">
        <v>#VALUE!</v>
      </c>
      <c r="F14" s="268"/>
      <c r="H14" s="271" t="s">
        <v>359</v>
      </c>
      <c r="I14" s="272"/>
      <c r="J14" s="272"/>
      <c r="K14" s="183">
        <f>A14-G14</f>
        <v>0</v>
      </c>
      <c r="M14" s="255" t="s">
        <v>360</v>
      </c>
      <c r="N14" s="256"/>
      <c r="O14" s="190" t="e">
        <f>E14-K14</f>
        <v>#VALUE!</v>
      </c>
      <c r="Q14" s="191" t="s">
        <v>360</v>
      </c>
      <c r="R14" s="183" t="e">
        <f>H14-N14</f>
        <v>#VALUE!</v>
      </c>
    </row>
    <row r="15" spans="1:21" ht="24" customHeight="1" thickBot="1" x14ac:dyDescent="0.3">
      <c r="B15" s="257"/>
      <c r="C15" s="258"/>
      <c r="D15" s="258"/>
      <c r="E15" s="273"/>
      <c r="F15" s="274"/>
      <c r="H15" s="259"/>
      <c r="I15" s="260"/>
      <c r="J15" s="260"/>
      <c r="K15" s="186"/>
      <c r="M15" s="275"/>
      <c r="N15" s="276"/>
      <c r="O15" s="192"/>
      <c r="Q15" s="193"/>
      <c r="R15" s="192"/>
    </row>
    <row r="17" spans="1:18" ht="45.75" customHeight="1" thickBot="1" x14ac:dyDescent="0.3">
      <c r="A17" s="277" t="s">
        <v>361</v>
      </c>
      <c r="B17" s="280" t="s">
        <v>362</v>
      </c>
      <c r="C17" s="283" t="s">
        <v>363</v>
      </c>
      <c r="D17" s="284"/>
      <c r="E17" s="285"/>
      <c r="F17" s="277" t="s">
        <v>364</v>
      </c>
      <c r="G17" s="277" t="s">
        <v>233</v>
      </c>
      <c r="H17" s="286" t="s">
        <v>365</v>
      </c>
      <c r="I17" s="277" t="s">
        <v>66</v>
      </c>
      <c r="J17" s="277" t="s">
        <v>366</v>
      </c>
      <c r="K17" s="277" t="s">
        <v>67</v>
      </c>
      <c r="L17" s="292" t="s">
        <v>367</v>
      </c>
      <c r="M17" s="277" t="s">
        <v>368</v>
      </c>
      <c r="N17" s="277" t="s">
        <v>369</v>
      </c>
      <c r="O17" s="277" t="s">
        <v>370</v>
      </c>
      <c r="P17" s="277" t="s">
        <v>371</v>
      </c>
      <c r="Q17" s="277" t="s">
        <v>372</v>
      </c>
      <c r="R17" s="277" t="s">
        <v>373</v>
      </c>
    </row>
    <row r="18" spans="1:18" x14ac:dyDescent="0.25">
      <c r="A18" s="278"/>
      <c r="B18" s="281"/>
      <c r="C18" s="289" t="s">
        <v>374</v>
      </c>
      <c r="D18" s="289" t="s">
        <v>375</v>
      </c>
      <c r="E18" s="289" t="s">
        <v>376</v>
      </c>
      <c r="F18" s="278"/>
      <c r="G18" s="278"/>
      <c r="H18" s="287"/>
      <c r="I18" s="278"/>
      <c r="J18" s="278"/>
      <c r="K18" s="278"/>
      <c r="L18" s="292"/>
      <c r="M18" s="278"/>
      <c r="N18" s="278"/>
      <c r="O18" s="278"/>
      <c r="P18" s="278"/>
      <c r="Q18" s="278"/>
      <c r="R18" s="278"/>
    </row>
    <row r="19" spans="1:18" x14ac:dyDescent="0.25">
      <c r="A19" s="278"/>
      <c r="B19" s="281"/>
      <c r="C19" s="290"/>
      <c r="D19" s="290"/>
      <c r="E19" s="290"/>
      <c r="F19" s="278"/>
      <c r="G19" s="278"/>
      <c r="H19" s="287"/>
      <c r="I19" s="278"/>
      <c r="J19" s="278"/>
      <c r="K19" s="278"/>
      <c r="L19" s="292"/>
      <c r="M19" s="278"/>
      <c r="N19" s="278"/>
      <c r="O19" s="278"/>
      <c r="P19" s="278"/>
      <c r="Q19" s="278"/>
      <c r="R19" s="278"/>
    </row>
    <row r="20" spans="1:18" x14ac:dyDescent="0.25">
      <c r="A20" s="279"/>
      <c r="B20" s="282"/>
      <c r="C20" s="291"/>
      <c r="D20" s="291"/>
      <c r="E20" s="291"/>
      <c r="F20" s="279"/>
      <c r="G20" s="279"/>
      <c r="H20" s="288"/>
      <c r="I20" s="279"/>
      <c r="J20" s="279"/>
      <c r="K20" s="279"/>
      <c r="L20" s="292"/>
      <c r="M20" s="279"/>
      <c r="N20" s="279"/>
      <c r="O20" s="279"/>
      <c r="P20" s="279"/>
      <c r="Q20" s="279"/>
      <c r="R20" s="279"/>
    </row>
    <row r="21" spans="1:18" x14ac:dyDescent="0.25">
      <c r="A21" s="24" t="s">
        <v>377</v>
      </c>
      <c r="F21" s="24" t="s">
        <v>378</v>
      </c>
      <c r="G21" s="24" t="s">
        <v>379</v>
      </c>
      <c r="H21" s="24" t="s">
        <v>380</v>
      </c>
      <c r="I21" s="24" t="s">
        <v>381</v>
      </c>
      <c r="J21" s="24" t="s">
        <v>382</v>
      </c>
      <c r="K21" s="24" t="s">
        <v>383</v>
      </c>
    </row>
    <row r="22" spans="1:18" ht="15" customHeight="1" x14ac:dyDescent="0.25">
      <c r="A22" s="24" t="s">
        <v>384</v>
      </c>
      <c r="F22" s="24" t="s">
        <v>385</v>
      </c>
      <c r="G22" s="24" t="s">
        <v>386</v>
      </c>
      <c r="H22" s="24" t="s">
        <v>387</v>
      </c>
      <c r="I22" s="24" t="s">
        <v>388</v>
      </c>
      <c r="J22" s="24" t="s">
        <v>389</v>
      </c>
      <c r="K22" s="24" t="s">
        <v>390</v>
      </c>
    </row>
    <row r="23" spans="1:18" ht="15" customHeight="1" x14ac:dyDescent="0.25">
      <c r="A23" s="24">
        <v>1</v>
      </c>
      <c r="B23" s="24" t="s">
        <v>157</v>
      </c>
      <c r="C23" s="24">
        <v>0</v>
      </c>
      <c r="D23" s="24">
        <v>0</v>
      </c>
      <c r="E23" s="24" t="s">
        <v>259</v>
      </c>
      <c r="F23" s="24">
        <v>1</v>
      </c>
      <c r="G23" s="24">
        <v>123456789</v>
      </c>
      <c r="H23" s="194" t="s">
        <v>393</v>
      </c>
      <c r="I23" s="24" t="s">
        <v>158</v>
      </c>
      <c r="J23" s="24">
        <v>1234566789</v>
      </c>
      <c r="K23" s="24" t="s">
        <v>86</v>
      </c>
      <c r="L23" s="26">
        <f>'[10]optimal 2017'!BS8</f>
        <v>186128.75</v>
      </c>
      <c r="M23" s="24">
        <f>'[10]optimal 2017'!AE8</f>
        <v>0.8</v>
      </c>
      <c r="N23" s="24">
        <f>'[10]optimal 2017'!AD8</f>
        <v>0.99</v>
      </c>
      <c r="O23" s="45">
        <f>'[10]optimal 2017'!AS8</f>
        <v>0</v>
      </c>
      <c r="P23" s="26">
        <f>'[10]optimal 2017'!BR8</f>
        <v>148903</v>
      </c>
      <c r="Q23" s="26">
        <f>'[10]optimal 2017'!BT8</f>
        <v>148903</v>
      </c>
      <c r="R23" s="24">
        <v>131600</v>
      </c>
    </row>
    <row r="24" spans="1:18" ht="15" customHeight="1" x14ac:dyDescent="0.25">
      <c r="A24" s="24">
        <v>1</v>
      </c>
      <c r="B24" s="24" t="s">
        <v>157</v>
      </c>
      <c r="C24" s="24">
        <v>0</v>
      </c>
      <c r="D24" s="24" t="s">
        <v>259</v>
      </c>
      <c r="E24" s="24">
        <v>0</v>
      </c>
      <c r="F24" s="24">
        <v>1</v>
      </c>
      <c r="G24" s="24">
        <v>123456789</v>
      </c>
      <c r="H24" s="194" t="s">
        <v>393</v>
      </c>
      <c r="I24" s="24" t="s">
        <v>158</v>
      </c>
      <c r="J24" s="24">
        <v>1234566789</v>
      </c>
      <c r="K24" s="24" t="s">
        <v>86</v>
      </c>
      <c r="L24" s="26">
        <f>'[10]optimal 2017'!BS9</f>
        <v>455660.56603773584</v>
      </c>
      <c r="M24" s="24">
        <f>'[10]optimal 2017'!AE9</f>
        <v>5.3</v>
      </c>
      <c r="N24" s="24">
        <f>'[10]optimal 2017'!AD9</f>
        <v>6.78</v>
      </c>
      <c r="O24" s="45">
        <f>'[10]optimal 2017'!AS9</f>
        <v>0</v>
      </c>
      <c r="P24" s="26">
        <f>'[10]optimal 2017'!BR9</f>
        <v>2415001</v>
      </c>
      <c r="Q24" s="26">
        <f>'[10]optimal 2017'!BT9</f>
        <v>2337981</v>
      </c>
      <c r="R24" s="24">
        <v>1523800</v>
      </c>
    </row>
    <row r="25" spans="1:18" ht="15" customHeight="1" x14ac:dyDescent="0.25">
      <c r="A25" s="24">
        <v>1</v>
      </c>
      <c r="B25" s="24" t="s">
        <v>157</v>
      </c>
      <c r="C25" s="24">
        <v>0</v>
      </c>
      <c r="D25" s="24" t="s">
        <v>259</v>
      </c>
      <c r="E25" s="24">
        <v>0</v>
      </c>
      <c r="F25" s="24">
        <v>1</v>
      </c>
      <c r="G25" s="24">
        <v>123456789</v>
      </c>
      <c r="H25" s="194" t="s">
        <v>393</v>
      </c>
      <c r="I25" s="24" t="s">
        <v>158</v>
      </c>
      <c r="J25" s="24">
        <v>1234566789</v>
      </c>
      <c r="K25" s="24" t="s">
        <v>86</v>
      </c>
      <c r="L25" s="26">
        <f>'[10]optimal 2017'!BS10</f>
        <v>573306.34146341472</v>
      </c>
      <c r="M25" s="24">
        <f>'[10]optimal 2017'!AE10</f>
        <v>2.0499999999999998</v>
      </c>
      <c r="N25" s="24">
        <f>'[10]optimal 2017'!AD10</f>
        <v>3.25</v>
      </c>
      <c r="O25" s="45">
        <f>'[10]optimal 2017'!AS10</f>
        <v>0</v>
      </c>
      <c r="P25" s="26">
        <f>'[10]optimal 2017'!BR10</f>
        <v>1175278</v>
      </c>
      <c r="Q25" s="26">
        <f>'[10]optimal 2017'!BT10</f>
        <v>1147402</v>
      </c>
      <c r="R25" s="24">
        <v>777600</v>
      </c>
    </row>
    <row r="26" spans="1:18" ht="15" customHeight="1" x14ac:dyDescent="0.25">
      <c r="A26" s="24">
        <v>1</v>
      </c>
      <c r="B26" s="24" t="s">
        <v>157</v>
      </c>
      <c r="C26" s="24">
        <v>0</v>
      </c>
      <c r="D26" s="24" t="s">
        <v>259</v>
      </c>
      <c r="E26" s="24">
        <v>0</v>
      </c>
      <c r="F26" s="24">
        <v>1</v>
      </c>
      <c r="G26" s="24">
        <v>123456789</v>
      </c>
      <c r="H26" s="194" t="s">
        <v>393</v>
      </c>
      <c r="I26" s="24" t="s">
        <v>158</v>
      </c>
      <c r="J26" s="24">
        <v>1234566789</v>
      </c>
      <c r="K26" s="24" t="s">
        <v>86</v>
      </c>
      <c r="L26" s="26">
        <f>'[10]optimal 2017'!BS11</f>
        <v>517569.30232558138</v>
      </c>
      <c r="M26" s="24">
        <f>'[10]optimal 2017'!AE11</f>
        <v>6.45</v>
      </c>
      <c r="N26" s="24">
        <f>'[10]optimal 2017'!AD11</f>
        <v>8.61</v>
      </c>
      <c r="O26" s="45">
        <f>'[10]optimal 2017'!AS11</f>
        <v>0</v>
      </c>
      <c r="P26" s="26">
        <f>'[10]optimal 2017'!BR11</f>
        <v>3338322</v>
      </c>
      <c r="Q26" s="26">
        <f>'[10]optimal 2017'!BT11</f>
        <v>2494944</v>
      </c>
      <c r="R26" s="24">
        <v>1608500</v>
      </c>
    </row>
    <row r="27" spans="1:18" ht="15" customHeight="1" x14ac:dyDescent="0.25">
      <c r="A27" s="24">
        <v>1</v>
      </c>
      <c r="B27" s="24" t="s">
        <v>157</v>
      </c>
      <c r="C27" s="24">
        <v>0</v>
      </c>
      <c r="D27" s="24" t="s">
        <v>259</v>
      </c>
      <c r="E27" s="24">
        <v>0</v>
      </c>
      <c r="F27" s="24">
        <v>1</v>
      </c>
      <c r="G27" s="24">
        <v>123456789</v>
      </c>
      <c r="H27" s="194" t="s">
        <v>393</v>
      </c>
      <c r="I27" s="24" t="s">
        <v>158</v>
      </c>
      <c r="J27" s="24">
        <v>1234566789</v>
      </c>
      <c r="K27" s="24" t="s">
        <v>86</v>
      </c>
      <c r="L27" s="26">
        <f>'[10]optimal 2017'!BS12</f>
        <v>544081.77215189871</v>
      </c>
      <c r="M27" s="24">
        <f>'[10]optimal 2017'!AE12</f>
        <v>3.95</v>
      </c>
      <c r="N27" s="24">
        <f>'[10]optimal 2017'!AD12</f>
        <v>5.75</v>
      </c>
      <c r="O27" s="45">
        <f>'[10]optimal 2017'!AS12</f>
        <v>0</v>
      </c>
      <c r="P27" s="26">
        <f>'[10]optimal 2017'!BR12</f>
        <v>2149123</v>
      </c>
      <c r="Q27" s="26">
        <f>'[10]optimal 2017'!BT12</f>
        <v>2090880</v>
      </c>
      <c r="R27" s="24">
        <v>1839400</v>
      </c>
    </row>
    <row r="28" spans="1:18" ht="15" customHeight="1" x14ac:dyDescent="0.25">
      <c r="A28" s="24">
        <v>1</v>
      </c>
      <c r="B28" s="24" t="s">
        <v>157</v>
      </c>
      <c r="C28" s="24">
        <v>0</v>
      </c>
      <c r="D28" s="24" t="s">
        <v>259</v>
      </c>
      <c r="E28" s="24" t="s">
        <v>259</v>
      </c>
      <c r="F28" s="24">
        <v>1</v>
      </c>
      <c r="G28" s="24">
        <v>123456789</v>
      </c>
      <c r="H28" s="194" t="s">
        <v>393</v>
      </c>
      <c r="I28" s="24" t="s">
        <v>158</v>
      </c>
      <c r="J28" s="24">
        <v>1234566789</v>
      </c>
      <c r="K28" s="24" t="s">
        <v>86</v>
      </c>
      <c r="L28" s="26">
        <f>'[10]optimal 2017'!BS13</f>
        <v>495005.4838709677</v>
      </c>
      <c r="M28" s="24">
        <f>'[10]optimal 2017'!AE13</f>
        <v>3.1</v>
      </c>
      <c r="N28" s="24">
        <f>'[10]optimal 2017'!AD13</f>
        <v>4.28</v>
      </c>
      <c r="O28" s="45">
        <f>'[10]optimal 2017'!AS13</f>
        <v>0</v>
      </c>
      <c r="P28" s="26">
        <f>'[10]optimal 2017'!BR13</f>
        <v>1534517</v>
      </c>
      <c r="Q28" s="26">
        <f>'[10]optimal 2017'!BT13</f>
        <v>1483734</v>
      </c>
      <c r="R28" s="24">
        <v>951500</v>
      </c>
    </row>
    <row r="29" spans="1:18" ht="15" customHeight="1" x14ac:dyDescent="0.25">
      <c r="A29" s="24">
        <v>1</v>
      </c>
      <c r="B29" s="24" t="s">
        <v>157</v>
      </c>
      <c r="C29" s="24">
        <v>0</v>
      </c>
      <c r="D29" s="24" t="s">
        <v>259</v>
      </c>
      <c r="E29" s="24">
        <v>0</v>
      </c>
      <c r="F29" s="24">
        <v>1</v>
      </c>
      <c r="G29" s="24">
        <v>123456789</v>
      </c>
      <c r="H29" s="194" t="s">
        <v>393</v>
      </c>
      <c r="I29" s="24" t="s">
        <v>158</v>
      </c>
      <c r="J29" s="24">
        <v>1234566789</v>
      </c>
      <c r="K29" s="24" t="s">
        <v>86</v>
      </c>
      <c r="L29" s="26">
        <f>'[10]optimal 2017'!BS14</f>
        <v>501729.4117647059</v>
      </c>
      <c r="M29" s="24">
        <f>'[10]optimal 2017'!AE14</f>
        <v>0.85</v>
      </c>
      <c r="N29" s="24">
        <f>'[10]optimal 2017'!AD14</f>
        <v>1.05</v>
      </c>
      <c r="O29" s="45">
        <f>'[10]optimal 2017'!AS14</f>
        <v>0</v>
      </c>
      <c r="P29" s="26">
        <f>'[10]optimal 2017'!BR14</f>
        <v>426470</v>
      </c>
      <c r="Q29" s="26">
        <f>'[10]optimal 2017'!BT14</f>
        <v>256159.99999999997</v>
      </c>
      <c r="R29" s="24">
        <v>160100</v>
      </c>
    </row>
    <row r="30" spans="1:18" ht="15" customHeight="1" x14ac:dyDescent="0.25">
      <c r="A30" s="195">
        <v>1</v>
      </c>
      <c r="B30" s="195" t="s">
        <v>157</v>
      </c>
      <c r="C30" s="195" t="s">
        <v>259</v>
      </c>
      <c r="D30" s="195">
        <v>0</v>
      </c>
      <c r="E30" s="195">
        <v>0</v>
      </c>
      <c r="F30" s="24">
        <v>1</v>
      </c>
      <c r="G30" s="24">
        <v>123456789</v>
      </c>
      <c r="H30" s="194" t="s">
        <v>393</v>
      </c>
      <c r="I30" s="24" t="s">
        <v>158</v>
      </c>
      <c r="J30" s="24">
        <v>1234566789</v>
      </c>
      <c r="K30" s="24" t="s">
        <v>86</v>
      </c>
      <c r="L30" s="26">
        <f>'[10]optimal 2017'!BS15</f>
        <v>47551.4</v>
      </c>
      <c r="M30" s="24">
        <f>'[10]optimal 2017'!AE15</f>
        <v>39</v>
      </c>
      <c r="N30" s="24">
        <f>'[10]optimal 2017'!AD15</f>
        <v>53.3</v>
      </c>
      <c r="O30" s="45">
        <f>'[10]optimal 2017'!AS15</f>
        <v>45</v>
      </c>
      <c r="P30" s="26">
        <f>'[10]optimal 2017'!BR15</f>
        <v>2139813</v>
      </c>
      <c r="Q30" s="26">
        <f>'[10]optimal 2017'!BT15</f>
        <v>2139813</v>
      </c>
      <c r="R30" s="24">
        <v>2041500</v>
      </c>
    </row>
    <row r="31" spans="1:18" ht="15" customHeight="1" x14ac:dyDescent="0.25">
      <c r="A31" s="24">
        <v>1</v>
      </c>
      <c r="B31" s="24" t="s">
        <v>157</v>
      </c>
      <c r="C31" s="24" t="s">
        <v>259</v>
      </c>
      <c r="D31" s="24">
        <v>0</v>
      </c>
      <c r="E31" s="24">
        <v>0</v>
      </c>
      <c r="F31" s="24">
        <v>1</v>
      </c>
      <c r="G31" s="24">
        <v>123456789</v>
      </c>
      <c r="H31" s="194" t="s">
        <v>393</v>
      </c>
      <c r="I31" s="24" t="s">
        <v>158</v>
      </c>
      <c r="J31" s="24">
        <v>1234566789</v>
      </c>
      <c r="K31" s="24" t="s">
        <v>86</v>
      </c>
      <c r="L31" s="26">
        <f>'[10]optimal 2017'!BS16</f>
        <v>91538.461538461532</v>
      </c>
      <c r="M31" s="24">
        <f>'[10]optimal 2017'!AE16</f>
        <v>7.9</v>
      </c>
      <c r="N31" s="24">
        <f>'[10]optimal 2017'!AD16</f>
        <v>10.6</v>
      </c>
      <c r="O31" s="45">
        <f>'[10]optimal 2017'!AS16</f>
        <v>13</v>
      </c>
      <c r="P31" s="26">
        <f>'[10]optimal 2017'!BR16</f>
        <v>1190000</v>
      </c>
      <c r="Q31" s="26">
        <f>'[10]optimal 2017'!BT16</f>
        <v>991705</v>
      </c>
      <c r="R31" s="24">
        <v>820900</v>
      </c>
    </row>
    <row r="32" spans="1:18" ht="15" customHeight="1" x14ac:dyDescent="0.25">
      <c r="A32" s="24">
        <v>1</v>
      </c>
      <c r="B32" s="24" t="s">
        <v>157</v>
      </c>
      <c r="C32" s="24" t="s">
        <v>259</v>
      </c>
      <c r="D32" s="24">
        <v>0</v>
      </c>
      <c r="E32" s="24">
        <v>0</v>
      </c>
      <c r="F32" s="24">
        <v>1</v>
      </c>
      <c r="G32" s="24">
        <v>123456789</v>
      </c>
      <c r="H32" s="194" t="s">
        <v>393</v>
      </c>
      <c r="I32" s="24" t="s">
        <v>158</v>
      </c>
      <c r="J32" s="24">
        <v>1234566789</v>
      </c>
      <c r="K32" s="24" t="s">
        <v>86</v>
      </c>
      <c r="L32" s="26">
        <f>'[10]optimal 2017'!BS17</f>
        <v>110000</v>
      </c>
      <c r="M32" s="24">
        <f>'[10]optimal 2017'!AE17</f>
        <v>7.5</v>
      </c>
      <c r="N32" s="24">
        <f>'[10]optimal 2017'!AD17</f>
        <v>10.5</v>
      </c>
      <c r="O32" s="45">
        <f>'[10]optimal 2017'!AS17</f>
        <v>14</v>
      </c>
      <c r="P32" s="26">
        <f>'[10]optimal 2017'!BR17</f>
        <v>1540000</v>
      </c>
      <c r="Q32" s="26">
        <f>'[10]optimal 2017'!BT17</f>
        <v>1539878</v>
      </c>
      <c r="R32" s="24">
        <v>1539800</v>
      </c>
    </row>
    <row r="33" spans="1:18" ht="15" customHeight="1" x14ac:dyDescent="0.25">
      <c r="A33" s="24">
        <v>1</v>
      </c>
      <c r="B33" s="24" t="s">
        <v>391</v>
      </c>
      <c r="C33" s="24" t="s">
        <v>259</v>
      </c>
      <c r="D33" s="24">
        <v>0</v>
      </c>
      <c r="E33" s="24">
        <v>0</v>
      </c>
      <c r="F33" s="24">
        <v>1</v>
      </c>
      <c r="G33" s="24">
        <v>123456789</v>
      </c>
      <c r="H33" s="194" t="s">
        <v>393</v>
      </c>
      <c r="I33" s="24" t="s">
        <v>158</v>
      </c>
      <c r="J33" s="24">
        <v>1234566789</v>
      </c>
      <c r="K33" s="24" t="s">
        <v>86</v>
      </c>
      <c r="L33" s="26">
        <f>'[10]optimal 2017'!BS18</f>
        <v>26425.625</v>
      </c>
      <c r="M33" s="24">
        <f>'[10]optimal 2017'!AE18</f>
        <v>12.45</v>
      </c>
      <c r="N33" s="24">
        <f>'[10]optimal 2017'!AD18</f>
        <v>17.7</v>
      </c>
      <c r="O33" s="45">
        <f>'[10]optimal 2017'!AS18</f>
        <v>24</v>
      </c>
      <c r="P33" s="26">
        <f>'[10]optimal 2017'!BR18</f>
        <v>634215</v>
      </c>
      <c r="Q33" s="26">
        <f>'[10]optimal 2017'!BT18</f>
        <v>0</v>
      </c>
      <c r="R33" s="24" t="e">
        <v>#VALUE!</v>
      </c>
    </row>
    <row r="34" spans="1:18" ht="15" customHeight="1" x14ac:dyDescent="0.25">
      <c r="A34" s="24">
        <v>1</v>
      </c>
      <c r="B34" s="24" t="s">
        <v>157</v>
      </c>
      <c r="C34" s="24">
        <v>0</v>
      </c>
      <c r="D34" s="24" t="s">
        <v>259</v>
      </c>
      <c r="E34" s="24">
        <v>0</v>
      </c>
      <c r="F34" s="24">
        <v>1</v>
      </c>
      <c r="G34" s="24">
        <v>123456789</v>
      </c>
      <c r="H34" s="194" t="s">
        <v>393</v>
      </c>
      <c r="I34" s="24" t="s">
        <v>158</v>
      </c>
      <c r="J34" s="24">
        <v>1234566789</v>
      </c>
      <c r="K34" s="24" t="s">
        <v>86</v>
      </c>
      <c r="L34" s="26">
        <f>'[10]optimal 2017'!BS19</f>
        <v>151111.11111111112</v>
      </c>
      <c r="M34" s="24">
        <f>'[10]optimal 2017'!AE19</f>
        <v>2.25</v>
      </c>
      <c r="N34" s="24">
        <f>'[10]optimal 2017'!AD19</f>
        <v>2.5</v>
      </c>
      <c r="O34" s="45">
        <f>'[10]optimal 2017'!AS19</f>
        <v>0</v>
      </c>
      <c r="P34" s="26">
        <f>'[10]optimal 2017'!BR19</f>
        <v>340000</v>
      </c>
      <c r="Q34" s="26">
        <f>'[10]optimal 2017'!BT19</f>
        <v>340000</v>
      </c>
      <c r="R34" s="24">
        <v>340000</v>
      </c>
    </row>
    <row r="35" spans="1:18" ht="15" customHeight="1" x14ac:dyDescent="0.25">
      <c r="A35" s="24">
        <v>1</v>
      </c>
      <c r="B35" s="24" t="s">
        <v>391</v>
      </c>
      <c r="C35" s="24" t="s">
        <v>259</v>
      </c>
      <c r="D35" s="24">
        <v>0</v>
      </c>
      <c r="E35" s="24">
        <v>0</v>
      </c>
      <c r="F35" s="24">
        <v>1</v>
      </c>
      <c r="G35" s="24">
        <v>123456789</v>
      </c>
      <c r="H35" s="194" t="s">
        <v>393</v>
      </c>
      <c r="I35" s="24" t="s">
        <v>158</v>
      </c>
      <c r="J35" s="24">
        <v>1234566789</v>
      </c>
      <c r="K35" s="24" t="s">
        <v>86</v>
      </c>
      <c r="L35" s="26">
        <f>'[10]optimal 2017'!BS20</f>
        <v>43578.571428571428</v>
      </c>
      <c r="M35" s="24">
        <f>'[10]optimal 2017'!AE20</f>
        <v>28.8</v>
      </c>
      <c r="N35" s="24">
        <f>'[10]optimal 2017'!AD20</f>
        <v>37.6</v>
      </c>
      <c r="O35" s="45">
        <f>'[10]optimal 2017'!AS20</f>
        <v>28</v>
      </c>
      <c r="P35" s="26">
        <f>'[10]optimal 2017'!BR20</f>
        <v>1220200</v>
      </c>
      <c r="Q35" s="26">
        <f>'[10]optimal 2017'!BT20</f>
        <v>0</v>
      </c>
      <c r="R35" s="24" t="e">
        <v>#VALUE!</v>
      </c>
    </row>
    <row r="36" spans="1:18" ht="15" customHeight="1" x14ac:dyDescent="0.25">
      <c r="A36" s="24">
        <v>1</v>
      </c>
      <c r="B36" s="24" t="s">
        <v>157</v>
      </c>
      <c r="C36" s="24" t="s">
        <v>259</v>
      </c>
      <c r="D36" s="24">
        <v>0</v>
      </c>
      <c r="E36" s="24">
        <v>0</v>
      </c>
      <c r="F36" s="24">
        <v>1</v>
      </c>
      <c r="G36" s="24">
        <v>123456789</v>
      </c>
      <c r="H36" s="194" t="s">
        <v>393</v>
      </c>
      <c r="I36" s="24" t="s">
        <v>158</v>
      </c>
      <c r="J36" s="24">
        <v>1234566789</v>
      </c>
      <c r="K36" s="24" t="s">
        <v>86</v>
      </c>
      <c r="L36" s="26">
        <f>'[10]optimal 2017'!BS21</f>
        <v>114000</v>
      </c>
      <c r="M36" s="24">
        <f>'[10]optimal 2017'!AE21</f>
        <v>2</v>
      </c>
      <c r="N36" s="24">
        <f>'[10]optimal 2017'!AD21</f>
        <v>2.8</v>
      </c>
      <c r="O36" s="45">
        <f>'[10]optimal 2017'!AS21</f>
        <v>5</v>
      </c>
      <c r="P36" s="26">
        <f>'[10]optimal 2017'!BR21</f>
        <v>570000</v>
      </c>
      <c r="Q36" s="26">
        <f>'[10]optimal 2017'!BT21</f>
        <v>537500</v>
      </c>
      <c r="R36" s="24">
        <v>537500</v>
      </c>
    </row>
    <row r="37" spans="1:18" ht="15" customHeight="1" x14ac:dyDescent="0.25">
      <c r="A37" s="24">
        <v>1</v>
      </c>
      <c r="B37" s="24" t="s">
        <v>157</v>
      </c>
      <c r="C37" s="24" t="s">
        <v>259</v>
      </c>
      <c r="D37" s="24">
        <v>0</v>
      </c>
      <c r="E37" s="24">
        <v>0</v>
      </c>
      <c r="F37" s="24">
        <v>1</v>
      </c>
      <c r="G37" s="24">
        <v>123456789</v>
      </c>
      <c r="H37" s="194" t="s">
        <v>393</v>
      </c>
      <c r="I37" s="24" t="s">
        <v>158</v>
      </c>
      <c r="J37" s="24">
        <v>1234566789</v>
      </c>
      <c r="K37" s="24" t="s">
        <v>86</v>
      </c>
      <c r="L37" s="26">
        <f>'[10]optimal 2017'!BS22</f>
        <v>84848.484848484848</v>
      </c>
      <c r="M37" s="24">
        <f>'[10]optimal 2017'!AE22</f>
        <v>41.5</v>
      </c>
      <c r="N37" s="24">
        <f>'[10]optimal 2017'!AD22</f>
        <v>66</v>
      </c>
      <c r="O37" s="45">
        <f>'[10]optimal 2017'!AS22</f>
        <v>99</v>
      </c>
      <c r="P37" s="26">
        <f>'[10]optimal 2017'!BR22</f>
        <v>8400000</v>
      </c>
      <c r="Q37" s="26">
        <f>'[10]optimal 2017'!BT22</f>
        <v>8400000</v>
      </c>
      <c r="R37" s="24">
        <v>5405800</v>
      </c>
    </row>
    <row r="38" spans="1:18" ht="15" customHeight="1" x14ac:dyDescent="0.25">
      <c r="A38" s="24">
        <v>1</v>
      </c>
      <c r="B38" s="24" t="s">
        <v>157</v>
      </c>
      <c r="C38" s="24">
        <v>0</v>
      </c>
      <c r="D38" s="24" t="s">
        <v>259</v>
      </c>
      <c r="E38" s="24" t="s">
        <v>259</v>
      </c>
      <c r="F38" s="24">
        <v>1</v>
      </c>
      <c r="G38" s="24">
        <v>123456789</v>
      </c>
      <c r="H38" s="194" t="s">
        <v>393</v>
      </c>
      <c r="I38" s="24" t="s">
        <v>158</v>
      </c>
      <c r="J38" s="24">
        <v>1234566789</v>
      </c>
      <c r="K38" s="24" t="s">
        <v>86</v>
      </c>
      <c r="L38" s="26">
        <f>'[10]optimal 2017'!BS23</f>
        <v>133333.33333333334</v>
      </c>
      <c r="M38" s="24">
        <f>'[10]optimal 2017'!AE23</f>
        <v>3</v>
      </c>
      <c r="N38" s="24">
        <f>'[10]optimal 2017'!AD23</f>
        <v>3</v>
      </c>
      <c r="O38" s="45">
        <f>'[10]optimal 2017'!AS23</f>
        <v>0</v>
      </c>
      <c r="P38" s="26">
        <f>'[10]optimal 2017'!BR23</f>
        <v>400000</v>
      </c>
      <c r="Q38" s="26">
        <f>'[10]optimal 2017'!BT23</f>
        <v>400000</v>
      </c>
      <c r="R38" s="24">
        <v>400000</v>
      </c>
    </row>
    <row r="39" spans="1:18" ht="15" customHeight="1" x14ac:dyDescent="0.25">
      <c r="A39" s="24">
        <v>1</v>
      </c>
      <c r="B39" s="24" t="s">
        <v>157</v>
      </c>
      <c r="C39" s="24">
        <v>0</v>
      </c>
      <c r="D39" s="24">
        <v>0</v>
      </c>
      <c r="E39" s="24" t="s">
        <v>259</v>
      </c>
      <c r="F39" s="24">
        <v>1</v>
      </c>
      <c r="G39" s="24">
        <v>123456789</v>
      </c>
      <c r="H39" s="194" t="s">
        <v>393</v>
      </c>
      <c r="I39" s="24" t="s">
        <v>158</v>
      </c>
      <c r="J39" s="24">
        <v>1234566789</v>
      </c>
      <c r="K39" s="24" t="s">
        <v>86</v>
      </c>
      <c r="L39" s="26">
        <f>'[10]optimal 2017'!BS24</f>
        <v>1177049.1803278688</v>
      </c>
      <c r="M39" s="24">
        <f>'[10]optimal 2017'!AE24</f>
        <v>0.61</v>
      </c>
      <c r="N39" s="24">
        <f>'[10]optimal 2017'!AD24</f>
        <v>2.1</v>
      </c>
      <c r="O39" s="45">
        <f>'[10]optimal 2017'!AS24</f>
        <v>0</v>
      </c>
      <c r="P39" s="26">
        <f>'[10]optimal 2017'!BR24</f>
        <v>718000</v>
      </c>
      <c r="Q39" s="26">
        <f>'[10]optimal 2017'!BT24</f>
        <v>157403.47410358567</v>
      </c>
      <c r="R39" s="24">
        <v>100200</v>
      </c>
    </row>
    <row r="40" spans="1:18" ht="15" customHeight="1" x14ac:dyDescent="0.25">
      <c r="A40" s="24">
        <v>1</v>
      </c>
      <c r="B40" s="24" t="s">
        <v>157</v>
      </c>
      <c r="C40" s="24">
        <v>0</v>
      </c>
      <c r="D40" s="24">
        <v>0</v>
      </c>
      <c r="E40" s="24" t="s">
        <v>259</v>
      </c>
      <c r="F40" s="24">
        <v>1</v>
      </c>
      <c r="G40" s="24">
        <v>123456789</v>
      </c>
      <c r="H40" s="194" t="s">
        <v>393</v>
      </c>
      <c r="I40" s="24" t="s">
        <v>158</v>
      </c>
      <c r="J40" s="24">
        <v>1234566789</v>
      </c>
      <c r="K40" s="24" t="s">
        <v>86</v>
      </c>
      <c r="L40" s="26">
        <f>'[10]optimal 2017'!BS25</f>
        <v>624568.96551724139</v>
      </c>
      <c r="M40" s="24">
        <f>'[10]optimal 2017'!AE25</f>
        <v>5.22</v>
      </c>
      <c r="N40" s="24">
        <f>'[10]optimal 2017'!AD25</f>
        <v>12.37</v>
      </c>
      <c r="O40" s="45">
        <f>'[10]optimal 2017'!AS25</f>
        <v>0</v>
      </c>
      <c r="P40" s="26">
        <f>'[10]optimal 2017'!BR25</f>
        <v>3260250</v>
      </c>
      <c r="Q40" s="26">
        <f>'[10]optimal 2017'!BT25</f>
        <v>2217555.4430769235</v>
      </c>
      <c r="R40" s="24">
        <v>1412900</v>
      </c>
    </row>
  </sheetData>
  <autoFilter ref="A22:U40"/>
  <mergeCells count="63">
    <mergeCell ref="O17:O20"/>
    <mergeCell ref="P17:P20"/>
    <mergeCell ref="Q17:Q20"/>
    <mergeCell ref="R17:R20"/>
    <mergeCell ref="C18:C20"/>
    <mergeCell ref="D18:D20"/>
    <mergeCell ref="E18:E20"/>
    <mergeCell ref="I17:I20"/>
    <mergeCell ref="J17:J20"/>
    <mergeCell ref="K17:K20"/>
    <mergeCell ref="L17:L20"/>
    <mergeCell ref="M17:M20"/>
    <mergeCell ref="N17:N20"/>
    <mergeCell ref="B15:D15"/>
    <mergeCell ref="E15:F15"/>
    <mergeCell ref="H15:J15"/>
    <mergeCell ref="M15:N15"/>
    <mergeCell ref="A17:A20"/>
    <mergeCell ref="B17:B20"/>
    <mergeCell ref="C17:E17"/>
    <mergeCell ref="F17:F20"/>
    <mergeCell ref="G17:G20"/>
    <mergeCell ref="H17:H20"/>
    <mergeCell ref="B13:D13"/>
    <mergeCell ref="E13:F13"/>
    <mergeCell ref="H13:J13"/>
    <mergeCell ref="M13:N13"/>
    <mergeCell ref="B14:D14"/>
    <mergeCell ref="E14:F14"/>
    <mergeCell ref="H14:J14"/>
    <mergeCell ref="M14:N14"/>
    <mergeCell ref="B11:D11"/>
    <mergeCell ref="E11:F11"/>
    <mergeCell ref="H11:J11"/>
    <mergeCell ref="M11:N11"/>
    <mergeCell ref="B12:D12"/>
    <mergeCell ref="E12:F12"/>
    <mergeCell ref="H12:J12"/>
    <mergeCell ref="M12:N12"/>
    <mergeCell ref="B8:D8"/>
    <mergeCell ref="E8:F8"/>
    <mergeCell ref="H8:J8"/>
    <mergeCell ref="M8:N8"/>
    <mergeCell ref="B9:D9"/>
    <mergeCell ref="E9:F9"/>
    <mergeCell ref="H9:J9"/>
    <mergeCell ref="M9:N9"/>
    <mergeCell ref="B6:D6"/>
    <mergeCell ref="E6:F6"/>
    <mergeCell ref="H6:J6"/>
    <mergeCell ref="M6:N6"/>
    <mergeCell ref="B7:D7"/>
    <mergeCell ref="E7:F7"/>
    <mergeCell ref="H7:J7"/>
    <mergeCell ref="M7:N7"/>
    <mergeCell ref="A1:R1"/>
    <mergeCell ref="B2:C2"/>
    <mergeCell ref="D2:L2"/>
    <mergeCell ref="B3:C3"/>
    <mergeCell ref="B5:F5"/>
    <mergeCell ref="H5:K5"/>
    <mergeCell ref="M5:O5"/>
    <mergeCell ref="Q5:R5"/>
  </mergeCells>
  <conditionalFormatting sqref="L23:L40">
    <cfRule type="dataBar" priority="5">
      <dataBar>
        <cfvo type="min"/>
        <cfvo type="max"/>
        <color rgb="FF63C384"/>
      </dataBar>
      <extLst>
        <ext xmlns:x14="http://schemas.microsoft.com/office/spreadsheetml/2009/9/main" uri="{B025F937-C7B1-47D3-B67F-A62EFF666E3E}">
          <x14:id>{0EAAC268-F418-4242-8C07-9EBC120DE464}</x14:id>
        </ext>
      </extLst>
    </cfRule>
  </conditionalFormatting>
  <pageMargins left="0.7" right="0.7" top="0.78740157499999996" bottom="0.78740157499999996" header="0.3" footer="0.3"/>
  <pageSetup paperSize="9" orientation="portrait" verticalDpi="0" r:id="rId1"/>
  <drawing r:id="rId2"/>
  <legacyDrawing r:id="rId3"/>
  <extLst>
    <ext xmlns:x14="http://schemas.microsoft.com/office/spreadsheetml/2009/9/main" uri="{78C0D931-6437-407d-A8EE-F0AAD7539E65}">
      <x14:conditionalFormattings>
        <x14:conditionalFormatting xmlns:xm="http://schemas.microsoft.com/office/excel/2006/main">
          <x14:cfRule type="dataBar" id="{0EAAC268-F418-4242-8C07-9EBC120DE464}">
            <x14:dataBar minLength="0" maxLength="100" border="1" negativeBarBorderColorSameAsPositive="0">
              <x14:cfvo type="autoMin"/>
              <x14:cfvo type="autoMax"/>
              <x14:borderColor rgb="FF63C384"/>
              <x14:negativeFillColor rgb="FFFF0000"/>
              <x14:negativeBorderColor rgb="FFFF0000"/>
              <x14:axisColor rgb="FF000000"/>
            </x14:dataBar>
          </x14:cfRule>
          <xm:sqref>L23:L40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302"/>
  <sheetViews>
    <sheetView topLeftCell="C46" workbookViewId="0">
      <selection activeCell="D124" sqref="D124"/>
    </sheetView>
  </sheetViews>
  <sheetFormatPr defaultRowHeight="15" x14ac:dyDescent="0.25"/>
  <cols>
    <col min="1" max="1" width="21" style="24" hidden="1" customWidth="1"/>
    <col min="2" max="2" width="21.42578125" style="24" hidden="1" customWidth="1"/>
    <col min="3" max="3" width="49.5703125" style="24" customWidth="1"/>
    <col min="4" max="4" width="20.85546875" style="24" customWidth="1"/>
    <col min="5" max="6" width="21.42578125" style="24" customWidth="1"/>
    <col min="7" max="7" width="9.140625" style="24"/>
    <col min="8" max="8" width="53.7109375" style="175" customWidth="1"/>
    <col min="9" max="9" width="18" style="24" customWidth="1"/>
    <col min="10" max="10" width="19.140625" style="24" customWidth="1"/>
    <col min="11" max="11" width="66.140625" style="24" customWidth="1"/>
    <col min="12" max="12" width="22.140625" style="24" customWidth="1"/>
    <col min="13" max="24" width="8" style="24" customWidth="1"/>
    <col min="25" max="25" width="26.7109375" style="24" hidden="1" customWidth="1"/>
    <col min="26" max="26" width="9" style="24" hidden="1" customWidth="1"/>
    <col min="27" max="29" width="9" style="24" customWidth="1"/>
    <col min="30" max="30" width="11" style="24" customWidth="1"/>
    <col min="31" max="31" width="14.42578125" style="24" bestFit="1" customWidth="1"/>
    <col min="32" max="16384" width="9.140625" style="24"/>
  </cols>
  <sheetData>
    <row r="1" spans="1:9" x14ac:dyDescent="0.25">
      <c r="H1" s="24"/>
    </row>
    <row r="2" spans="1:9" x14ac:dyDescent="0.25">
      <c r="A2" s="24" t="s">
        <v>304</v>
      </c>
      <c r="B2" s="24" t="s">
        <v>305</v>
      </c>
      <c r="C2" s="177" t="s">
        <v>268</v>
      </c>
      <c r="D2" s="177" t="s">
        <v>306</v>
      </c>
      <c r="H2" s="24" t="s">
        <v>268</v>
      </c>
      <c r="I2" s="24" t="s">
        <v>306</v>
      </c>
    </row>
    <row r="3" spans="1:9" ht="27" customHeight="1" x14ac:dyDescent="0.25">
      <c r="A3" s="24" t="s">
        <v>307</v>
      </c>
      <c r="B3" s="24">
        <v>1231429133</v>
      </c>
      <c r="C3" s="169" t="s">
        <v>307</v>
      </c>
      <c r="D3" s="26" t="s">
        <v>336</v>
      </c>
      <c r="H3" s="169" t="s">
        <v>307</v>
      </c>
      <c r="I3" s="26">
        <v>1231429133</v>
      </c>
    </row>
    <row r="4" spans="1:9" x14ac:dyDescent="0.25">
      <c r="A4" s="24" t="s">
        <v>308</v>
      </c>
      <c r="B4" s="24">
        <v>11491999</v>
      </c>
      <c r="C4" s="169" t="s">
        <v>308</v>
      </c>
      <c r="D4" s="26" t="s">
        <v>336</v>
      </c>
      <c r="H4" s="169" t="s">
        <v>308</v>
      </c>
      <c r="I4" s="26">
        <v>11491999</v>
      </c>
    </row>
    <row r="5" spans="1:9" x14ac:dyDescent="0.25">
      <c r="A5" s="24" t="s">
        <v>309</v>
      </c>
      <c r="B5" s="24">
        <v>12307962</v>
      </c>
      <c r="C5" s="169" t="s">
        <v>309</v>
      </c>
      <c r="D5" s="26" t="s">
        <v>336</v>
      </c>
      <c r="H5" s="169" t="s">
        <v>309</v>
      </c>
      <c r="I5" s="26">
        <v>12307962</v>
      </c>
    </row>
    <row r="6" spans="1:9" x14ac:dyDescent="0.25">
      <c r="A6" s="24" t="s">
        <v>310</v>
      </c>
      <c r="B6" s="24">
        <v>48982133</v>
      </c>
      <c r="C6" s="169" t="s">
        <v>310</v>
      </c>
      <c r="D6" s="26" t="s">
        <v>336</v>
      </c>
      <c r="H6" s="169" t="s">
        <v>310</v>
      </c>
      <c r="I6" s="26">
        <v>48982133</v>
      </c>
    </row>
    <row r="7" spans="1:9" x14ac:dyDescent="0.25">
      <c r="A7" s="24" t="s">
        <v>311</v>
      </c>
      <c r="B7" s="24">
        <v>944669</v>
      </c>
      <c r="C7" s="169" t="s">
        <v>311</v>
      </c>
      <c r="D7" s="26" t="s">
        <v>336</v>
      </c>
      <c r="H7" s="169" t="s">
        <v>311</v>
      </c>
      <c r="I7" s="26">
        <v>944669</v>
      </c>
    </row>
    <row r="8" spans="1:9" x14ac:dyDescent="0.25">
      <c r="A8" s="24" t="s">
        <v>312</v>
      </c>
      <c r="B8" s="24">
        <v>6149108</v>
      </c>
      <c r="C8" s="169" t="s">
        <v>312</v>
      </c>
      <c r="D8" s="26" t="s">
        <v>336</v>
      </c>
      <c r="H8" s="169" t="s">
        <v>312</v>
      </c>
      <c r="I8" s="26">
        <v>6149108</v>
      </c>
    </row>
    <row r="9" spans="1:9" x14ac:dyDescent="0.25">
      <c r="A9" s="24" t="s">
        <v>313</v>
      </c>
      <c r="B9" s="24">
        <v>2210700</v>
      </c>
      <c r="C9" s="169" t="s">
        <v>313</v>
      </c>
      <c r="D9" s="26" t="s">
        <v>336</v>
      </c>
      <c r="H9" s="169" t="s">
        <v>313</v>
      </c>
      <c r="I9" s="26">
        <v>2210700</v>
      </c>
    </row>
    <row r="10" spans="1:9" x14ac:dyDescent="0.25">
      <c r="A10" s="24" t="s">
        <v>314</v>
      </c>
      <c r="B10" s="24">
        <v>2240107</v>
      </c>
      <c r="C10" s="169" t="s">
        <v>314</v>
      </c>
      <c r="D10" s="26" t="s">
        <v>336</v>
      </c>
      <c r="H10" s="169" t="s">
        <v>314</v>
      </c>
      <c r="I10" s="26">
        <v>2240107</v>
      </c>
    </row>
    <row r="11" spans="1:9" x14ac:dyDescent="0.25">
      <c r="A11" s="24" t="s">
        <v>315</v>
      </c>
      <c r="B11" s="24">
        <v>4285555</v>
      </c>
      <c r="C11" s="169" t="s">
        <v>315</v>
      </c>
      <c r="D11" s="26" t="s">
        <v>336</v>
      </c>
      <c r="H11" s="169" t="s">
        <v>315</v>
      </c>
      <c r="I11" s="26">
        <v>4285555</v>
      </c>
    </row>
    <row r="12" spans="1:9" x14ac:dyDescent="0.25">
      <c r="A12" s="24" t="s">
        <v>316</v>
      </c>
      <c r="B12" s="24">
        <v>5993464</v>
      </c>
      <c r="C12" s="169" t="s">
        <v>316</v>
      </c>
      <c r="D12" s="26" t="s">
        <v>336</v>
      </c>
      <c r="H12" s="169" t="s">
        <v>316</v>
      </c>
      <c r="I12" s="26">
        <v>5993464</v>
      </c>
    </row>
    <row r="13" spans="1:9" x14ac:dyDescent="0.25">
      <c r="A13" s="24" t="s">
        <v>317</v>
      </c>
      <c r="B13" s="24">
        <v>30623916</v>
      </c>
      <c r="C13" s="169" t="s">
        <v>317</v>
      </c>
      <c r="D13" s="26" t="s">
        <v>336</v>
      </c>
      <c r="H13" s="169" t="s">
        <v>317</v>
      </c>
      <c r="I13" s="26">
        <v>30623916</v>
      </c>
    </row>
    <row r="14" spans="1:9" x14ac:dyDescent="0.25">
      <c r="A14" s="24" t="s">
        <v>318</v>
      </c>
      <c r="B14" s="24">
        <v>3771721</v>
      </c>
      <c r="C14" s="169" t="s">
        <v>319</v>
      </c>
      <c r="D14" s="26" t="s">
        <v>336</v>
      </c>
      <c r="H14" s="169" t="s">
        <v>319</v>
      </c>
      <c r="I14" s="26">
        <v>4853870</v>
      </c>
    </row>
    <row r="15" spans="1:9" x14ac:dyDescent="0.25">
      <c r="A15" s="24" t="s">
        <v>320</v>
      </c>
      <c r="B15" s="24">
        <v>19544062</v>
      </c>
      <c r="C15" s="169" t="s">
        <v>318</v>
      </c>
      <c r="D15" s="26" t="s">
        <v>336</v>
      </c>
      <c r="H15" s="169" t="s">
        <v>318</v>
      </c>
      <c r="I15" s="26">
        <v>3771721</v>
      </c>
    </row>
    <row r="16" spans="1:9" x14ac:dyDescent="0.25">
      <c r="A16" s="24" t="s">
        <v>321</v>
      </c>
      <c r="B16" s="24">
        <v>6456787</v>
      </c>
      <c r="C16" s="169" t="s">
        <v>320</v>
      </c>
      <c r="D16" s="26" t="s">
        <v>336</v>
      </c>
      <c r="H16" s="169" t="s">
        <v>320</v>
      </c>
      <c r="I16" s="26">
        <v>19544062</v>
      </c>
    </row>
    <row r="17" spans="1:9" x14ac:dyDescent="0.25">
      <c r="A17" s="24" t="s">
        <v>322</v>
      </c>
      <c r="B17" s="24">
        <v>3762510</v>
      </c>
      <c r="C17" s="169" t="s">
        <v>321</v>
      </c>
      <c r="D17" s="26" t="s">
        <v>336</v>
      </c>
      <c r="H17" s="169" t="s">
        <v>321</v>
      </c>
      <c r="I17" s="26">
        <v>6456787</v>
      </c>
    </row>
    <row r="18" spans="1:9" x14ac:dyDescent="0.25">
      <c r="A18" s="24" t="s">
        <v>323</v>
      </c>
      <c r="B18" s="24">
        <v>4661113</v>
      </c>
      <c r="C18" s="169" t="s">
        <v>322</v>
      </c>
      <c r="D18" s="26" t="s">
        <v>336</v>
      </c>
      <c r="H18" s="169" t="s">
        <v>322</v>
      </c>
      <c r="I18" s="26">
        <v>3762510</v>
      </c>
    </row>
    <row r="19" spans="1:9" x14ac:dyDescent="0.25">
      <c r="A19" s="24" t="s">
        <v>324</v>
      </c>
      <c r="B19" s="24">
        <v>5780659</v>
      </c>
      <c r="C19" s="169" t="s">
        <v>323</v>
      </c>
      <c r="D19" s="26" t="s">
        <v>336</v>
      </c>
      <c r="H19" s="169" t="s">
        <v>323</v>
      </c>
      <c r="I19" s="26">
        <v>4661113</v>
      </c>
    </row>
    <row r="20" spans="1:9" x14ac:dyDescent="0.25">
      <c r="A20" s="24" t="s">
        <v>325</v>
      </c>
      <c r="B20" s="24">
        <v>1641240</v>
      </c>
      <c r="C20" s="169" t="s">
        <v>324</v>
      </c>
      <c r="D20" s="26" t="s">
        <v>336</v>
      </c>
      <c r="H20" s="169" t="s">
        <v>324</v>
      </c>
      <c r="I20" s="26">
        <v>5780659</v>
      </c>
    </row>
    <row r="21" spans="1:9" x14ac:dyDescent="0.25">
      <c r="A21" s="24" t="s">
        <v>326</v>
      </c>
      <c r="B21" s="24">
        <v>2235455</v>
      </c>
      <c r="C21" s="169" t="s">
        <v>325</v>
      </c>
      <c r="D21" s="26" t="s">
        <v>336</v>
      </c>
      <c r="H21" s="169" t="s">
        <v>325</v>
      </c>
      <c r="I21" s="26">
        <v>1641240</v>
      </c>
    </row>
    <row r="22" spans="1:9" x14ac:dyDescent="0.25">
      <c r="A22" s="24" t="s">
        <v>319</v>
      </c>
      <c r="B22" s="24">
        <v>4853870</v>
      </c>
      <c r="C22" s="169" t="s">
        <v>326</v>
      </c>
      <c r="D22" s="26" t="s">
        <v>336</v>
      </c>
      <c r="H22" s="169" t="s">
        <v>326</v>
      </c>
      <c r="I22" s="26">
        <v>2235455</v>
      </c>
    </row>
    <row r="23" spans="1:9" x14ac:dyDescent="0.25">
      <c r="A23" s="24" t="s">
        <v>327</v>
      </c>
      <c r="B23" s="24">
        <v>81850</v>
      </c>
      <c r="C23" s="169" t="s">
        <v>327</v>
      </c>
      <c r="D23" s="26" t="s">
        <v>336</v>
      </c>
      <c r="H23" s="169" t="s">
        <v>327</v>
      </c>
      <c r="I23" s="26">
        <v>81850</v>
      </c>
    </row>
    <row r="24" spans="1:9" x14ac:dyDescent="0.25">
      <c r="A24" s="24" t="s">
        <v>328</v>
      </c>
      <c r="B24" s="24">
        <v>1731409</v>
      </c>
      <c r="C24" s="169" t="s">
        <v>328</v>
      </c>
      <c r="D24" s="26" t="s">
        <v>336</v>
      </c>
      <c r="H24" s="169" t="s">
        <v>328</v>
      </c>
      <c r="I24" s="26">
        <v>1731409</v>
      </c>
    </row>
    <row r="25" spans="1:9" x14ac:dyDescent="0.25">
      <c r="C25" s="176" t="s">
        <v>271</v>
      </c>
      <c r="D25" s="178" t="s">
        <v>336</v>
      </c>
      <c r="H25" s="169" t="s">
        <v>271</v>
      </c>
      <c r="I25" s="26">
        <v>1411179422</v>
      </c>
    </row>
    <row r="26" spans="1:9" x14ac:dyDescent="0.25">
      <c r="H26" s="24"/>
    </row>
    <row r="27" spans="1:9" x14ac:dyDescent="0.25">
      <c r="H27" s="24"/>
    </row>
    <row r="28" spans="1:9" x14ac:dyDescent="0.25">
      <c r="H28" s="24"/>
    </row>
    <row r="29" spans="1:9" x14ac:dyDescent="0.25">
      <c r="H29" s="24"/>
    </row>
    <row r="30" spans="1:9" x14ac:dyDescent="0.25">
      <c r="H30" s="24"/>
    </row>
    <row r="31" spans="1:9" x14ac:dyDescent="0.25">
      <c r="H31" s="24"/>
    </row>
    <row r="32" spans="1:9" x14ac:dyDescent="0.25">
      <c r="H32" s="24"/>
    </row>
    <row r="33" spans="3:10" x14ac:dyDescent="0.25">
      <c r="H33" s="24"/>
    </row>
    <row r="34" spans="3:10" x14ac:dyDescent="0.25">
      <c r="H34" s="24"/>
    </row>
    <row r="35" spans="3:10" x14ac:dyDescent="0.25">
      <c r="C35" s="170" t="s">
        <v>337</v>
      </c>
      <c r="D35" s="170" t="s">
        <v>338</v>
      </c>
      <c r="H35" s="24"/>
    </row>
    <row r="36" spans="3:10" x14ac:dyDescent="0.25">
      <c r="C36" s="169" t="s">
        <v>339</v>
      </c>
      <c r="D36" s="26" t="s">
        <v>336</v>
      </c>
      <c r="H36" s="170" t="str">
        <f>'[10]basic přehledy'!B6</f>
        <v>Parametr</v>
      </c>
      <c r="I36" s="170" t="str">
        <f>'[10]basic přehledy'!E6</f>
        <v>Částka</v>
      </c>
    </row>
    <row r="37" spans="3:10" x14ac:dyDescent="0.25">
      <c r="C37" s="169" t="s">
        <v>340</v>
      </c>
      <c r="D37" s="26" t="s">
        <v>336</v>
      </c>
      <c r="H37" s="169" t="str">
        <f>'[10]basic přehledy'!B7</f>
        <v xml:space="preserve">CELKEM NA 2017 SK ZAŽÁDÁNO </v>
      </c>
      <c r="I37" s="171">
        <f>'[10]basic přehledy'!E7</f>
        <v>1396732924</v>
      </c>
      <c r="J37" s="39"/>
    </row>
    <row r="38" spans="3:10" x14ac:dyDescent="0.25">
      <c r="C38" s="24" t="s">
        <v>329</v>
      </c>
      <c r="D38" s="26" t="s">
        <v>336</v>
      </c>
      <c r="H38" s="169" t="str">
        <f>'[10]basic přehledy'!B8</f>
        <v>OPTIMÁLNÍ NÁVRH 2017</v>
      </c>
      <c r="I38" s="171">
        <f>'[10]basic přehledy'!E8</f>
        <v>1194467603.6894295</v>
      </c>
      <c r="J38" s="39"/>
    </row>
    <row r="39" spans="3:10" x14ac:dyDescent="0.25">
      <c r="H39" s="24" t="s">
        <v>329</v>
      </c>
      <c r="I39" s="171">
        <v>957747600</v>
      </c>
    </row>
    <row r="40" spans="3:10" x14ac:dyDescent="0.25">
      <c r="H40" s="24"/>
      <c r="I40" s="171"/>
    </row>
    <row r="41" spans="3:10" x14ac:dyDescent="0.25">
      <c r="H41" s="24"/>
    </row>
    <row r="42" spans="3:10" x14ac:dyDescent="0.25">
      <c r="H42" s="24"/>
    </row>
    <row r="43" spans="3:10" x14ac:dyDescent="0.25">
      <c r="H43" s="24"/>
    </row>
    <row r="44" spans="3:10" x14ac:dyDescent="0.25">
      <c r="H44" s="24"/>
    </row>
    <row r="45" spans="3:10" x14ac:dyDescent="0.25">
      <c r="H45" s="24"/>
    </row>
    <row r="46" spans="3:10" x14ac:dyDescent="0.25">
      <c r="H46" s="24"/>
    </row>
    <row r="47" spans="3:10" x14ac:dyDescent="0.25">
      <c r="H47" s="24"/>
    </row>
    <row r="48" spans="3:10" x14ac:dyDescent="0.25">
      <c r="H48" s="24"/>
    </row>
    <row r="49" spans="3:8" x14ac:dyDescent="0.25">
      <c r="H49" s="24"/>
    </row>
    <row r="50" spans="3:8" x14ac:dyDescent="0.25">
      <c r="H50" s="24"/>
    </row>
    <row r="51" spans="3:8" x14ac:dyDescent="0.25">
      <c r="H51" s="24"/>
    </row>
    <row r="52" spans="3:8" x14ac:dyDescent="0.25">
      <c r="H52" s="24"/>
    </row>
    <row r="53" spans="3:8" x14ac:dyDescent="0.25">
      <c r="H53" s="24"/>
    </row>
    <row r="54" spans="3:8" x14ac:dyDescent="0.25">
      <c r="H54" s="24"/>
    </row>
    <row r="55" spans="3:8" x14ac:dyDescent="0.25">
      <c r="H55" s="24"/>
    </row>
    <row r="56" spans="3:8" x14ac:dyDescent="0.25">
      <c r="H56" s="24"/>
    </row>
    <row r="57" spans="3:8" x14ac:dyDescent="0.25">
      <c r="H57" s="24"/>
    </row>
    <row r="58" spans="3:8" x14ac:dyDescent="0.25">
      <c r="H58" s="24"/>
    </row>
    <row r="59" spans="3:8" x14ac:dyDescent="0.25">
      <c r="H59" s="24"/>
    </row>
    <row r="60" spans="3:8" x14ac:dyDescent="0.25">
      <c r="H60" s="24"/>
    </row>
    <row r="61" spans="3:8" x14ac:dyDescent="0.25">
      <c r="H61" s="24"/>
    </row>
    <row r="62" spans="3:8" x14ac:dyDescent="0.25">
      <c r="H62" s="24"/>
    </row>
    <row r="63" spans="3:8" x14ac:dyDescent="0.25">
      <c r="H63" s="24"/>
    </row>
    <row r="64" spans="3:8" x14ac:dyDescent="0.25">
      <c r="C64" s="170"/>
      <c r="D64" s="170" t="s">
        <v>330</v>
      </c>
      <c r="E64" s="170" t="s">
        <v>331</v>
      </c>
      <c r="F64" s="170" t="s">
        <v>4</v>
      </c>
      <c r="H64" s="24"/>
    </row>
    <row r="65" spans="3:8" ht="19.5" customHeight="1" x14ac:dyDescent="0.25">
      <c r="C65" s="172" t="s">
        <v>332</v>
      </c>
      <c r="D65" s="173">
        <f>'[10]basic přehledy'!K13</f>
        <v>5417</v>
      </c>
      <c r="E65" s="173">
        <f>F65-D65</f>
        <v>2474</v>
      </c>
      <c r="F65" s="173">
        <f>'[10]basic přehledy'!E13</f>
        <v>7891</v>
      </c>
      <c r="H65" s="24"/>
    </row>
    <row r="66" spans="3:8" x14ac:dyDescent="0.25">
      <c r="H66" s="24"/>
    </row>
    <row r="67" spans="3:8" x14ac:dyDescent="0.25">
      <c r="H67" s="24"/>
    </row>
    <row r="68" spans="3:8" x14ac:dyDescent="0.25">
      <c r="H68" s="24"/>
    </row>
    <row r="69" spans="3:8" x14ac:dyDescent="0.25">
      <c r="H69" s="24"/>
    </row>
    <row r="70" spans="3:8" x14ac:dyDescent="0.25">
      <c r="H70" s="24"/>
    </row>
    <row r="71" spans="3:8" x14ac:dyDescent="0.25">
      <c r="H71" s="24"/>
    </row>
    <row r="72" spans="3:8" x14ac:dyDescent="0.25">
      <c r="H72" s="24"/>
    </row>
    <row r="73" spans="3:8" x14ac:dyDescent="0.25">
      <c r="H73" s="24"/>
    </row>
    <row r="74" spans="3:8" x14ac:dyDescent="0.25">
      <c r="H74" s="24"/>
    </row>
    <row r="75" spans="3:8" x14ac:dyDescent="0.25">
      <c r="H75" s="24"/>
    </row>
    <row r="76" spans="3:8" x14ac:dyDescent="0.25">
      <c r="H76" s="24"/>
    </row>
    <row r="77" spans="3:8" x14ac:dyDescent="0.25">
      <c r="H77" s="24"/>
    </row>
    <row r="78" spans="3:8" x14ac:dyDescent="0.25">
      <c r="H78" s="24"/>
    </row>
    <row r="79" spans="3:8" x14ac:dyDescent="0.25">
      <c r="H79" s="24"/>
    </row>
    <row r="80" spans="3:8" x14ac:dyDescent="0.25">
      <c r="H80" s="24"/>
    </row>
    <row r="81" spans="3:26" x14ac:dyDescent="0.25">
      <c r="H81" s="24"/>
    </row>
    <row r="82" spans="3:26" x14ac:dyDescent="0.25">
      <c r="H82" s="24"/>
    </row>
    <row r="83" spans="3:26" x14ac:dyDescent="0.25">
      <c r="H83" s="24"/>
    </row>
    <row r="84" spans="3:26" x14ac:dyDescent="0.25">
      <c r="H84" s="24"/>
    </row>
    <row r="85" spans="3:26" x14ac:dyDescent="0.25">
      <c r="H85" s="24"/>
    </row>
    <row r="86" spans="3:26" x14ac:dyDescent="0.25">
      <c r="H86" s="24"/>
    </row>
    <row r="87" spans="3:26" x14ac:dyDescent="0.25">
      <c r="H87" s="24"/>
    </row>
    <row r="88" spans="3:26" x14ac:dyDescent="0.25">
      <c r="H88" s="24"/>
    </row>
    <row r="89" spans="3:26" x14ac:dyDescent="0.25">
      <c r="H89" s="24"/>
    </row>
    <row r="90" spans="3:26" x14ac:dyDescent="0.25">
      <c r="H90" s="24"/>
    </row>
    <row r="91" spans="3:26" x14ac:dyDescent="0.25">
      <c r="H91" s="24"/>
    </row>
    <row r="92" spans="3:26" x14ac:dyDescent="0.25">
      <c r="H92" s="24"/>
    </row>
    <row r="93" spans="3:26" x14ac:dyDescent="0.25">
      <c r="H93" s="24"/>
    </row>
    <row r="94" spans="3:26" x14ac:dyDescent="0.25">
      <c r="C94" s="24" t="s">
        <v>67</v>
      </c>
      <c r="D94" s="24" t="s">
        <v>333</v>
      </c>
      <c r="H94" s="24"/>
      <c r="Y94" s="24" t="s">
        <v>173</v>
      </c>
      <c r="Z94" s="24" t="s">
        <v>334</v>
      </c>
    </row>
    <row r="95" spans="3:26" x14ac:dyDescent="0.25">
      <c r="C95" s="169" t="s">
        <v>107</v>
      </c>
      <c r="D95" s="174">
        <v>5</v>
      </c>
      <c r="H95" s="24"/>
      <c r="Y95" s="24" t="s">
        <v>107</v>
      </c>
      <c r="Z95" s="24" t="e">
        <f>COUNTIFS('[10]basic přehledy'!$K$23:$K$547,"centra denních služeb",'[10]basic přehledy'!$B$23:$B$547,"+/+")</f>
        <v>#VALUE!</v>
      </c>
    </row>
    <row r="96" spans="3:26" x14ac:dyDescent="0.25">
      <c r="C96" s="169" t="s">
        <v>90</v>
      </c>
      <c r="D96" s="174">
        <v>34</v>
      </c>
      <c r="H96" s="24"/>
      <c r="Y96" s="24" t="s">
        <v>90</v>
      </c>
      <c r="Z96" s="24" t="e">
        <f>COUNTIFS('[10]basic přehledy'!$K$23:$K$547,"denní stacionáře",'[10]basic přehledy'!$B$23:$B$547,"+/+")</f>
        <v>#VALUE!</v>
      </c>
    </row>
    <row r="97" spans="3:26" x14ac:dyDescent="0.25">
      <c r="C97" s="169" t="s">
        <v>52</v>
      </c>
      <c r="D97" s="174">
        <v>20</v>
      </c>
      <c r="H97" s="24"/>
      <c r="Y97" s="24" t="s">
        <v>52</v>
      </c>
      <c r="Z97" s="24" t="e">
        <f>COUNTIFS('[10]basic přehledy'!$K$23:$K$547,"domovy pro osoby se zdravotním postižením",'[10]basic přehledy'!$B$23:$B$547,"+/+")</f>
        <v>#VALUE!</v>
      </c>
    </row>
    <row r="98" spans="3:26" x14ac:dyDescent="0.25">
      <c r="C98" s="169" t="s">
        <v>50</v>
      </c>
      <c r="D98" s="174">
        <v>60</v>
      </c>
      <c r="H98" s="24"/>
      <c r="Y98" s="24" t="s">
        <v>50</v>
      </c>
      <c r="Z98" s="24" t="e">
        <f>COUNTIFS('[10]basic přehledy'!$K$23:$K$547,"domovy pro seniory",'[10]basic přehledy'!$B$23:$B$547,"+/+")</f>
        <v>#VALUE!</v>
      </c>
    </row>
    <row r="99" spans="3:26" x14ac:dyDescent="0.25">
      <c r="C99" s="169" t="s">
        <v>51</v>
      </c>
      <c r="D99" s="174">
        <v>31</v>
      </c>
      <c r="H99" s="24"/>
      <c r="Y99" s="24" t="s">
        <v>51</v>
      </c>
      <c r="Z99" s="24" t="e">
        <f>COUNTIFS('[10]basic přehledy'!$K$23:$K$547,"domovy se zvláštním režimem",'[10]basic přehledy'!$B$23:$B$547,"+/+")</f>
        <v>#VALUE!</v>
      </c>
    </row>
    <row r="100" spans="3:26" x14ac:dyDescent="0.25">
      <c r="C100" s="169" t="s">
        <v>97</v>
      </c>
      <c r="D100" s="174">
        <v>24</v>
      </c>
      <c r="H100" s="24"/>
      <c r="Y100" s="24" t="s">
        <v>97</v>
      </c>
      <c r="Z100" s="24" t="e">
        <f>COUNTIFS('[10]basic přehledy'!$K$23:$K$547,"chráněné bydlení",'[10]basic přehledy'!$B$23:$B$547,"+/+")</f>
        <v>#VALUE!</v>
      </c>
    </row>
    <row r="101" spans="3:26" x14ac:dyDescent="0.25">
      <c r="C101" s="169" t="s">
        <v>112</v>
      </c>
      <c r="D101" s="174">
        <v>5</v>
      </c>
      <c r="H101" s="24"/>
      <c r="Y101" s="24" t="s">
        <v>112</v>
      </c>
      <c r="Z101" s="24" t="e">
        <f>COUNTIFS('[10]basic přehledy'!$K$23:$K$547,"kontaktní centra",'[10]basic přehledy'!$B$23:$B$547,"+/+")</f>
        <v>#VALUE!</v>
      </c>
    </row>
    <row r="102" spans="3:26" x14ac:dyDescent="0.25">
      <c r="C102" s="169" t="s">
        <v>106</v>
      </c>
      <c r="D102" s="174">
        <v>5</v>
      </c>
      <c r="H102" s="24"/>
      <c r="Y102" s="24" t="s">
        <v>106</v>
      </c>
      <c r="Z102" s="24" t="e">
        <f>COUNTIFS('[10]basic přehledy'!$K$23:$K$547,"krizová pomoc",'[10]basic přehledy'!$B$23:$B$547,"+/+")</f>
        <v>#VALUE!</v>
      </c>
    </row>
    <row r="103" spans="3:26" x14ac:dyDescent="0.25">
      <c r="C103" s="169" t="s">
        <v>103</v>
      </c>
      <c r="D103" s="174">
        <v>20</v>
      </c>
      <c r="H103" s="24"/>
      <c r="Y103" s="24" t="s">
        <v>103</v>
      </c>
      <c r="Z103" s="24" t="e">
        <f>COUNTIFS('[10]basic přehledy'!$K$23:$K$547,"nízkoprahová zařízení pro děti a mládež",'[10]basic přehledy'!$B$23:$B$547,"+/+")</f>
        <v>#VALUE!</v>
      </c>
    </row>
    <row r="104" spans="3:26" x14ac:dyDescent="0.25">
      <c r="C104" s="169" t="s">
        <v>109</v>
      </c>
      <c r="D104" s="174">
        <v>5</v>
      </c>
      <c r="H104" s="24"/>
      <c r="Y104" s="24" t="s">
        <v>109</v>
      </c>
      <c r="Z104" s="24" t="e">
        <f>COUNTIFS('[10]basic přehledy'!$K$23:$K$547,"noclehárny",'[10]basic přehledy'!$B$23:$B$547,"+/+")</f>
        <v>#VALUE!</v>
      </c>
    </row>
    <row r="105" spans="3:26" x14ac:dyDescent="0.25">
      <c r="C105" s="169" t="s">
        <v>88</v>
      </c>
      <c r="D105" s="174">
        <v>43</v>
      </c>
      <c r="H105" s="24"/>
      <c r="Y105" s="24" t="s">
        <v>88</v>
      </c>
      <c r="Z105" s="24" t="e">
        <f>COUNTIFS('[10]basic přehledy'!$K$23:$K$547,"odborné sociální poradenství",'[10]basic přehledy'!$B$23:$B$547,"+/+")</f>
        <v>#VALUE!</v>
      </c>
    </row>
    <row r="106" spans="3:26" x14ac:dyDescent="0.25">
      <c r="C106" s="169" t="s">
        <v>260</v>
      </c>
      <c r="D106" s="174">
        <v>45</v>
      </c>
      <c r="H106" s="24"/>
      <c r="Y106" s="24" t="s">
        <v>260</v>
      </c>
      <c r="Z106" s="24" t="e">
        <f>COUNTIFS('[10]basic přehledy'!$K$23:$K$547,"odlehčovací služby",'[10]basic přehledy'!$B$23:$B$547,"+/+")</f>
        <v>#VALUE!</v>
      </c>
    </row>
    <row r="107" spans="3:26" x14ac:dyDescent="0.25">
      <c r="C107" s="169" t="s">
        <v>86</v>
      </c>
      <c r="D107" s="174">
        <v>29</v>
      </c>
      <c r="H107" s="24"/>
      <c r="Y107" s="24" t="s">
        <v>86</v>
      </c>
      <c r="Z107" s="24" t="e">
        <f>COUNTIFS('[10]basic přehledy'!$K$23:$K$547,"osobní asistence",'[10]basic přehledy'!$B$23:$B$547,"+/+")</f>
        <v>#VALUE!</v>
      </c>
    </row>
    <row r="108" spans="3:26" x14ac:dyDescent="0.25">
      <c r="C108" s="169" t="s">
        <v>92</v>
      </c>
      <c r="D108" s="174">
        <v>79</v>
      </c>
      <c r="H108" s="24"/>
      <c r="Y108" s="24" t="s">
        <v>92</v>
      </c>
      <c r="Z108" s="24" t="e">
        <f>COUNTIFS('[10]basic přehledy'!$K$23:$K$547,"pečovatelská služba",'[10]basic přehledy'!$B$23:$B$547,"+/+")</f>
        <v>#VALUE!</v>
      </c>
    </row>
    <row r="109" spans="3:26" x14ac:dyDescent="0.25">
      <c r="C109" s="169" t="s">
        <v>113</v>
      </c>
      <c r="D109" s="174">
        <v>1</v>
      </c>
      <c r="H109" s="24"/>
      <c r="Y109" s="24" t="s">
        <v>113</v>
      </c>
      <c r="Z109" s="24" t="e">
        <f>COUNTIFS('[10]basic přehledy'!$K$23:$K$547,"průvodcovské a předčitatelské služby",'[10]basic přehledy'!$B$23:$B$547,"+/+")</f>
        <v>#VALUE!</v>
      </c>
    </row>
    <row r="110" spans="3:26" x14ac:dyDescent="0.25">
      <c r="C110" s="169" t="s">
        <v>96</v>
      </c>
      <c r="D110" s="174">
        <v>6</v>
      </c>
      <c r="H110" s="24"/>
      <c r="Y110" s="24" t="s">
        <v>96</v>
      </c>
      <c r="Z110" s="24" t="e">
        <f>COUNTIFS('[10]basic přehledy'!$K$23:$K$547,"raná péče",'[10]basic přehledy'!$B$23:$B$547,"+/+")</f>
        <v>#VALUE!</v>
      </c>
    </row>
    <row r="111" spans="3:26" x14ac:dyDescent="0.25">
      <c r="C111" s="169" t="s">
        <v>148</v>
      </c>
      <c r="D111" s="174">
        <v>2</v>
      </c>
      <c r="H111" s="24"/>
      <c r="Y111" s="24" t="s">
        <v>148</v>
      </c>
      <c r="Z111" s="24" t="e">
        <f>COUNTIFS('[10]basic přehledy'!$K$23:$K$547,"služby následné péče",'[10]basic přehledy'!$B$23:$B$547,"+/+")</f>
        <v>#VALUE!</v>
      </c>
    </row>
    <row r="112" spans="3:26" x14ac:dyDescent="0.25">
      <c r="C112" s="169" t="s">
        <v>91</v>
      </c>
      <c r="D112" s="174">
        <v>26</v>
      </c>
      <c r="H112" s="24"/>
      <c r="Y112" s="24" t="s">
        <v>91</v>
      </c>
      <c r="Z112" s="24" t="e">
        <f>COUNTIFS('[10]basic přehledy'!$K$23:$K$547,"sociálně aktivizační služby pro seniory a osoby se zdravotním postižením",'[10]basic přehledy'!$B$23:$B$547,"+/+")</f>
        <v>#VALUE!</v>
      </c>
    </row>
    <row r="113" spans="3:26" x14ac:dyDescent="0.25">
      <c r="C113" s="169" t="s">
        <v>89</v>
      </c>
      <c r="D113" s="174">
        <v>33</v>
      </c>
      <c r="H113" s="24"/>
      <c r="Y113" s="24" t="s">
        <v>89</v>
      </c>
      <c r="Z113" s="24" t="e">
        <f>COUNTIFS('[10]basic přehledy'!$K$23:$K$547,"sociální rehabilitace",'[10]basic přehledy'!$B$23:$B$547,"+/+")</f>
        <v>#VALUE!</v>
      </c>
    </row>
    <row r="114" spans="3:26" x14ac:dyDescent="0.25">
      <c r="C114" s="169" t="s">
        <v>111</v>
      </c>
      <c r="D114" s="174">
        <v>4</v>
      </c>
      <c r="H114" s="24"/>
      <c r="Y114" s="24" t="s">
        <v>111</v>
      </c>
      <c r="Z114" s="24" t="e">
        <f>COUNTIFS('[10]basic přehledy'!$K$23:$K$547,"telefonická krizová pomoc",'[10]basic přehledy'!$B$23:$B$547,"+/+")</f>
        <v>#VALUE!</v>
      </c>
    </row>
    <row r="115" spans="3:26" x14ac:dyDescent="0.25">
      <c r="C115" s="169" t="s">
        <v>153</v>
      </c>
      <c r="D115" s="174">
        <v>1</v>
      </c>
      <c r="H115" s="24"/>
      <c r="Y115" s="24" t="s">
        <v>153</v>
      </c>
      <c r="Z115" s="24" t="e">
        <f>COUNTIFS('[10]basic přehledy'!$K$23:$K$547,"terapeutické komunity",'[10]basic přehledy'!$B$23:$B$547,"+/+")</f>
        <v>#VALUE!</v>
      </c>
    </row>
    <row r="116" spans="3:26" x14ac:dyDescent="0.25">
      <c r="C116" s="169" t="s">
        <v>104</v>
      </c>
      <c r="D116" s="174">
        <v>17</v>
      </c>
      <c r="H116" s="24"/>
      <c r="Y116" s="24" t="s">
        <v>104</v>
      </c>
      <c r="Z116" s="24" t="e">
        <f>COUNTIFS('[10]basic přehledy'!$K$23:$K$547,"terénní programy",'[10]basic přehledy'!$B$23:$B$547,"+/+")</f>
        <v>#VALUE!</v>
      </c>
    </row>
    <row r="117" spans="3:26" x14ac:dyDescent="0.25">
      <c r="C117" s="169" t="s">
        <v>110</v>
      </c>
      <c r="D117" s="174">
        <v>1</v>
      </c>
      <c r="H117" s="24"/>
      <c r="Y117" s="24" t="s">
        <v>110</v>
      </c>
      <c r="Z117" s="24" t="e">
        <f>COUNTIFS('[10]basic přehledy'!$K$23:$K$547,"tísňová péče",'[10]basic přehledy'!$B$23:$B$547,"+/+")</f>
        <v>#VALUE!</v>
      </c>
    </row>
    <row r="118" spans="3:26" x14ac:dyDescent="0.25">
      <c r="C118" s="169" t="s">
        <v>100</v>
      </c>
      <c r="D118" s="174">
        <v>2</v>
      </c>
      <c r="H118" s="24"/>
      <c r="Y118" s="24" t="s">
        <v>100</v>
      </c>
      <c r="Z118" s="24" t="e">
        <f>COUNTIFS('[10]basic přehledy'!$K$23:$K$547,"tlumočnické služby",'[10]basic přehledy'!$B$23:$B$547,"+/+")</f>
        <v>#VALUE!</v>
      </c>
    </row>
    <row r="119" spans="3:26" x14ac:dyDescent="0.25">
      <c r="C119" s="169" t="s">
        <v>53</v>
      </c>
      <c r="D119" s="174">
        <v>15</v>
      </c>
      <c r="H119" s="24"/>
      <c r="Y119" s="24" t="s">
        <v>53</v>
      </c>
      <c r="Z119" s="24" t="e">
        <f>COUNTIFS('[10]basic přehledy'!$K$23:$K$547,"týdenní stacionáře",'[10]basic přehledy'!$B$23:$B$547,"+/+")</f>
        <v>#VALUE!</v>
      </c>
    </row>
    <row r="120" spans="3:26" x14ac:dyDescent="0.25">
      <c r="C120" s="169" t="s">
        <v>335</v>
      </c>
      <c r="D120" s="174"/>
      <c r="H120" s="24"/>
      <c r="Y120" s="175"/>
    </row>
    <row r="121" spans="3:26" x14ac:dyDescent="0.25">
      <c r="C121" s="169" t="s">
        <v>271</v>
      </c>
      <c r="D121" s="174">
        <v>513</v>
      </c>
      <c r="H121" s="24"/>
    </row>
    <row r="302" spans="8:8" x14ac:dyDescent="0.25"/>
  </sheetData>
  <pageMargins left="0.7" right="0.7" top="0.78740157499999996" bottom="0.78740157499999996" header="0.3" footer="0.3"/>
  <pageSetup paperSize="9" scale="45" fitToHeight="0" orientation="landscape" verticalDpi="0" r:id="rId3"/>
  <drawing r:id="rId4"/>
  <legacy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showGridLines="0" zoomScale="90" zoomScaleNormal="90" workbookViewId="0">
      <selection activeCell="P35" sqref="P35"/>
    </sheetView>
  </sheetViews>
  <sheetFormatPr defaultRowHeight="15" x14ac:dyDescent="0.25"/>
  <cols>
    <col min="1" max="1" width="21.42578125" style="80" customWidth="1"/>
    <col min="2" max="2" width="13.140625" style="80" customWidth="1"/>
    <col min="3" max="3" width="8" style="80" customWidth="1"/>
    <col min="4" max="5" width="12.42578125" style="80" customWidth="1"/>
    <col min="6" max="6" width="9.140625" style="80" customWidth="1"/>
    <col min="7" max="10" width="9.140625" style="80"/>
    <col min="11" max="11" width="5" style="80" customWidth="1"/>
    <col min="12" max="12" width="24" style="80" customWidth="1"/>
    <col min="13" max="13" width="15.5703125" style="80" customWidth="1"/>
    <col min="14" max="14" width="13" style="80" customWidth="1"/>
    <col min="15" max="20" width="9.140625" style="80"/>
    <col min="21" max="21" width="17.42578125" style="80" customWidth="1"/>
    <col min="22" max="22" width="12.140625" style="80" customWidth="1"/>
    <col min="23" max="16384" width="9.140625" style="80"/>
  </cols>
  <sheetData>
    <row r="1" spans="1:17" ht="72.75" customHeight="1" x14ac:dyDescent="0.25">
      <c r="A1" s="156" t="s">
        <v>232</v>
      </c>
      <c r="B1" s="157" t="s">
        <v>267</v>
      </c>
      <c r="C1" s="156"/>
      <c r="D1" s="147" t="s">
        <v>267</v>
      </c>
      <c r="E1" s="147"/>
      <c r="L1" s="157" t="s">
        <v>232</v>
      </c>
      <c r="M1" s="157" t="s">
        <v>294</v>
      </c>
      <c r="N1" s="158" t="s">
        <v>295</v>
      </c>
      <c r="O1" s="147" t="s">
        <v>296</v>
      </c>
      <c r="Q1" s="147"/>
    </row>
    <row r="2" spans="1:17" x14ac:dyDescent="0.25">
      <c r="A2" s="159" t="s">
        <v>272</v>
      </c>
      <c r="B2" s="160">
        <v>565760.31942857138</v>
      </c>
      <c r="L2" s="159" t="s">
        <v>272</v>
      </c>
      <c r="M2" s="161">
        <v>565760.31942857138</v>
      </c>
      <c r="N2" s="162">
        <v>155534.4827586207</v>
      </c>
    </row>
    <row r="3" spans="1:17" x14ac:dyDescent="0.25">
      <c r="A3" s="159" t="s">
        <v>273</v>
      </c>
      <c r="B3" s="160">
        <v>565761.31942857103</v>
      </c>
      <c r="L3" s="159" t="s">
        <v>273</v>
      </c>
      <c r="M3" s="161">
        <v>565761.31942857103</v>
      </c>
      <c r="N3" s="162">
        <v>155535.48275862099</v>
      </c>
    </row>
    <row r="4" spans="1:17" x14ac:dyDescent="0.25">
      <c r="A4" s="159" t="s">
        <v>274</v>
      </c>
      <c r="B4" s="160">
        <v>565762.31942857103</v>
      </c>
      <c r="L4" s="159" t="s">
        <v>274</v>
      </c>
      <c r="M4" s="161">
        <v>565762.31942857103</v>
      </c>
      <c r="N4" s="162">
        <v>155536.48275862099</v>
      </c>
    </row>
    <row r="5" spans="1:17" x14ac:dyDescent="0.25">
      <c r="A5" s="159" t="s">
        <v>275</v>
      </c>
      <c r="B5" s="160">
        <v>565763.31942857103</v>
      </c>
      <c r="L5" s="159" t="s">
        <v>275</v>
      </c>
      <c r="M5" s="161">
        <v>565763.31942857103</v>
      </c>
      <c r="N5" s="162">
        <v>155537.48275862099</v>
      </c>
    </row>
    <row r="6" spans="1:17" x14ac:dyDescent="0.25">
      <c r="A6" s="163" t="s">
        <v>276</v>
      </c>
      <c r="B6" s="164">
        <v>565764.31942857103</v>
      </c>
      <c r="L6" s="163" t="s">
        <v>276</v>
      </c>
      <c r="M6" s="165">
        <v>565764.31942857103</v>
      </c>
      <c r="N6" s="162">
        <v>155538.48275862099</v>
      </c>
    </row>
    <row r="7" spans="1:17" x14ac:dyDescent="0.25">
      <c r="A7" s="163" t="s">
        <v>277</v>
      </c>
      <c r="B7" s="164">
        <v>565765.31942857103</v>
      </c>
      <c r="L7" s="163" t="s">
        <v>277</v>
      </c>
      <c r="M7" s="165">
        <v>565765.31942857103</v>
      </c>
      <c r="N7" s="162">
        <v>155539.48275862099</v>
      </c>
    </row>
    <row r="8" spans="1:17" x14ac:dyDescent="0.25">
      <c r="A8" s="163" t="s">
        <v>278</v>
      </c>
      <c r="B8" s="164">
        <v>565766.31942857103</v>
      </c>
      <c r="L8" s="163" t="s">
        <v>278</v>
      </c>
      <c r="M8" s="165">
        <v>565766.31942857103</v>
      </c>
      <c r="N8" s="162">
        <v>155540.48275862099</v>
      </c>
    </row>
    <row r="9" spans="1:17" x14ac:dyDescent="0.25">
      <c r="A9" s="163" t="s">
        <v>279</v>
      </c>
      <c r="B9" s="164">
        <v>565767.31942857103</v>
      </c>
      <c r="L9" s="163" t="s">
        <v>279</v>
      </c>
      <c r="M9" s="165">
        <v>565767.31942857103</v>
      </c>
      <c r="N9" s="162">
        <v>155541.48275862099</v>
      </c>
    </row>
    <row r="10" spans="1:17" x14ac:dyDescent="0.25">
      <c r="A10" s="163" t="s">
        <v>280</v>
      </c>
      <c r="B10" s="164">
        <v>565768.31942857103</v>
      </c>
      <c r="L10" s="163" t="s">
        <v>280</v>
      </c>
      <c r="M10" s="165">
        <v>565768.31942857103</v>
      </c>
      <c r="N10" s="162">
        <v>155542.48275862099</v>
      </c>
    </row>
    <row r="11" spans="1:17" x14ac:dyDescent="0.25">
      <c r="A11" s="163" t="s">
        <v>281</v>
      </c>
      <c r="B11" s="164">
        <v>565769.31942857103</v>
      </c>
      <c r="L11" s="163" t="s">
        <v>281</v>
      </c>
      <c r="M11" s="165">
        <v>565769.31942857103</v>
      </c>
      <c r="N11" s="162">
        <v>155543.48275862099</v>
      </c>
    </row>
    <row r="12" spans="1:17" x14ac:dyDescent="0.25">
      <c r="A12" s="163" t="s">
        <v>282</v>
      </c>
      <c r="B12" s="164">
        <v>565770.31942857103</v>
      </c>
      <c r="L12" s="163" t="s">
        <v>282</v>
      </c>
      <c r="M12" s="165">
        <v>565770.31942857103</v>
      </c>
      <c r="N12" s="162">
        <v>155544.48275862099</v>
      </c>
    </row>
    <row r="13" spans="1:17" x14ac:dyDescent="0.25">
      <c r="A13" s="163" t="s">
        <v>283</v>
      </c>
      <c r="B13" s="164">
        <v>565771.31942857103</v>
      </c>
      <c r="L13" s="163" t="s">
        <v>283</v>
      </c>
      <c r="M13" s="165">
        <v>565771.31942857103</v>
      </c>
      <c r="N13" s="162">
        <v>155545.48275862099</v>
      </c>
    </row>
    <row r="14" spans="1:17" x14ac:dyDescent="0.25">
      <c r="A14" s="163" t="s">
        <v>284</v>
      </c>
      <c r="B14" s="164">
        <v>565772.31942857103</v>
      </c>
      <c r="L14" s="163" t="s">
        <v>284</v>
      </c>
      <c r="M14" s="165">
        <v>565772.31942857103</v>
      </c>
      <c r="N14" s="162">
        <v>155546.48275862099</v>
      </c>
    </row>
    <row r="15" spans="1:17" x14ac:dyDescent="0.25">
      <c r="A15" s="163" t="s">
        <v>285</v>
      </c>
      <c r="B15" s="164">
        <v>565773.31942857103</v>
      </c>
      <c r="L15" s="163" t="s">
        <v>285</v>
      </c>
      <c r="M15" s="165">
        <v>565773.31942857103</v>
      </c>
      <c r="N15" s="162">
        <v>155547.48275862099</v>
      </c>
    </row>
    <row r="16" spans="1:17" x14ac:dyDescent="0.25">
      <c r="A16" s="163" t="s">
        <v>286</v>
      </c>
      <c r="B16" s="164">
        <v>565774.31942857103</v>
      </c>
      <c r="L16" s="163" t="s">
        <v>286</v>
      </c>
      <c r="M16" s="165">
        <v>565774.31942857103</v>
      </c>
      <c r="N16" s="162">
        <v>155548.48275862099</v>
      </c>
    </row>
    <row r="17" spans="1:14" x14ac:dyDescent="0.25">
      <c r="A17" s="159" t="s">
        <v>287</v>
      </c>
      <c r="B17" s="160">
        <v>565775.31942857103</v>
      </c>
      <c r="L17" s="159" t="s">
        <v>287</v>
      </c>
      <c r="M17" s="161">
        <v>565775.31942857103</v>
      </c>
      <c r="N17" s="162">
        <v>155549.48275862099</v>
      </c>
    </row>
    <row r="18" spans="1:14" x14ac:dyDescent="0.25">
      <c r="A18" s="159" t="s">
        <v>288</v>
      </c>
      <c r="B18" s="160">
        <v>565776.31942857103</v>
      </c>
      <c r="L18" s="159" t="s">
        <v>288</v>
      </c>
      <c r="M18" s="161">
        <v>565776.31942857103</v>
      </c>
      <c r="N18" s="162">
        <v>155550.48275862099</v>
      </c>
    </row>
    <row r="19" spans="1:14" x14ac:dyDescent="0.25">
      <c r="A19" s="159" t="s">
        <v>289</v>
      </c>
      <c r="B19" s="160">
        <v>565777.31942857103</v>
      </c>
      <c r="L19" s="159" t="s">
        <v>289</v>
      </c>
      <c r="M19" s="161">
        <v>565777.31942857103</v>
      </c>
      <c r="N19" s="162">
        <v>155551.48275862099</v>
      </c>
    </row>
    <row r="20" spans="1:14" x14ac:dyDescent="0.25">
      <c r="A20" s="159" t="s">
        <v>290</v>
      </c>
      <c r="B20" s="160">
        <v>565778.31942857103</v>
      </c>
      <c r="L20" s="159" t="s">
        <v>290</v>
      </c>
      <c r="M20" s="161">
        <v>565778.31942857103</v>
      </c>
      <c r="N20" s="162">
        <v>155552.48275862099</v>
      </c>
    </row>
    <row r="21" spans="1:14" x14ac:dyDescent="0.25">
      <c r="A21" s="166"/>
      <c r="B21" s="166"/>
    </row>
    <row r="28" spans="1:14" ht="36" customHeight="1" x14ac:dyDescent="0.25">
      <c r="A28" s="168" t="s">
        <v>297</v>
      </c>
    </row>
    <row r="29" spans="1:14" x14ac:dyDescent="0.25">
      <c r="A29" s="80" t="s">
        <v>268</v>
      </c>
      <c r="B29" s="80" t="s">
        <v>298</v>
      </c>
      <c r="C29" s="80" t="s">
        <v>269</v>
      </c>
      <c r="D29" s="80" t="s">
        <v>299</v>
      </c>
    </row>
    <row r="30" spans="1:14" x14ac:dyDescent="0.25">
      <c r="A30" s="151" t="s">
        <v>272</v>
      </c>
      <c r="B30" s="152">
        <v>565760.31942857138</v>
      </c>
      <c r="C30" s="152">
        <v>304811.42857142858</v>
      </c>
      <c r="D30" s="152">
        <v>242999.42857142858</v>
      </c>
      <c r="E30" s="152"/>
    </row>
    <row r="31" spans="1:14" x14ac:dyDescent="0.25">
      <c r="A31" s="151" t="s">
        <v>273</v>
      </c>
      <c r="B31" s="152">
        <v>560070.83206896554</v>
      </c>
      <c r="C31" s="152">
        <v>341684.4827586207</v>
      </c>
      <c r="D31" s="152">
        <v>352716.37931034481</v>
      </c>
      <c r="E31" s="152"/>
    </row>
    <row r="32" spans="1:14" x14ac:dyDescent="0.25">
      <c r="A32" s="151" t="s">
        <v>274</v>
      </c>
      <c r="B32" s="152">
        <v>518529.27245283022</v>
      </c>
      <c r="C32" s="152">
        <v>187507.40740740742</v>
      </c>
      <c r="D32" s="152">
        <v>190042.00087501825</v>
      </c>
      <c r="E32" s="152"/>
    </row>
    <row r="33" spans="1:5" x14ac:dyDescent="0.25">
      <c r="A33" s="151" t="s">
        <v>275</v>
      </c>
      <c r="B33" s="152">
        <v>499030.25806451612</v>
      </c>
      <c r="C33" s="152">
        <v>301903.22580645164</v>
      </c>
      <c r="D33" s="152">
        <v>304180.32258064515</v>
      </c>
      <c r="E33" s="152"/>
    </row>
    <row r="34" spans="1:5" x14ac:dyDescent="0.25">
      <c r="A34" s="151" t="s">
        <v>276</v>
      </c>
      <c r="B34" s="152">
        <v>489579.02299999999</v>
      </c>
      <c r="C34" s="152">
        <v>292403.33333333331</v>
      </c>
      <c r="D34" s="152">
        <v>241248.33333333334</v>
      </c>
      <c r="E34" s="152"/>
    </row>
    <row r="35" spans="1:5" x14ac:dyDescent="0.25">
      <c r="A35" s="151" t="s">
        <v>277</v>
      </c>
      <c r="B35" s="152">
        <v>454782.35</v>
      </c>
      <c r="C35" s="152">
        <v>249287.5</v>
      </c>
      <c r="D35" s="152">
        <v>244137.75</v>
      </c>
      <c r="E35" s="152"/>
    </row>
    <row r="36" spans="1:5" x14ac:dyDescent="0.25">
      <c r="A36" s="151" t="s">
        <v>300</v>
      </c>
      <c r="B36" s="152">
        <v>448771.2019047619</v>
      </c>
      <c r="C36" s="152">
        <v>194231.11111111112</v>
      </c>
      <c r="D36" s="152">
        <v>186575.33333333334</v>
      </c>
      <c r="E36" s="152"/>
    </row>
    <row r="37" spans="1:5" x14ac:dyDescent="0.25">
      <c r="A37" s="151" t="s">
        <v>279</v>
      </c>
      <c r="B37" s="152">
        <v>438897.45</v>
      </c>
      <c r="C37" s="152">
        <v>182721.66666666666</v>
      </c>
      <c r="D37" s="152">
        <v>182056.66666666666</v>
      </c>
      <c r="E37" s="152"/>
    </row>
    <row r="38" spans="1:5" x14ac:dyDescent="0.25">
      <c r="A38" s="151" t="s">
        <v>280</v>
      </c>
      <c r="B38" s="152">
        <v>428065.97602040815</v>
      </c>
      <c r="C38" s="152">
        <v>193419.38775510204</v>
      </c>
      <c r="D38" s="152">
        <v>187269.38775510204</v>
      </c>
      <c r="E38" s="152"/>
    </row>
    <row r="39" spans="1:5" x14ac:dyDescent="0.25">
      <c r="A39" s="151" t="s">
        <v>281</v>
      </c>
      <c r="B39" s="152">
        <v>420037.28571428574</v>
      </c>
      <c r="C39" s="152">
        <v>295988.57142857142</v>
      </c>
      <c r="D39" s="152">
        <v>280512.85714285716</v>
      </c>
      <c r="E39" s="152"/>
    </row>
    <row r="40" spans="1:5" x14ac:dyDescent="0.25">
      <c r="A40" s="151" t="s">
        <v>282</v>
      </c>
      <c r="B40" s="152">
        <v>413875.03708333336</v>
      </c>
      <c r="C40" s="152">
        <v>215300</v>
      </c>
      <c r="D40" s="152">
        <v>215577.08333333334</v>
      </c>
      <c r="E40" s="152"/>
    </row>
    <row r="41" spans="1:5" x14ac:dyDescent="0.25">
      <c r="A41" s="151" t="s">
        <v>283</v>
      </c>
      <c r="B41" s="152">
        <v>407744.92307692306</v>
      </c>
      <c r="C41" s="152">
        <v>176464.61538461538</v>
      </c>
      <c r="D41" s="152">
        <v>170777.38461538462</v>
      </c>
      <c r="E41" s="152"/>
    </row>
    <row r="42" spans="1:5" x14ac:dyDescent="0.25">
      <c r="A42" s="151" t="s">
        <v>284</v>
      </c>
      <c r="B42" s="152">
        <v>392218.58</v>
      </c>
      <c r="C42" s="152">
        <v>167432</v>
      </c>
      <c r="D42" s="152">
        <v>161376.4</v>
      </c>
      <c r="E42" s="152"/>
    </row>
    <row r="43" spans="1:5" x14ac:dyDescent="0.25">
      <c r="A43" s="151" t="s">
        <v>285</v>
      </c>
      <c r="B43" s="152">
        <v>357726.51898734178</v>
      </c>
      <c r="C43" s="152">
        <v>167068.35443037975</v>
      </c>
      <c r="D43" s="152">
        <v>160871.2658227848</v>
      </c>
      <c r="E43" s="152"/>
    </row>
    <row r="44" spans="1:5" x14ac:dyDescent="0.25">
      <c r="A44" s="151" t="s">
        <v>286</v>
      </c>
      <c r="B44" s="152">
        <v>356828.21666666667</v>
      </c>
      <c r="C44" s="152">
        <v>180748.33333333334</v>
      </c>
      <c r="D44" s="152">
        <v>173501.83333333334</v>
      </c>
      <c r="E44" s="152"/>
    </row>
    <row r="45" spans="1:5" x14ac:dyDescent="0.25">
      <c r="A45" s="151" t="s">
        <v>287</v>
      </c>
      <c r="B45" s="152">
        <v>352833.94444444444</v>
      </c>
      <c r="C45" s="152">
        <v>145400</v>
      </c>
      <c r="D45" s="152">
        <v>139426.94444444444</v>
      </c>
      <c r="E45" s="152"/>
    </row>
    <row r="46" spans="1:5" x14ac:dyDescent="0.25">
      <c r="A46" s="151" t="s">
        <v>288</v>
      </c>
      <c r="B46" s="152">
        <v>325641.78666666668</v>
      </c>
      <c r="C46" s="152">
        <v>131372</v>
      </c>
      <c r="D46" s="152">
        <v>97097.866666666669</v>
      </c>
      <c r="E46" s="152"/>
    </row>
    <row r="47" spans="1:5" x14ac:dyDescent="0.25">
      <c r="A47" s="151" t="s">
        <v>289</v>
      </c>
      <c r="B47" s="152">
        <v>295669.79447761195</v>
      </c>
      <c r="C47" s="152">
        <v>71865.67164179105</v>
      </c>
      <c r="D47" s="152">
        <v>70875.074626865666</v>
      </c>
      <c r="E47" s="152"/>
    </row>
    <row r="48" spans="1:5" x14ac:dyDescent="0.25">
      <c r="A48" s="151" t="s">
        <v>290</v>
      </c>
      <c r="B48" s="152">
        <v>289954.4705882353</v>
      </c>
      <c r="C48" s="152">
        <v>131265.38461538462</v>
      </c>
      <c r="D48" s="152">
        <v>124973.72549019608</v>
      </c>
      <c r="E48" s="152"/>
    </row>
    <row r="49" spans="1:5" x14ac:dyDescent="0.25">
      <c r="A49" s="151" t="s">
        <v>271</v>
      </c>
      <c r="B49" s="152">
        <v>8016017.2406455623</v>
      </c>
      <c r="C49" s="152">
        <v>3930874.4742441969</v>
      </c>
      <c r="D49" s="152">
        <v>3726216.0379017382</v>
      </c>
      <c r="E49" s="152"/>
    </row>
    <row r="50" spans="1:5" x14ac:dyDescent="0.25">
      <c r="A50" s="151"/>
      <c r="B50" s="152"/>
      <c r="C50" s="152"/>
    </row>
    <row r="51" spans="1:5" x14ac:dyDescent="0.25">
      <c r="A51" s="151"/>
      <c r="B51" s="152"/>
      <c r="C51" s="152"/>
    </row>
  </sheetData>
  <pageMargins left="0.7" right="0.7" top="0.75" bottom="0.75" header="0.3" footer="0.3"/>
  <pageSetup paperSize="8" scale="47" fitToHeight="0" orientation="landscape" verticalDpi="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zoomScale="90" zoomScaleNormal="90" workbookViewId="0">
      <selection activeCell="R20" sqref="R20"/>
    </sheetView>
  </sheetViews>
  <sheetFormatPr defaultRowHeight="15" x14ac:dyDescent="0.25"/>
  <cols>
    <col min="1" max="1" width="30" style="80" customWidth="1"/>
    <col min="2" max="2" width="20.5703125" style="80" customWidth="1"/>
    <col min="3" max="3" width="18.7109375" style="80" customWidth="1"/>
    <col min="4" max="16384" width="9.140625" style="80"/>
  </cols>
  <sheetData>
    <row r="1" spans="1:7" ht="42" customHeight="1" x14ac:dyDescent="0.25">
      <c r="A1" s="145" t="s">
        <v>232</v>
      </c>
      <c r="B1" s="146" t="s">
        <v>265</v>
      </c>
      <c r="C1" s="146" t="s">
        <v>266</v>
      </c>
      <c r="G1" s="147" t="s">
        <v>267</v>
      </c>
    </row>
    <row r="2" spans="1:7" x14ac:dyDescent="0.25">
      <c r="A2" s="145" t="s">
        <v>272</v>
      </c>
      <c r="B2" s="148">
        <v>26644.244897959183</v>
      </c>
      <c r="C2" s="149">
        <v>1000</v>
      </c>
    </row>
    <row r="3" spans="1:7" x14ac:dyDescent="0.25">
      <c r="A3" s="145" t="s">
        <v>273</v>
      </c>
      <c r="B3" s="149">
        <v>289954.4705882353</v>
      </c>
      <c r="C3" s="149">
        <v>1001</v>
      </c>
    </row>
    <row r="4" spans="1:7" x14ac:dyDescent="0.25">
      <c r="A4" s="145" t="s">
        <v>274</v>
      </c>
      <c r="B4" s="149">
        <v>300000</v>
      </c>
      <c r="C4" s="149">
        <v>1002</v>
      </c>
    </row>
    <row r="5" spans="1:7" x14ac:dyDescent="0.25">
      <c r="A5" s="145" t="s">
        <v>275</v>
      </c>
      <c r="B5" s="149">
        <v>325641.78666666668</v>
      </c>
      <c r="C5" s="149">
        <v>1003</v>
      </c>
    </row>
    <row r="6" spans="1:7" x14ac:dyDescent="0.25">
      <c r="A6" s="145" t="s">
        <v>276</v>
      </c>
      <c r="B6" s="149">
        <v>352833.94444444444</v>
      </c>
      <c r="C6" s="149">
        <v>1004</v>
      </c>
    </row>
    <row r="7" spans="1:7" x14ac:dyDescent="0.25">
      <c r="A7" s="145" t="s">
        <v>277</v>
      </c>
      <c r="B7" s="149">
        <v>356828.21666666667</v>
      </c>
      <c r="C7" s="149">
        <v>1005</v>
      </c>
    </row>
    <row r="8" spans="1:7" x14ac:dyDescent="0.25">
      <c r="A8" s="145" t="s">
        <v>278</v>
      </c>
      <c r="B8" s="149">
        <v>357726.51898734178</v>
      </c>
      <c r="C8" s="149">
        <v>1006</v>
      </c>
    </row>
    <row r="9" spans="1:7" x14ac:dyDescent="0.25">
      <c r="A9" s="145" t="s">
        <v>279</v>
      </c>
      <c r="B9" s="149">
        <v>392218.58</v>
      </c>
      <c r="C9" s="149">
        <v>1007</v>
      </c>
    </row>
    <row r="10" spans="1:7" x14ac:dyDescent="0.25">
      <c r="A10" s="145" t="s">
        <v>280</v>
      </c>
      <c r="B10" s="149">
        <v>407744.92307692306</v>
      </c>
      <c r="C10" s="149">
        <v>1008</v>
      </c>
    </row>
    <row r="11" spans="1:7" x14ac:dyDescent="0.25">
      <c r="A11" s="145" t="s">
        <v>281</v>
      </c>
      <c r="B11" s="149">
        <v>413875.03708333336</v>
      </c>
      <c r="C11" s="149">
        <v>1009</v>
      </c>
    </row>
    <row r="12" spans="1:7" x14ac:dyDescent="0.25">
      <c r="A12" s="145" t="s">
        <v>282</v>
      </c>
      <c r="B12" s="149">
        <v>420037.28571428574</v>
      </c>
      <c r="C12" s="149">
        <v>1010</v>
      </c>
    </row>
    <row r="13" spans="1:7" x14ac:dyDescent="0.25">
      <c r="A13" s="145" t="s">
        <v>283</v>
      </c>
      <c r="B13" s="149">
        <v>438897.45</v>
      </c>
      <c r="C13" s="149">
        <v>1011</v>
      </c>
    </row>
    <row r="14" spans="1:7" x14ac:dyDescent="0.25">
      <c r="A14" s="145" t="s">
        <v>284</v>
      </c>
      <c r="B14" s="149">
        <v>448771.2019047619</v>
      </c>
      <c r="C14" s="149">
        <v>1012</v>
      </c>
    </row>
    <row r="15" spans="1:7" x14ac:dyDescent="0.25">
      <c r="A15" s="145" t="s">
        <v>285</v>
      </c>
      <c r="B15" s="149">
        <v>454782.35</v>
      </c>
      <c r="C15" s="149">
        <v>1013</v>
      </c>
    </row>
    <row r="16" spans="1:7" x14ac:dyDescent="0.25">
      <c r="A16" s="145" t="s">
        <v>286</v>
      </c>
      <c r="B16" s="149">
        <v>489579.02299999999</v>
      </c>
      <c r="C16" s="149">
        <v>1014</v>
      </c>
    </row>
    <row r="17" spans="1:4" x14ac:dyDescent="0.25">
      <c r="A17" s="145" t="s">
        <v>287</v>
      </c>
      <c r="B17" s="149">
        <v>499030.25806451612</v>
      </c>
      <c r="C17" s="149">
        <v>1015</v>
      </c>
    </row>
    <row r="18" spans="1:4" x14ac:dyDescent="0.25">
      <c r="A18" s="145" t="s">
        <v>288</v>
      </c>
      <c r="B18" s="149">
        <v>518529.27245283022</v>
      </c>
      <c r="C18" s="149">
        <v>1016</v>
      </c>
    </row>
    <row r="19" spans="1:4" x14ac:dyDescent="0.25">
      <c r="A19" s="145" t="s">
        <v>289</v>
      </c>
      <c r="B19" s="149">
        <v>560070.83206896554</v>
      </c>
      <c r="C19" s="149">
        <v>1017</v>
      </c>
    </row>
    <row r="20" spans="1:4" x14ac:dyDescent="0.25">
      <c r="A20" s="145" t="s">
        <v>290</v>
      </c>
      <c r="B20" s="149">
        <v>565760.31942857138</v>
      </c>
      <c r="C20" s="149">
        <v>1018</v>
      </c>
    </row>
    <row r="27" spans="1:4" ht="77.25" customHeight="1" x14ac:dyDescent="0.25"/>
    <row r="28" spans="1:4" ht="23.25" x14ac:dyDescent="0.35">
      <c r="D28" s="150" t="s">
        <v>293</v>
      </c>
    </row>
    <row r="30" spans="1:4" ht="20.25" customHeight="1" x14ac:dyDescent="0.25">
      <c r="A30" s="154" t="s">
        <v>268</v>
      </c>
      <c r="B30" t="s">
        <v>269</v>
      </c>
      <c r="C30" t="s">
        <v>270</v>
      </c>
    </row>
    <row r="31" spans="1:4" x14ac:dyDescent="0.25">
      <c r="A31" s="155" t="s">
        <v>272</v>
      </c>
      <c r="B31" s="153">
        <v>193419.38775510204</v>
      </c>
      <c r="C31" s="153">
        <v>26644.244897959183</v>
      </c>
    </row>
    <row r="32" spans="1:4" x14ac:dyDescent="0.25">
      <c r="A32" s="155" t="s">
        <v>273</v>
      </c>
      <c r="B32" s="153">
        <v>295988.57142857142</v>
      </c>
      <c r="C32" s="153">
        <v>420037.28571428574</v>
      </c>
    </row>
    <row r="33" spans="1:3" x14ac:dyDescent="0.25">
      <c r="A33" s="155" t="s">
        <v>274</v>
      </c>
      <c r="B33" s="153">
        <v>145400</v>
      </c>
      <c r="C33" s="153">
        <v>352833.94444444444</v>
      </c>
    </row>
    <row r="34" spans="1:3" x14ac:dyDescent="0.25">
      <c r="A34" s="155" t="s">
        <v>275</v>
      </c>
      <c r="B34" s="153">
        <v>180748.33333333334</v>
      </c>
      <c r="C34" s="153">
        <v>356828.21666666667</v>
      </c>
    </row>
    <row r="35" spans="1:3" ht="13.5" customHeight="1" x14ac:dyDescent="0.25">
      <c r="A35" s="155" t="s">
        <v>276</v>
      </c>
      <c r="B35" s="153">
        <v>71865.67164179105</v>
      </c>
      <c r="C35" s="153">
        <v>295669.79447761195</v>
      </c>
    </row>
    <row r="36" spans="1:3" x14ac:dyDescent="0.25">
      <c r="A36" s="155" t="s">
        <v>277</v>
      </c>
      <c r="B36" s="153">
        <v>176464.61538461538</v>
      </c>
      <c r="C36" s="153">
        <v>407744.92307692306</v>
      </c>
    </row>
    <row r="37" spans="1:3" x14ac:dyDescent="0.25">
      <c r="A37" s="155" t="s">
        <v>278</v>
      </c>
      <c r="B37" s="153">
        <v>194231.11111111112</v>
      </c>
      <c r="C37" s="153">
        <v>448771.2019047619</v>
      </c>
    </row>
    <row r="38" spans="1:3" x14ac:dyDescent="0.25">
      <c r="A38" s="155" t="s">
        <v>279</v>
      </c>
      <c r="B38" s="153">
        <v>131372</v>
      </c>
      <c r="C38" s="153">
        <v>325641.78666666668</v>
      </c>
    </row>
    <row r="39" spans="1:3" x14ac:dyDescent="0.25">
      <c r="A39" s="155" t="s">
        <v>280</v>
      </c>
      <c r="B39" s="153">
        <v>301903.22580645164</v>
      </c>
      <c r="C39" s="153">
        <v>499030.25806451612</v>
      </c>
    </row>
    <row r="40" spans="1:3" x14ac:dyDescent="0.25">
      <c r="A40" s="155" t="s">
        <v>281</v>
      </c>
      <c r="B40" s="153">
        <v>167068.35443037975</v>
      </c>
      <c r="C40" s="153">
        <v>357726.51898734178</v>
      </c>
    </row>
    <row r="41" spans="1:3" x14ac:dyDescent="0.25">
      <c r="A41" s="155" t="s">
        <v>282</v>
      </c>
      <c r="B41" s="153">
        <v>215300</v>
      </c>
      <c r="C41" s="153">
        <v>413875.03708333336</v>
      </c>
    </row>
    <row r="42" spans="1:3" x14ac:dyDescent="0.25">
      <c r="A42" s="155" t="s">
        <v>283</v>
      </c>
      <c r="B42" s="153">
        <v>167432</v>
      </c>
      <c r="C42" s="153">
        <v>392218.58</v>
      </c>
    </row>
    <row r="43" spans="1:3" x14ac:dyDescent="0.25">
      <c r="A43" s="155" t="s">
        <v>284</v>
      </c>
      <c r="B43" s="153">
        <v>249287.5</v>
      </c>
      <c r="C43" s="153">
        <v>454782.35</v>
      </c>
    </row>
    <row r="44" spans="1:3" x14ac:dyDescent="0.25">
      <c r="A44" s="155" t="s">
        <v>285</v>
      </c>
      <c r="B44" s="153">
        <v>304811.42857142858</v>
      </c>
      <c r="C44" s="153">
        <v>565760.31942857138</v>
      </c>
    </row>
    <row r="45" spans="1:3" x14ac:dyDescent="0.25">
      <c r="A45" s="155" t="s">
        <v>286</v>
      </c>
      <c r="B45" s="153">
        <v>292403.33333333331</v>
      </c>
      <c r="C45" s="153">
        <v>489579.02299999999</v>
      </c>
    </row>
    <row r="46" spans="1:3" x14ac:dyDescent="0.25">
      <c r="A46" s="155" t="s">
        <v>287</v>
      </c>
      <c r="B46" s="153">
        <v>341684.4827586207</v>
      </c>
      <c r="C46" s="153">
        <v>560070.83206896554</v>
      </c>
    </row>
    <row r="47" spans="1:3" x14ac:dyDescent="0.25">
      <c r="A47" s="155" t="s">
        <v>288</v>
      </c>
      <c r="B47" s="153">
        <v>131265.38461538462</v>
      </c>
      <c r="C47" s="153">
        <v>289954.4705882353</v>
      </c>
    </row>
    <row r="48" spans="1:3" x14ac:dyDescent="0.25">
      <c r="A48" s="155" t="s">
        <v>291</v>
      </c>
      <c r="B48" s="153">
        <v>187507.40740740742</v>
      </c>
      <c r="C48" s="153">
        <v>518529.27245283022</v>
      </c>
    </row>
    <row r="49" spans="1:3" x14ac:dyDescent="0.25">
      <c r="A49" s="155" t="s">
        <v>292</v>
      </c>
      <c r="B49" s="153">
        <v>182721.66666666666</v>
      </c>
      <c r="C49" s="153">
        <v>438897.45</v>
      </c>
    </row>
    <row r="50" spans="1:3" x14ac:dyDescent="0.25">
      <c r="A50" s="155" t="s">
        <v>271</v>
      </c>
      <c r="B50" s="153">
        <v>3930874.4742441964</v>
      </c>
      <c r="C50" s="153">
        <v>7614595.5095231133</v>
      </c>
    </row>
    <row r="51" spans="1:3" x14ac:dyDescent="0.25">
      <c r="A51"/>
      <c r="B51"/>
      <c r="C51"/>
    </row>
  </sheetData>
  <conditionalFormatting sqref="B2:B20">
    <cfRule type="dataBar" priority="1">
      <dataBar>
        <cfvo type="min"/>
        <cfvo type="max"/>
        <color rgb="FF008AEF"/>
      </dataBar>
      <extLst>
        <ext xmlns:x14="http://schemas.microsoft.com/office/spreadsheetml/2009/9/main" uri="{B025F937-C7B1-47D3-B67F-A62EFF666E3E}">
          <x14:id>{7CEE255D-F4CB-43C3-BB0D-BB242D92F86F}</x14:id>
        </ext>
      </extLst>
    </cfRule>
  </conditionalFormatting>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x14:cfRule type="dataBar" id="{7CEE255D-F4CB-43C3-BB0D-BB242D92F86F}">
            <x14:dataBar minLength="0" maxLength="100" border="1" negativeBarBorderColorSameAsPositive="0">
              <x14:cfvo type="autoMin"/>
              <x14:cfvo type="autoMax"/>
              <x14:borderColor rgb="FF008AEF"/>
              <x14:negativeFillColor rgb="FFFF0000"/>
              <x14:negativeBorderColor rgb="FFFF0000"/>
              <x14:axisColor rgb="FF000000"/>
            </x14:dataBar>
          </x14:cfRule>
          <xm:sqref>B2:B20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I52"/>
  <sheetViews>
    <sheetView showGridLines="0" showRowColHeaders="0" workbookViewId="0">
      <selection activeCell="N29" sqref="N29"/>
    </sheetView>
  </sheetViews>
  <sheetFormatPr defaultRowHeight="15" x14ac:dyDescent="0.25"/>
  <cols>
    <col min="1" max="16384" width="9.140625" style="80"/>
  </cols>
  <sheetData>
    <row r="8" spans="2:9" ht="23.25" x14ac:dyDescent="0.35">
      <c r="E8" s="138" t="s">
        <v>261</v>
      </c>
      <c r="H8" s="139"/>
      <c r="I8" s="140"/>
    </row>
    <row r="11" spans="2:9" x14ac:dyDescent="0.25">
      <c r="B11" s="141" t="s">
        <v>262</v>
      </c>
    </row>
    <row r="27" spans="2:2" ht="111" customHeight="1" x14ac:dyDescent="0.25"/>
    <row r="32" spans="2:2" x14ac:dyDescent="0.25">
      <c r="B32" s="142" t="s">
        <v>263</v>
      </c>
    </row>
    <row r="34" spans="2:2" x14ac:dyDescent="0.25">
      <c r="B34" s="143"/>
    </row>
    <row r="52" spans="2:2" x14ac:dyDescent="0.25">
      <c r="B52" s="144" t="s">
        <v>264</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356"/>
  <sheetViews>
    <sheetView showGridLines="0" zoomScale="73" zoomScaleNormal="73" workbookViewId="0">
      <pane ySplit="5" topLeftCell="A6" activePane="bottomLeft" state="frozen"/>
      <selection activeCell="X1" sqref="X1"/>
      <selection pane="bottomLeft" activeCell="R8" sqref="R8"/>
    </sheetView>
  </sheetViews>
  <sheetFormatPr defaultRowHeight="15" x14ac:dyDescent="0.25"/>
  <cols>
    <col min="1" max="1" width="22.5703125" style="80" customWidth="1"/>
    <col min="2" max="2" width="12.42578125" style="80" customWidth="1"/>
    <col min="3" max="3" width="13.7109375" style="80" customWidth="1"/>
    <col min="4" max="4" width="34.42578125" style="80" customWidth="1"/>
    <col min="5" max="6" width="9.85546875" style="81" customWidth="1"/>
    <col min="7" max="8" width="9.140625" style="80" customWidth="1"/>
    <col min="9" max="9" width="10.5703125" style="80" customWidth="1"/>
    <col min="10" max="10" width="11.7109375" style="80" customWidth="1"/>
    <col min="11" max="11" width="10" style="80" customWidth="1"/>
    <col min="12" max="12" width="10.7109375" style="80" customWidth="1"/>
    <col min="13" max="13" width="10" style="80" customWidth="1"/>
    <col min="14" max="14" width="18.140625" style="80" hidden="1" customWidth="1"/>
    <col min="15" max="16" width="17.42578125" style="80" hidden="1" customWidth="1"/>
    <col min="17" max="17" width="27.140625" style="80" bestFit="1" customWidth="1"/>
    <col min="18" max="18" width="17.42578125" style="82" bestFit="1" customWidth="1"/>
    <col min="19" max="19" width="22.28515625" style="80" bestFit="1" customWidth="1"/>
    <col min="20" max="20" width="20.140625" style="80" bestFit="1" customWidth="1"/>
    <col min="21" max="21" width="27.140625" style="80" bestFit="1" customWidth="1"/>
    <col min="22" max="23" width="17.5703125" style="80" customWidth="1"/>
    <col min="24" max="24" width="22.85546875" style="83" customWidth="1"/>
    <col min="25" max="29" width="22.85546875" style="80" customWidth="1"/>
    <col min="30" max="16384" width="9.140625" style="80"/>
  </cols>
  <sheetData>
    <row r="2" spans="1:29" ht="21.75" thickBot="1" x14ac:dyDescent="0.4">
      <c r="A2" s="79" t="s">
        <v>230</v>
      </c>
      <c r="D2" s="79"/>
    </row>
    <row r="3" spans="1:29" s="84" customFormat="1" ht="21.75" thickBot="1" x14ac:dyDescent="0.4">
      <c r="X3" s="293" t="s">
        <v>231</v>
      </c>
      <c r="Y3" s="294"/>
      <c r="Z3" s="294"/>
      <c r="AA3" s="294"/>
      <c r="AB3" s="294"/>
      <c r="AC3" s="295"/>
    </row>
    <row r="4" spans="1:29" ht="24" customHeight="1" thickBot="1" x14ac:dyDescent="0.35">
      <c r="A4" s="85"/>
      <c r="B4" s="85"/>
      <c r="C4" s="85"/>
      <c r="D4" s="85"/>
      <c r="E4" s="86"/>
      <c r="F4" s="86"/>
      <c r="G4" s="85"/>
      <c r="H4" s="85"/>
      <c r="I4" s="85"/>
      <c r="J4" s="296">
        <v>2017</v>
      </c>
      <c r="K4" s="297"/>
      <c r="L4" s="298">
        <v>2016</v>
      </c>
      <c r="M4" s="299"/>
      <c r="N4" s="300">
        <v>2017</v>
      </c>
      <c r="O4" s="301"/>
      <c r="P4" s="301"/>
      <c r="Q4" s="301"/>
      <c r="R4" s="302">
        <v>2016</v>
      </c>
      <c r="S4" s="303"/>
      <c r="T4" s="303"/>
      <c r="U4" s="304"/>
      <c r="V4" s="87">
        <v>2016</v>
      </c>
      <c r="W4" s="87">
        <v>2016</v>
      </c>
      <c r="X4" s="301">
        <v>2017</v>
      </c>
      <c r="Y4" s="301"/>
      <c r="Z4" s="301"/>
      <c r="AA4" s="302">
        <v>2016</v>
      </c>
      <c r="AB4" s="303"/>
      <c r="AC4" s="304"/>
    </row>
    <row r="5" spans="1:29" ht="94.5" customHeight="1" thickBot="1" x14ac:dyDescent="0.3">
      <c r="A5" s="88" t="s">
        <v>232</v>
      </c>
      <c r="B5" s="89" t="s">
        <v>233</v>
      </c>
      <c r="C5" s="89" t="s">
        <v>234</v>
      </c>
      <c r="D5" s="89" t="s">
        <v>235</v>
      </c>
      <c r="E5" s="89" t="s">
        <v>236</v>
      </c>
      <c r="F5" s="89" t="s">
        <v>237</v>
      </c>
      <c r="G5" s="89" t="s">
        <v>238</v>
      </c>
      <c r="H5" s="89" t="s">
        <v>239</v>
      </c>
      <c r="I5" s="90" t="s">
        <v>240</v>
      </c>
      <c r="J5" s="91" t="s">
        <v>241</v>
      </c>
      <c r="K5" s="92" t="s">
        <v>242</v>
      </c>
      <c r="L5" s="93" t="s">
        <v>241</v>
      </c>
      <c r="M5" s="94" t="s">
        <v>242</v>
      </c>
      <c r="N5" s="95" t="s">
        <v>243</v>
      </c>
      <c r="O5" s="96" t="s">
        <v>244</v>
      </c>
      <c r="P5" s="96" t="s">
        <v>245</v>
      </c>
      <c r="Q5" s="96" t="s">
        <v>246</v>
      </c>
      <c r="R5" s="97" t="s">
        <v>247</v>
      </c>
      <c r="S5" s="98" t="s">
        <v>248</v>
      </c>
      <c r="T5" s="98" t="s">
        <v>249</v>
      </c>
      <c r="U5" s="99" t="s">
        <v>250</v>
      </c>
      <c r="V5" s="100" t="s">
        <v>251</v>
      </c>
      <c r="W5" s="101" t="s">
        <v>252</v>
      </c>
      <c r="X5" s="95" t="s">
        <v>253</v>
      </c>
      <c r="Y5" s="96" t="s">
        <v>254</v>
      </c>
      <c r="Z5" s="96" t="s">
        <v>255</v>
      </c>
      <c r="AA5" s="97" t="s">
        <v>256</v>
      </c>
      <c r="AB5" s="98" t="s">
        <v>257</v>
      </c>
      <c r="AC5" s="97" t="s">
        <v>258</v>
      </c>
    </row>
    <row r="6" spans="1:29" ht="24.95" customHeight="1" thickBot="1" x14ac:dyDescent="0.3">
      <c r="A6" s="102">
        <v>1</v>
      </c>
      <c r="B6" s="103">
        <v>123456789</v>
      </c>
      <c r="C6" s="104">
        <v>123456789</v>
      </c>
      <c r="D6" s="102" t="s">
        <v>95</v>
      </c>
      <c r="E6" s="105">
        <v>1234</v>
      </c>
      <c r="F6" s="106">
        <v>4567</v>
      </c>
      <c r="G6" s="107" t="s">
        <v>259</v>
      </c>
      <c r="H6" s="104"/>
      <c r="I6" s="108"/>
      <c r="J6" s="109">
        <v>1</v>
      </c>
      <c r="K6" s="110">
        <v>2</v>
      </c>
      <c r="L6" s="111">
        <v>3</v>
      </c>
      <c r="M6" s="112">
        <v>2</v>
      </c>
      <c r="N6" s="113">
        <v>0</v>
      </c>
      <c r="O6" s="114">
        <v>3883500</v>
      </c>
      <c r="P6" s="115">
        <v>0</v>
      </c>
      <c r="Q6" s="116">
        <v>5</v>
      </c>
      <c r="R6" s="117">
        <v>6</v>
      </c>
      <c r="S6" s="114">
        <v>4</v>
      </c>
      <c r="T6" s="114">
        <v>5</v>
      </c>
      <c r="U6" s="118">
        <v>5</v>
      </c>
      <c r="V6" s="119">
        <v>5</v>
      </c>
      <c r="W6" s="120">
        <v>5</v>
      </c>
      <c r="X6" s="121">
        <v>3</v>
      </c>
      <c r="Y6" s="114">
        <v>3</v>
      </c>
      <c r="Z6" s="118">
        <v>1</v>
      </c>
      <c r="AA6" s="117">
        <f>(R6+S6)/M6</f>
        <v>5</v>
      </c>
      <c r="AB6" s="114">
        <f>T6/M6</f>
        <v>2.5</v>
      </c>
      <c r="AC6" s="122">
        <f>U6/M6</f>
        <v>2.5</v>
      </c>
    </row>
    <row r="7" spans="1:29" ht="24.95" customHeight="1" thickBot="1" x14ac:dyDescent="0.3">
      <c r="A7" s="102">
        <v>2</v>
      </c>
      <c r="B7" s="103">
        <v>123456789</v>
      </c>
      <c r="C7" s="104">
        <v>123456789</v>
      </c>
      <c r="D7" s="123" t="s">
        <v>90</v>
      </c>
      <c r="E7" s="105">
        <v>1234</v>
      </c>
      <c r="F7" s="106">
        <v>4567</v>
      </c>
      <c r="G7" s="125"/>
      <c r="H7" s="124" t="s">
        <v>259</v>
      </c>
      <c r="I7" s="126"/>
      <c r="J7" s="109">
        <v>1</v>
      </c>
      <c r="K7" s="110">
        <v>2</v>
      </c>
      <c r="L7" s="111">
        <v>3</v>
      </c>
      <c r="M7" s="112">
        <v>2</v>
      </c>
      <c r="N7" s="113">
        <v>0</v>
      </c>
      <c r="O7" s="114">
        <v>3883500</v>
      </c>
      <c r="P7" s="115">
        <v>0</v>
      </c>
      <c r="Q7" s="116">
        <v>5</v>
      </c>
      <c r="R7" s="117">
        <v>6</v>
      </c>
      <c r="S7" s="114">
        <v>4</v>
      </c>
      <c r="T7" s="114">
        <v>5</v>
      </c>
      <c r="U7" s="118">
        <v>5</v>
      </c>
      <c r="V7" s="119">
        <v>5</v>
      </c>
      <c r="W7" s="120">
        <v>5</v>
      </c>
      <c r="X7" s="121">
        <v>3</v>
      </c>
      <c r="Y7" s="114">
        <v>3</v>
      </c>
      <c r="Z7" s="118">
        <v>1</v>
      </c>
      <c r="AA7" s="117">
        <f t="shared" ref="AA7:AA41" si="0">(R7+S7)/M7</f>
        <v>5</v>
      </c>
      <c r="AB7" s="114">
        <f t="shared" ref="AB7:AB41" si="1">T7/M7</f>
        <v>2.5</v>
      </c>
      <c r="AC7" s="122">
        <f t="shared" ref="AC7:AC41" si="2">U7/M7</f>
        <v>2.5</v>
      </c>
    </row>
    <row r="8" spans="1:29" ht="29.25" customHeight="1" thickBot="1" x14ac:dyDescent="0.3">
      <c r="A8" s="102">
        <v>3</v>
      </c>
      <c r="B8" s="103">
        <v>123456789</v>
      </c>
      <c r="C8" s="104">
        <v>123456789</v>
      </c>
      <c r="D8" s="123" t="s">
        <v>90</v>
      </c>
      <c r="E8" s="105">
        <v>1234</v>
      </c>
      <c r="F8" s="106">
        <v>4567</v>
      </c>
      <c r="G8" s="125"/>
      <c r="H8" s="124" t="s">
        <v>259</v>
      </c>
      <c r="I8" s="126"/>
      <c r="J8" s="109">
        <v>1</v>
      </c>
      <c r="K8" s="110">
        <v>2</v>
      </c>
      <c r="L8" s="111">
        <v>3</v>
      </c>
      <c r="M8" s="112">
        <v>2</v>
      </c>
      <c r="N8" s="113">
        <v>0</v>
      </c>
      <c r="O8" s="114">
        <v>3883500</v>
      </c>
      <c r="P8" s="115">
        <v>0</v>
      </c>
      <c r="Q8" s="116">
        <v>5</v>
      </c>
      <c r="R8" s="117">
        <v>6</v>
      </c>
      <c r="S8" s="114">
        <v>4</v>
      </c>
      <c r="T8" s="114">
        <v>5</v>
      </c>
      <c r="U8" s="118">
        <v>5</v>
      </c>
      <c r="V8" s="119">
        <v>5</v>
      </c>
      <c r="W8" s="120">
        <v>5</v>
      </c>
      <c r="X8" s="121">
        <v>3</v>
      </c>
      <c r="Y8" s="114">
        <v>3</v>
      </c>
      <c r="Z8" s="118">
        <v>1</v>
      </c>
      <c r="AA8" s="117">
        <f t="shared" si="0"/>
        <v>5</v>
      </c>
      <c r="AB8" s="114">
        <f t="shared" si="1"/>
        <v>2.5</v>
      </c>
      <c r="AC8" s="122">
        <f t="shared" si="2"/>
        <v>2.5</v>
      </c>
    </row>
    <row r="9" spans="1:29" ht="24.95" customHeight="1" thickBot="1" x14ac:dyDescent="0.3">
      <c r="A9" s="102">
        <v>4</v>
      </c>
      <c r="B9" s="103">
        <v>123456789</v>
      </c>
      <c r="C9" s="104">
        <v>123456789</v>
      </c>
      <c r="D9" s="127" t="s">
        <v>90</v>
      </c>
      <c r="E9" s="105">
        <v>1234</v>
      </c>
      <c r="F9" s="106">
        <v>4567</v>
      </c>
      <c r="G9" s="129"/>
      <c r="H9" s="128" t="s">
        <v>259</v>
      </c>
      <c r="I9" s="130"/>
      <c r="J9" s="109">
        <v>1</v>
      </c>
      <c r="K9" s="110">
        <v>2</v>
      </c>
      <c r="L9" s="111">
        <v>3</v>
      </c>
      <c r="M9" s="112">
        <v>2</v>
      </c>
      <c r="N9" s="113">
        <v>0</v>
      </c>
      <c r="O9" s="114">
        <v>3883500</v>
      </c>
      <c r="P9" s="115">
        <v>0</v>
      </c>
      <c r="Q9" s="116">
        <v>5</v>
      </c>
      <c r="R9" s="117">
        <v>6</v>
      </c>
      <c r="S9" s="114">
        <v>4</v>
      </c>
      <c r="T9" s="114">
        <v>5</v>
      </c>
      <c r="U9" s="118">
        <v>5</v>
      </c>
      <c r="V9" s="119">
        <v>5</v>
      </c>
      <c r="W9" s="120">
        <v>5</v>
      </c>
      <c r="X9" s="121">
        <v>3</v>
      </c>
      <c r="Y9" s="114">
        <v>3</v>
      </c>
      <c r="Z9" s="118">
        <v>1</v>
      </c>
      <c r="AA9" s="117">
        <f t="shared" si="0"/>
        <v>5</v>
      </c>
      <c r="AB9" s="114">
        <f t="shared" si="1"/>
        <v>2.5</v>
      </c>
      <c r="AC9" s="122">
        <f t="shared" si="2"/>
        <v>2.5</v>
      </c>
    </row>
    <row r="10" spans="1:29" ht="24.95" customHeight="1" thickBot="1" x14ac:dyDescent="0.3">
      <c r="A10" s="102">
        <v>5</v>
      </c>
      <c r="B10" s="103">
        <v>123456789</v>
      </c>
      <c r="C10" s="104">
        <v>123456789</v>
      </c>
      <c r="D10" s="123" t="s">
        <v>90</v>
      </c>
      <c r="E10" s="105">
        <v>1234</v>
      </c>
      <c r="F10" s="106">
        <v>4567</v>
      </c>
      <c r="G10" s="125"/>
      <c r="H10" s="124" t="s">
        <v>259</v>
      </c>
      <c r="I10" s="126"/>
      <c r="J10" s="109">
        <v>1</v>
      </c>
      <c r="K10" s="110">
        <v>2</v>
      </c>
      <c r="L10" s="111">
        <v>3</v>
      </c>
      <c r="M10" s="112">
        <v>2</v>
      </c>
      <c r="N10" s="113">
        <v>0</v>
      </c>
      <c r="O10" s="114">
        <v>3883500</v>
      </c>
      <c r="P10" s="115">
        <v>0</v>
      </c>
      <c r="Q10" s="116">
        <v>5</v>
      </c>
      <c r="R10" s="117">
        <v>6</v>
      </c>
      <c r="S10" s="114">
        <v>4</v>
      </c>
      <c r="T10" s="114">
        <v>5</v>
      </c>
      <c r="U10" s="118">
        <v>5</v>
      </c>
      <c r="V10" s="119">
        <v>5</v>
      </c>
      <c r="W10" s="120">
        <v>5</v>
      </c>
      <c r="X10" s="121">
        <v>3</v>
      </c>
      <c r="Y10" s="114">
        <v>3</v>
      </c>
      <c r="Z10" s="118">
        <v>1</v>
      </c>
      <c r="AA10" s="117">
        <f t="shared" si="0"/>
        <v>5</v>
      </c>
      <c r="AB10" s="114">
        <f t="shared" si="1"/>
        <v>2.5</v>
      </c>
      <c r="AC10" s="122">
        <f t="shared" si="2"/>
        <v>2.5</v>
      </c>
    </row>
    <row r="11" spans="1:29" ht="24.95" customHeight="1" thickBot="1" x14ac:dyDescent="0.3">
      <c r="A11" s="102">
        <v>6</v>
      </c>
      <c r="B11" s="103">
        <v>123456789</v>
      </c>
      <c r="C11" s="104">
        <v>123456789</v>
      </c>
      <c r="D11" s="127" t="s">
        <v>90</v>
      </c>
      <c r="E11" s="105">
        <v>1234</v>
      </c>
      <c r="F11" s="106">
        <v>4567</v>
      </c>
      <c r="G11" s="129"/>
      <c r="H11" s="128" t="s">
        <v>259</v>
      </c>
      <c r="I11" s="130"/>
      <c r="J11" s="109">
        <v>1</v>
      </c>
      <c r="K11" s="110">
        <v>2</v>
      </c>
      <c r="L11" s="111">
        <v>3</v>
      </c>
      <c r="M11" s="112">
        <v>2</v>
      </c>
      <c r="N11" s="113">
        <v>0</v>
      </c>
      <c r="O11" s="114">
        <v>3883500</v>
      </c>
      <c r="P11" s="115">
        <v>0</v>
      </c>
      <c r="Q11" s="116">
        <v>5</v>
      </c>
      <c r="R11" s="117">
        <v>6</v>
      </c>
      <c r="S11" s="114">
        <v>4</v>
      </c>
      <c r="T11" s="114">
        <v>5</v>
      </c>
      <c r="U11" s="118">
        <v>5</v>
      </c>
      <c r="V11" s="119">
        <v>5</v>
      </c>
      <c r="W11" s="120">
        <v>5</v>
      </c>
      <c r="X11" s="121">
        <v>3</v>
      </c>
      <c r="Y11" s="114">
        <v>3</v>
      </c>
      <c r="Z11" s="118">
        <v>1</v>
      </c>
      <c r="AA11" s="117">
        <f t="shared" si="0"/>
        <v>5</v>
      </c>
      <c r="AB11" s="114">
        <f t="shared" si="1"/>
        <v>2.5</v>
      </c>
      <c r="AC11" s="122">
        <f t="shared" si="2"/>
        <v>2.5</v>
      </c>
    </row>
    <row r="12" spans="1:29" ht="24.95" customHeight="1" thickBot="1" x14ac:dyDescent="0.3">
      <c r="A12" s="102">
        <v>7</v>
      </c>
      <c r="B12" s="103">
        <v>123456789</v>
      </c>
      <c r="C12" s="104">
        <v>123456789</v>
      </c>
      <c r="D12" s="123" t="s">
        <v>90</v>
      </c>
      <c r="E12" s="105">
        <v>1234</v>
      </c>
      <c r="F12" s="106">
        <v>4567</v>
      </c>
      <c r="G12" s="125"/>
      <c r="H12" s="124" t="s">
        <v>259</v>
      </c>
      <c r="I12" s="126"/>
      <c r="J12" s="109">
        <v>1</v>
      </c>
      <c r="K12" s="110">
        <v>2</v>
      </c>
      <c r="L12" s="111">
        <v>3</v>
      </c>
      <c r="M12" s="112">
        <v>2</v>
      </c>
      <c r="N12" s="113">
        <v>0</v>
      </c>
      <c r="O12" s="114">
        <v>3883500</v>
      </c>
      <c r="P12" s="115">
        <v>0</v>
      </c>
      <c r="Q12" s="116">
        <v>5</v>
      </c>
      <c r="R12" s="117">
        <v>6</v>
      </c>
      <c r="S12" s="114">
        <v>4</v>
      </c>
      <c r="T12" s="114">
        <v>5</v>
      </c>
      <c r="U12" s="118">
        <v>5</v>
      </c>
      <c r="V12" s="119">
        <v>5</v>
      </c>
      <c r="W12" s="120">
        <v>5</v>
      </c>
      <c r="X12" s="121">
        <v>3</v>
      </c>
      <c r="Y12" s="114">
        <v>3</v>
      </c>
      <c r="Z12" s="118">
        <v>1</v>
      </c>
      <c r="AA12" s="117">
        <f t="shared" si="0"/>
        <v>5</v>
      </c>
      <c r="AB12" s="114">
        <f t="shared" si="1"/>
        <v>2.5</v>
      </c>
      <c r="AC12" s="122">
        <f t="shared" si="2"/>
        <v>2.5</v>
      </c>
    </row>
    <row r="13" spans="1:29" ht="27.75" customHeight="1" thickBot="1" x14ac:dyDescent="0.3">
      <c r="A13" s="102">
        <v>8</v>
      </c>
      <c r="B13" s="103">
        <v>123456789</v>
      </c>
      <c r="C13" s="104">
        <v>123456789</v>
      </c>
      <c r="D13" s="123" t="s">
        <v>90</v>
      </c>
      <c r="E13" s="105">
        <v>1234</v>
      </c>
      <c r="F13" s="106">
        <v>4567</v>
      </c>
      <c r="G13" s="125"/>
      <c r="H13" s="124" t="s">
        <v>259</v>
      </c>
      <c r="I13" s="126"/>
      <c r="J13" s="109">
        <v>1</v>
      </c>
      <c r="K13" s="110">
        <v>2</v>
      </c>
      <c r="L13" s="111">
        <v>3</v>
      </c>
      <c r="M13" s="112">
        <v>2</v>
      </c>
      <c r="N13" s="113">
        <v>0</v>
      </c>
      <c r="O13" s="114">
        <v>3883500</v>
      </c>
      <c r="P13" s="115">
        <v>0</v>
      </c>
      <c r="Q13" s="116">
        <v>5</v>
      </c>
      <c r="R13" s="117">
        <v>6</v>
      </c>
      <c r="S13" s="114">
        <v>4</v>
      </c>
      <c r="T13" s="114">
        <v>5</v>
      </c>
      <c r="U13" s="118">
        <v>5</v>
      </c>
      <c r="V13" s="119">
        <v>5</v>
      </c>
      <c r="W13" s="120">
        <v>5</v>
      </c>
      <c r="X13" s="121">
        <v>3</v>
      </c>
      <c r="Y13" s="114">
        <v>3</v>
      </c>
      <c r="Z13" s="118">
        <v>1</v>
      </c>
      <c r="AA13" s="117">
        <f t="shared" si="0"/>
        <v>5</v>
      </c>
      <c r="AB13" s="114">
        <f t="shared" si="1"/>
        <v>2.5</v>
      </c>
      <c r="AC13" s="122">
        <f t="shared" si="2"/>
        <v>2.5</v>
      </c>
    </row>
    <row r="14" spans="1:29" ht="30" customHeight="1" thickBot="1" x14ac:dyDescent="0.3">
      <c r="A14" s="102">
        <v>9</v>
      </c>
      <c r="B14" s="103">
        <v>123456789</v>
      </c>
      <c r="C14" s="104">
        <v>123456789</v>
      </c>
      <c r="D14" s="127" t="s">
        <v>90</v>
      </c>
      <c r="E14" s="105">
        <v>1234</v>
      </c>
      <c r="F14" s="106">
        <v>4567</v>
      </c>
      <c r="G14" s="129"/>
      <c r="H14" s="128" t="s">
        <v>259</v>
      </c>
      <c r="I14" s="130"/>
      <c r="J14" s="109">
        <v>1</v>
      </c>
      <c r="K14" s="110">
        <v>2</v>
      </c>
      <c r="L14" s="111">
        <v>3</v>
      </c>
      <c r="M14" s="112">
        <v>2</v>
      </c>
      <c r="N14" s="113">
        <v>0</v>
      </c>
      <c r="O14" s="114">
        <v>3883500</v>
      </c>
      <c r="P14" s="115">
        <v>0</v>
      </c>
      <c r="Q14" s="116">
        <v>5</v>
      </c>
      <c r="R14" s="117">
        <v>6</v>
      </c>
      <c r="S14" s="114">
        <v>4</v>
      </c>
      <c r="T14" s="114">
        <v>5</v>
      </c>
      <c r="U14" s="118">
        <v>5</v>
      </c>
      <c r="V14" s="119">
        <v>5</v>
      </c>
      <c r="W14" s="120">
        <v>5</v>
      </c>
      <c r="X14" s="121">
        <v>3</v>
      </c>
      <c r="Y14" s="114">
        <v>3</v>
      </c>
      <c r="Z14" s="118">
        <v>1</v>
      </c>
      <c r="AA14" s="117">
        <f t="shared" si="0"/>
        <v>5</v>
      </c>
      <c r="AB14" s="114">
        <f t="shared" si="1"/>
        <v>2.5</v>
      </c>
      <c r="AC14" s="122">
        <f t="shared" si="2"/>
        <v>2.5</v>
      </c>
    </row>
    <row r="15" spans="1:29" ht="29.25" customHeight="1" thickBot="1" x14ac:dyDescent="0.3">
      <c r="A15" s="102">
        <v>10</v>
      </c>
      <c r="B15" s="103">
        <v>123456789</v>
      </c>
      <c r="C15" s="104">
        <v>123456789</v>
      </c>
      <c r="D15" s="127" t="s">
        <v>52</v>
      </c>
      <c r="E15" s="105">
        <v>1234</v>
      </c>
      <c r="F15" s="106">
        <v>4567</v>
      </c>
      <c r="G15" s="129" t="s">
        <v>259</v>
      </c>
      <c r="H15" s="128"/>
      <c r="I15" s="130"/>
      <c r="J15" s="109">
        <v>1</v>
      </c>
      <c r="K15" s="110">
        <v>2</v>
      </c>
      <c r="L15" s="111">
        <v>3</v>
      </c>
      <c r="M15" s="112">
        <v>2</v>
      </c>
      <c r="N15" s="113">
        <v>0</v>
      </c>
      <c r="O15" s="114">
        <v>3883500</v>
      </c>
      <c r="P15" s="115">
        <v>0</v>
      </c>
      <c r="Q15" s="116">
        <v>5</v>
      </c>
      <c r="R15" s="117">
        <v>6</v>
      </c>
      <c r="S15" s="114">
        <v>4</v>
      </c>
      <c r="T15" s="114">
        <v>5</v>
      </c>
      <c r="U15" s="118">
        <v>5</v>
      </c>
      <c r="V15" s="119">
        <v>5</v>
      </c>
      <c r="W15" s="120">
        <v>5</v>
      </c>
      <c r="X15" s="121">
        <v>3</v>
      </c>
      <c r="Y15" s="114">
        <v>3</v>
      </c>
      <c r="Z15" s="118">
        <v>1</v>
      </c>
      <c r="AA15" s="117">
        <f t="shared" si="0"/>
        <v>5</v>
      </c>
      <c r="AB15" s="114">
        <f t="shared" si="1"/>
        <v>2.5</v>
      </c>
      <c r="AC15" s="122">
        <f t="shared" si="2"/>
        <v>2.5</v>
      </c>
    </row>
    <row r="16" spans="1:29" ht="30" customHeight="1" thickBot="1" x14ac:dyDescent="0.3">
      <c r="A16" s="102">
        <v>11</v>
      </c>
      <c r="B16" s="103">
        <v>123456789</v>
      </c>
      <c r="C16" s="104">
        <v>123456789</v>
      </c>
      <c r="D16" s="127" t="s">
        <v>52</v>
      </c>
      <c r="E16" s="105">
        <v>1234</v>
      </c>
      <c r="F16" s="106">
        <v>4567</v>
      </c>
      <c r="G16" s="129" t="s">
        <v>259</v>
      </c>
      <c r="H16" s="128"/>
      <c r="I16" s="130"/>
      <c r="J16" s="109">
        <v>1</v>
      </c>
      <c r="K16" s="110">
        <v>2</v>
      </c>
      <c r="L16" s="111">
        <v>3</v>
      </c>
      <c r="M16" s="112">
        <v>2</v>
      </c>
      <c r="N16" s="113">
        <v>0</v>
      </c>
      <c r="O16" s="114">
        <v>3883500</v>
      </c>
      <c r="P16" s="115">
        <v>0</v>
      </c>
      <c r="Q16" s="116">
        <v>5</v>
      </c>
      <c r="R16" s="117">
        <v>6</v>
      </c>
      <c r="S16" s="114">
        <v>4</v>
      </c>
      <c r="T16" s="114">
        <v>5</v>
      </c>
      <c r="U16" s="118">
        <v>5</v>
      </c>
      <c r="V16" s="119">
        <v>5</v>
      </c>
      <c r="W16" s="120">
        <v>5</v>
      </c>
      <c r="X16" s="121">
        <v>3</v>
      </c>
      <c r="Y16" s="114">
        <v>3</v>
      </c>
      <c r="Z16" s="118">
        <v>1</v>
      </c>
      <c r="AA16" s="117">
        <f t="shared" si="0"/>
        <v>5</v>
      </c>
      <c r="AB16" s="114">
        <f t="shared" si="1"/>
        <v>2.5</v>
      </c>
      <c r="AC16" s="122">
        <f t="shared" si="2"/>
        <v>2.5</v>
      </c>
    </row>
    <row r="17" spans="1:29" ht="29.25" customHeight="1" thickBot="1" x14ac:dyDescent="0.3">
      <c r="A17" s="102">
        <v>12</v>
      </c>
      <c r="B17" s="103">
        <v>123456789</v>
      </c>
      <c r="C17" s="104">
        <v>123456789</v>
      </c>
      <c r="D17" s="127" t="s">
        <v>52</v>
      </c>
      <c r="E17" s="105">
        <v>1234</v>
      </c>
      <c r="F17" s="106">
        <v>4567</v>
      </c>
      <c r="G17" s="129" t="s">
        <v>259</v>
      </c>
      <c r="H17" s="128"/>
      <c r="I17" s="130"/>
      <c r="J17" s="109">
        <v>1</v>
      </c>
      <c r="K17" s="110">
        <v>2</v>
      </c>
      <c r="L17" s="111">
        <v>3</v>
      </c>
      <c r="M17" s="112">
        <v>2</v>
      </c>
      <c r="N17" s="113">
        <v>0</v>
      </c>
      <c r="O17" s="114">
        <v>3883500</v>
      </c>
      <c r="P17" s="115">
        <v>0</v>
      </c>
      <c r="Q17" s="116">
        <v>5</v>
      </c>
      <c r="R17" s="117">
        <v>6</v>
      </c>
      <c r="S17" s="114">
        <v>4</v>
      </c>
      <c r="T17" s="114">
        <v>5</v>
      </c>
      <c r="U17" s="118">
        <v>5</v>
      </c>
      <c r="V17" s="119">
        <v>5</v>
      </c>
      <c r="W17" s="120">
        <v>5</v>
      </c>
      <c r="X17" s="121">
        <v>3</v>
      </c>
      <c r="Y17" s="114">
        <v>3</v>
      </c>
      <c r="Z17" s="118">
        <v>1</v>
      </c>
      <c r="AA17" s="117">
        <f t="shared" si="0"/>
        <v>5</v>
      </c>
      <c r="AB17" s="114">
        <f t="shared" si="1"/>
        <v>2.5</v>
      </c>
      <c r="AC17" s="122">
        <f t="shared" si="2"/>
        <v>2.5</v>
      </c>
    </row>
    <row r="18" spans="1:29" ht="24.95" customHeight="1" thickBot="1" x14ac:dyDescent="0.3">
      <c r="A18" s="102">
        <v>13</v>
      </c>
      <c r="B18" s="103">
        <v>123456789</v>
      </c>
      <c r="C18" s="104">
        <v>123456789</v>
      </c>
      <c r="D18" s="123" t="s">
        <v>52</v>
      </c>
      <c r="E18" s="105">
        <v>1234</v>
      </c>
      <c r="F18" s="106">
        <v>4567</v>
      </c>
      <c r="G18" s="125" t="s">
        <v>259</v>
      </c>
      <c r="H18" s="124"/>
      <c r="I18" s="126"/>
      <c r="J18" s="109">
        <v>1</v>
      </c>
      <c r="K18" s="110">
        <v>2</v>
      </c>
      <c r="L18" s="111">
        <v>3</v>
      </c>
      <c r="M18" s="112">
        <v>2</v>
      </c>
      <c r="N18" s="113">
        <v>0</v>
      </c>
      <c r="O18" s="114">
        <v>3883500</v>
      </c>
      <c r="P18" s="115">
        <v>0</v>
      </c>
      <c r="Q18" s="116">
        <v>5</v>
      </c>
      <c r="R18" s="117">
        <v>6</v>
      </c>
      <c r="S18" s="114">
        <v>4</v>
      </c>
      <c r="T18" s="114">
        <v>5</v>
      </c>
      <c r="U18" s="118">
        <v>5</v>
      </c>
      <c r="V18" s="119">
        <v>5</v>
      </c>
      <c r="W18" s="120">
        <v>5</v>
      </c>
      <c r="X18" s="121">
        <v>3</v>
      </c>
      <c r="Y18" s="114">
        <v>3</v>
      </c>
      <c r="Z18" s="118">
        <v>1</v>
      </c>
      <c r="AA18" s="117">
        <f t="shared" si="0"/>
        <v>5</v>
      </c>
      <c r="AB18" s="114">
        <f t="shared" si="1"/>
        <v>2.5</v>
      </c>
      <c r="AC18" s="122">
        <f t="shared" si="2"/>
        <v>2.5</v>
      </c>
    </row>
    <row r="19" spans="1:29" ht="24.95" customHeight="1" thickBot="1" x14ac:dyDescent="0.3">
      <c r="A19" s="102">
        <v>14</v>
      </c>
      <c r="B19" s="103">
        <v>123456789</v>
      </c>
      <c r="C19" s="104">
        <v>123456789</v>
      </c>
      <c r="D19" s="127" t="s">
        <v>52</v>
      </c>
      <c r="E19" s="105">
        <v>1234</v>
      </c>
      <c r="F19" s="106">
        <v>4567</v>
      </c>
      <c r="G19" s="129" t="s">
        <v>259</v>
      </c>
      <c r="H19" s="128"/>
      <c r="I19" s="130"/>
      <c r="J19" s="109">
        <v>1</v>
      </c>
      <c r="K19" s="110">
        <v>2</v>
      </c>
      <c r="L19" s="111">
        <v>3</v>
      </c>
      <c r="M19" s="112">
        <v>2</v>
      </c>
      <c r="N19" s="113">
        <v>0</v>
      </c>
      <c r="O19" s="114">
        <v>3883500</v>
      </c>
      <c r="P19" s="115">
        <v>0</v>
      </c>
      <c r="Q19" s="116">
        <v>5</v>
      </c>
      <c r="R19" s="117">
        <v>6</v>
      </c>
      <c r="S19" s="114">
        <v>4</v>
      </c>
      <c r="T19" s="114">
        <v>5</v>
      </c>
      <c r="U19" s="118">
        <v>5</v>
      </c>
      <c r="V19" s="119">
        <v>5</v>
      </c>
      <c r="W19" s="120">
        <v>5</v>
      </c>
      <c r="X19" s="121">
        <v>3</v>
      </c>
      <c r="Y19" s="114">
        <v>3</v>
      </c>
      <c r="Z19" s="118">
        <v>1</v>
      </c>
      <c r="AA19" s="117">
        <f t="shared" si="0"/>
        <v>5</v>
      </c>
      <c r="AB19" s="114">
        <f t="shared" si="1"/>
        <v>2.5</v>
      </c>
      <c r="AC19" s="122">
        <f t="shared" si="2"/>
        <v>2.5</v>
      </c>
    </row>
    <row r="20" spans="1:29" ht="24.95" customHeight="1" thickBot="1" x14ac:dyDescent="0.3">
      <c r="A20" s="102">
        <v>15</v>
      </c>
      <c r="B20" s="103">
        <v>123456789</v>
      </c>
      <c r="C20" s="104">
        <v>123456789</v>
      </c>
      <c r="D20" s="127" t="s">
        <v>52</v>
      </c>
      <c r="E20" s="105">
        <v>1234</v>
      </c>
      <c r="F20" s="106">
        <v>4567</v>
      </c>
      <c r="G20" s="129" t="s">
        <v>259</v>
      </c>
      <c r="H20" s="128"/>
      <c r="I20" s="130"/>
      <c r="J20" s="109">
        <v>1</v>
      </c>
      <c r="K20" s="110">
        <v>2</v>
      </c>
      <c r="L20" s="111">
        <v>3</v>
      </c>
      <c r="M20" s="112">
        <v>2</v>
      </c>
      <c r="N20" s="113">
        <v>0</v>
      </c>
      <c r="O20" s="114">
        <v>3883500</v>
      </c>
      <c r="P20" s="115">
        <v>0</v>
      </c>
      <c r="Q20" s="116">
        <v>5</v>
      </c>
      <c r="R20" s="117">
        <v>6</v>
      </c>
      <c r="S20" s="114">
        <v>4</v>
      </c>
      <c r="T20" s="114">
        <v>5</v>
      </c>
      <c r="U20" s="118">
        <v>5</v>
      </c>
      <c r="V20" s="119">
        <v>5</v>
      </c>
      <c r="W20" s="120">
        <v>5</v>
      </c>
      <c r="X20" s="121">
        <v>3</v>
      </c>
      <c r="Y20" s="114">
        <v>3</v>
      </c>
      <c r="Z20" s="118">
        <v>1</v>
      </c>
      <c r="AA20" s="117">
        <f t="shared" si="0"/>
        <v>5</v>
      </c>
      <c r="AB20" s="114">
        <f t="shared" si="1"/>
        <v>2.5</v>
      </c>
      <c r="AC20" s="122">
        <f t="shared" si="2"/>
        <v>2.5</v>
      </c>
    </row>
    <row r="21" spans="1:29" ht="24.95" customHeight="1" thickBot="1" x14ac:dyDescent="0.3">
      <c r="A21" s="102">
        <v>16</v>
      </c>
      <c r="B21" s="103">
        <v>123456789</v>
      </c>
      <c r="C21" s="104">
        <v>123456789</v>
      </c>
      <c r="D21" s="127" t="s">
        <v>52</v>
      </c>
      <c r="E21" s="105">
        <v>1234</v>
      </c>
      <c r="F21" s="106">
        <v>4567</v>
      </c>
      <c r="G21" s="129" t="s">
        <v>259</v>
      </c>
      <c r="H21" s="128"/>
      <c r="I21" s="130"/>
      <c r="J21" s="109">
        <v>1</v>
      </c>
      <c r="K21" s="110">
        <v>2</v>
      </c>
      <c r="L21" s="111">
        <v>3</v>
      </c>
      <c r="M21" s="112">
        <v>2</v>
      </c>
      <c r="N21" s="113">
        <v>0</v>
      </c>
      <c r="O21" s="114">
        <v>3883500</v>
      </c>
      <c r="P21" s="115">
        <v>0</v>
      </c>
      <c r="Q21" s="116">
        <v>5</v>
      </c>
      <c r="R21" s="117">
        <v>6</v>
      </c>
      <c r="S21" s="114">
        <v>4</v>
      </c>
      <c r="T21" s="114">
        <v>5</v>
      </c>
      <c r="U21" s="118">
        <v>5</v>
      </c>
      <c r="V21" s="119">
        <v>5</v>
      </c>
      <c r="W21" s="120">
        <v>5</v>
      </c>
      <c r="X21" s="121">
        <v>3</v>
      </c>
      <c r="Y21" s="114">
        <v>3</v>
      </c>
      <c r="Z21" s="118">
        <v>1</v>
      </c>
      <c r="AA21" s="117">
        <f t="shared" si="0"/>
        <v>5</v>
      </c>
      <c r="AB21" s="114">
        <f t="shared" si="1"/>
        <v>2.5</v>
      </c>
      <c r="AC21" s="122">
        <f t="shared" si="2"/>
        <v>2.5</v>
      </c>
    </row>
    <row r="22" spans="1:29" ht="24.95" customHeight="1" thickBot="1" x14ac:dyDescent="0.3">
      <c r="A22" s="102">
        <v>17</v>
      </c>
      <c r="B22" s="103">
        <v>123456789</v>
      </c>
      <c r="C22" s="104">
        <v>123456789</v>
      </c>
      <c r="D22" s="123" t="s">
        <v>52</v>
      </c>
      <c r="E22" s="105">
        <v>1234</v>
      </c>
      <c r="F22" s="106">
        <v>4567</v>
      </c>
      <c r="G22" s="125" t="s">
        <v>259</v>
      </c>
      <c r="H22" s="124"/>
      <c r="I22" s="126"/>
      <c r="J22" s="109">
        <v>1</v>
      </c>
      <c r="K22" s="110">
        <v>2</v>
      </c>
      <c r="L22" s="111">
        <v>3</v>
      </c>
      <c r="M22" s="112">
        <v>2</v>
      </c>
      <c r="N22" s="113">
        <v>0</v>
      </c>
      <c r="O22" s="114">
        <v>3883500</v>
      </c>
      <c r="P22" s="115">
        <v>0</v>
      </c>
      <c r="Q22" s="116">
        <v>5</v>
      </c>
      <c r="R22" s="117">
        <v>6</v>
      </c>
      <c r="S22" s="114">
        <v>4</v>
      </c>
      <c r="T22" s="114">
        <v>5</v>
      </c>
      <c r="U22" s="118">
        <v>5</v>
      </c>
      <c r="V22" s="119">
        <v>5</v>
      </c>
      <c r="W22" s="120">
        <v>5</v>
      </c>
      <c r="X22" s="121">
        <v>3</v>
      </c>
      <c r="Y22" s="114">
        <v>3</v>
      </c>
      <c r="Z22" s="118">
        <v>1</v>
      </c>
      <c r="AA22" s="117">
        <f t="shared" si="0"/>
        <v>5</v>
      </c>
      <c r="AB22" s="114">
        <f t="shared" si="1"/>
        <v>2.5</v>
      </c>
      <c r="AC22" s="122">
        <f t="shared" si="2"/>
        <v>2.5</v>
      </c>
    </row>
    <row r="23" spans="1:29" ht="24.95" customHeight="1" thickBot="1" x14ac:dyDescent="0.3">
      <c r="A23" s="102">
        <v>18</v>
      </c>
      <c r="B23" s="103">
        <v>123456789</v>
      </c>
      <c r="C23" s="104">
        <v>123456789</v>
      </c>
      <c r="D23" s="127" t="s">
        <v>52</v>
      </c>
      <c r="E23" s="105">
        <v>1234</v>
      </c>
      <c r="F23" s="106">
        <v>4567</v>
      </c>
      <c r="G23" s="129" t="s">
        <v>259</v>
      </c>
      <c r="H23" s="128"/>
      <c r="I23" s="130"/>
      <c r="J23" s="109">
        <v>1</v>
      </c>
      <c r="K23" s="110">
        <v>2</v>
      </c>
      <c r="L23" s="111">
        <v>3</v>
      </c>
      <c r="M23" s="112">
        <v>2</v>
      </c>
      <c r="N23" s="113">
        <v>0</v>
      </c>
      <c r="O23" s="114">
        <v>3883500</v>
      </c>
      <c r="P23" s="115">
        <v>0</v>
      </c>
      <c r="Q23" s="116">
        <v>5</v>
      </c>
      <c r="R23" s="117">
        <v>6</v>
      </c>
      <c r="S23" s="114">
        <v>4</v>
      </c>
      <c r="T23" s="114">
        <v>5</v>
      </c>
      <c r="U23" s="118">
        <v>5</v>
      </c>
      <c r="V23" s="119">
        <v>5</v>
      </c>
      <c r="W23" s="120">
        <v>5</v>
      </c>
      <c r="X23" s="121">
        <v>3</v>
      </c>
      <c r="Y23" s="114">
        <v>3</v>
      </c>
      <c r="Z23" s="118">
        <v>1</v>
      </c>
      <c r="AA23" s="117">
        <f t="shared" si="0"/>
        <v>5</v>
      </c>
      <c r="AB23" s="114">
        <f t="shared" si="1"/>
        <v>2.5</v>
      </c>
      <c r="AC23" s="122">
        <f t="shared" si="2"/>
        <v>2.5</v>
      </c>
    </row>
    <row r="24" spans="1:29" ht="24.95" customHeight="1" thickBot="1" x14ac:dyDescent="0.3">
      <c r="A24" s="102">
        <v>19</v>
      </c>
      <c r="B24" s="103">
        <v>123456789</v>
      </c>
      <c r="C24" s="104">
        <v>123456789</v>
      </c>
      <c r="D24" s="127" t="s">
        <v>52</v>
      </c>
      <c r="E24" s="105">
        <v>1234</v>
      </c>
      <c r="F24" s="106">
        <v>4567</v>
      </c>
      <c r="G24" s="129" t="s">
        <v>259</v>
      </c>
      <c r="H24" s="128"/>
      <c r="I24" s="130"/>
      <c r="J24" s="109">
        <v>1</v>
      </c>
      <c r="K24" s="110">
        <v>2</v>
      </c>
      <c r="L24" s="111">
        <v>3</v>
      </c>
      <c r="M24" s="112">
        <v>2</v>
      </c>
      <c r="N24" s="113">
        <v>0</v>
      </c>
      <c r="O24" s="114">
        <v>3883500</v>
      </c>
      <c r="P24" s="115">
        <v>0</v>
      </c>
      <c r="Q24" s="116">
        <v>5</v>
      </c>
      <c r="R24" s="117">
        <v>6</v>
      </c>
      <c r="S24" s="114">
        <v>4</v>
      </c>
      <c r="T24" s="114">
        <v>5</v>
      </c>
      <c r="U24" s="118">
        <v>5</v>
      </c>
      <c r="V24" s="119">
        <v>5</v>
      </c>
      <c r="W24" s="120">
        <v>5</v>
      </c>
      <c r="X24" s="121">
        <v>3</v>
      </c>
      <c r="Y24" s="114">
        <v>3</v>
      </c>
      <c r="Z24" s="118">
        <v>1</v>
      </c>
      <c r="AA24" s="117">
        <f t="shared" si="0"/>
        <v>5</v>
      </c>
      <c r="AB24" s="114">
        <f t="shared" si="1"/>
        <v>2.5</v>
      </c>
      <c r="AC24" s="122">
        <f t="shared" si="2"/>
        <v>2.5</v>
      </c>
    </row>
    <row r="25" spans="1:29" ht="24.95" customHeight="1" thickBot="1" x14ac:dyDescent="0.3">
      <c r="A25" s="102">
        <v>20</v>
      </c>
      <c r="B25" s="103">
        <v>123456789</v>
      </c>
      <c r="C25" s="104">
        <v>123456789</v>
      </c>
      <c r="D25" s="123" t="s">
        <v>52</v>
      </c>
      <c r="E25" s="105">
        <v>1234</v>
      </c>
      <c r="F25" s="106">
        <v>4567</v>
      </c>
      <c r="G25" s="125" t="s">
        <v>259</v>
      </c>
      <c r="H25" s="124"/>
      <c r="I25" s="126"/>
      <c r="J25" s="109">
        <v>1</v>
      </c>
      <c r="K25" s="110">
        <v>2</v>
      </c>
      <c r="L25" s="111">
        <v>3</v>
      </c>
      <c r="M25" s="112">
        <v>2</v>
      </c>
      <c r="N25" s="113">
        <v>0</v>
      </c>
      <c r="O25" s="114">
        <v>3883500</v>
      </c>
      <c r="P25" s="115">
        <v>0</v>
      </c>
      <c r="Q25" s="116">
        <v>5</v>
      </c>
      <c r="R25" s="117">
        <v>6</v>
      </c>
      <c r="S25" s="114">
        <v>4</v>
      </c>
      <c r="T25" s="114">
        <v>5</v>
      </c>
      <c r="U25" s="118">
        <v>5</v>
      </c>
      <c r="V25" s="119">
        <v>5</v>
      </c>
      <c r="W25" s="120">
        <v>5</v>
      </c>
      <c r="X25" s="121">
        <v>3</v>
      </c>
      <c r="Y25" s="114">
        <v>3</v>
      </c>
      <c r="Z25" s="118">
        <v>1</v>
      </c>
      <c r="AA25" s="117">
        <f t="shared" si="0"/>
        <v>5</v>
      </c>
      <c r="AB25" s="114">
        <f t="shared" si="1"/>
        <v>2.5</v>
      </c>
      <c r="AC25" s="122">
        <f t="shared" si="2"/>
        <v>2.5</v>
      </c>
    </row>
    <row r="26" spans="1:29" ht="24.95" customHeight="1" thickBot="1" x14ac:dyDescent="0.3">
      <c r="A26" s="102">
        <v>21</v>
      </c>
      <c r="B26" s="103">
        <v>123456789</v>
      </c>
      <c r="C26" s="104">
        <v>123456789</v>
      </c>
      <c r="D26" s="123" t="s">
        <v>52</v>
      </c>
      <c r="E26" s="105">
        <v>1234</v>
      </c>
      <c r="F26" s="106">
        <v>4567</v>
      </c>
      <c r="G26" s="125" t="s">
        <v>259</v>
      </c>
      <c r="H26" s="124"/>
      <c r="I26" s="126"/>
      <c r="J26" s="109">
        <v>1</v>
      </c>
      <c r="K26" s="110">
        <v>2</v>
      </c>
      <c r="L26" s="111">
        <v>3</v>
      </c>
      <c r="M26" s="112">
        <v>2</v>
      </c>
      <c r="N26" s="113">
        <v>0</v>
      </c>
      <c r="O26" s="114">
        <v>3883500</v>
      </c>
      <c r="P26" s="115">
        <v>0</v>
      </c>
      <c r="Q26" s="116">
        <v>5</v>
      </c>
      <c r="R26" s="117">
        <v>6</v>
      </c>
      <c r="S26" s="114">
        <v>4</v>
      </c>
      <c r="T26" s="114">
        <v>5</v>
      </c>
      <c r="U26" s="118">
        <v>5</v>
      </c>
      <c r="V26" s="119">
        <v>5</v>
      </c>
      <c r="W26" s="120">
        <v>5</v>
      </c>
      <c r="X26" s="121">
        <v>3</v>
      </c>
      <c r="Y26" s="114">
        <v>3</v>
      </c>
      <c r="Z26" s="118">
        <v>1</v>
      </c>
      <c r="AA26" s="117">
        <f t="shared" si="0"/>
        <v>5</v>
      </c>
      <c r="AB26" s="114">
        <f t="shared" si="1"/>
        <v>2.5</v>
      </c>
      <c r="AC26" s="122">
        <f t="shared" si="2"/>
        <v>2.5</v>
      </c>
    </row>
    <row r="27" spans="1:29" ht="24.95" customHeight="1" thickBot="1" x14ac:dyDescent="0.3">
      <c r="A27" s="102">
        <v>22</v>
      </c>
      <c r="B27" s="103">
        <v>123456789</v>
      </c>
      <c r="C27" s="104">
        <v>123456789</v>
      </c>
      <c r="D27" s="127" t="s">
        <v>52</v>
      </c>
      <c r="E27" s="105">
        <v>1234</v>
      </c>
      <c r="F27" s="106">
        <v>4567</v>
      </c>
      <c r="G27" s="129" t="s">
        <v>259</v>
      </c>
      <c r="H27" s="128"/>
      <c r="I27" s="130"/>
      <c r="J27" s="109">
        <v>1</v>
      </c>
      <c r="K27" s="110">
        <v>2</v>
      </c>
      <c r="L27" s="111">
        <v>3</v>
      </c>
      <c r="M27" s="112">
        <v>2</v>
      </c>
      <c r="N27" s="113">
        <v>0</v>
      </c>
      <c r="O27" s="114">
        <v>3883500</v>
      </c>
      <c r="P27" s="115">
        <v>0</v>
      </c>
      <c r="Q27" s="116">
        <v>5</v>
      </c>
      <c r="R27" s="117">
        <v>6</v>
      </c>
      <c r="S27" s="114">
        <v>4</v>
      </c>
      <c r="T27" s="114">
        <v>5</v>
      </c>
      <c r="U27" s="118">
        <v>5</v>
      </c>
      <c r="V27" s="119">
        <v>5</v>
      </c>
      <c r="W27" s="120">
        <v>5</v>
      </c>
      <c r="X27" s="121">
        <v>3</v>
      </c>
      <c r="Y27" s="114">
        <v>3</v>
      </c>
      <c r="Z27" s="118">
        <v>1</v>
      </c>
      <c r="AA27" s="117">
        <f t="shared" si="0"/>
        <v>5</v>
      </c>
      <c r="AB27" s="114">
        <f t="shared" si="1"/>
        <v>2.5</v>
      </c>
      <c r="AC27" s="122">
        <f t="shared" si="2"/>
        <v>2.5</v>
      </c>
    </row>
    <row r="28" spans="1:29" ht="24.95" customHeight="1" thickBot="1" x14ac:dyDescent="0.3">
      <c r="A28" s="102">
        <v>23</v>
      </c>
      <c r="B28" s="103">
        <v>123456789</v>
      </c>
      <c r="C28" s="104">
        <v>123456789</v>
      </c>
      <c r="D28" s="127" t="s">
        <v>52</v>
      </c>
      <c r="E28" s="105">
        <v>1234</v>
      </c>
      <c r="F28" s="106">
        <v>4567</v>
      </c>
      <c r="G28" s="129" t="s">
        <v>259</v>
      </c>
      <c r="H28" s="128"/>
      <c r="I28" s="130"/>
      <c r="J28" s="109">
        <v>1</v>
      </c>
      <c r="K28" s="110">
        <v>2</v>
      </c>
      <c r="L28" s="111">
        <v>3</v>
      </c>
      <c r="M28" s="112">
        <v>2</v>
      </c>
      <c r="N28" s="113">
        <v>0</v>
      </c>
      <c r="O28" s="114">
        <v>3883500</v>
      </c>
      <c r="P28" s="115">
        <v>0</v>
      </c>
      <c r="Q28" s="116">
        <v>5</v>
      </c>
      <c r="R28" s="117">
        <v>6</v>
      </c>
      <c r="S28" s="114">
        <v>4</v>
      </c>
      <c r="T28" s="114">
        <v>5</v>
      </c>
      <c r="U28" s="118">
        <v>5</v>
      </c>
      <c r="V28" s="119">
        <v>5</v>
      </c>
      <c r="W28" s="120">
        <v>5</v>
      </c>
      <c r="X28" s="121">
        <v>3</v>
      </c>
      <c r="Y28" s="114">
        <v>3</v>
      </c>
      <c r="Z28" s="118">
        <v>1</v>
      </c>
      <c r="AA28" s="117">
        <f t="shared" si="0"/>
        <v>5</v>
      </c>
      <c r="AB28" s="114">
        <f t="shared" si="1"/>
        <v>2.5</v>
      </c>
      <c r="AC28" s="122">
        <f t="shared" si="2"/>
        <v>2.5</v>
      </c>
    </row>
    <row r="29" spans="1:29" ht="24.95" customHeight="1" thickBot="1" x14ac:dyDescent="0.3">
      <c r="A29" s="102">
        <v>24</v>
      </c>
      <c r="B29" s="103">
        <v>123456789</v>
      </c>
      <c r="C29" s="104">
        <v>123456789</v>
      </c>
      <c r="D29" s="123" t="s">
        <v>52</v>
      </c>
      <c r="E29" s="105">
        <v>1234</v>
      </c>
      <c r="F29" s="106">
        <v>4567</v>
      </c>
      <c r="G29" s="125" t="s">
        <v>259</v>
      </c>
      <c r="H29" s="124"/>
      <c r="I29" s="126"/>
      <c r="J29" s="109">
        <v>1</v>
      </c>
      <c r="K29" s="110">
        <v>2</v>
      </c>
      <c r="L29" s="111">
        <v>3</v>
      </c>
      <c r="M29" s="112">
        <v>2</v>
      </c>
      <c r="N29" s="113">
        <v>0</v>
      </c>
      <c r="O29" s="114">
        <v>3883500</v>
      </c>
      <c r="P29" s="115">
        <v>0</v>
      </c>
      <c r="Q29" s="116">
        <v>5</v>
      </c>
      <c r="R29" s="117">
        <v>6</v>
      </c>
      <c r="S29" s="114">
        <v>4</v>
      </c>
      <c r="T29" s="114">
        <v>5</v>
      </c>
      <c r="U29" s="118">
        <v>5</v>
      </c>
      <c r="V29" s="119">
        <v>5</v>
      </c>
      <c r="W29" s="120">
        <v>5</v>
      </c>
      <c r="X29" s="121">
        <v>3</v>
      </c>
      <c r="Y29" s="114">
        <v>3</v>
      </c>
      <c r="Z29" s="118">
        <v>1</v>
      </c>
      <c r="AA29" s="117">
        <f t="shared" si="0"/>
        <v>5</v>
      </c>
      <c r="AB29" s="114">
        <f t="shared" si="1"/>
        <v>2.5</v>
      </c>
      <c r="AC29" s="122">
        <f t="shared" si="2"/>
        <v>2.5</v>
      </c>
    </row>
    <row r="30" spans="1:29" ht="24.95" customHeight="1" thickBot="1" x14ac:dyDescent="0.3">
      <c r="A30" s="102">
        <v>25</v>
      </c>
      <c r="B30" s="103">
        <v>123456789</v>
      </c>
      <c r="C30" s="104">
        <v>123456789</v>
      </c>
      <c r="D30" s="123" t="s">
        <v>52</v>
      </c>
      <c r="E30" s="105">
        <v>1234</v>
      </c>
      <c r="F30" s="106">
        <v>4567</v>
      </c>
      <c r="G30" s="125" t="s">
        <v>259</v>
      </c>
      <c r="H30" s="124"/>
      <c r="I30" s="126"/>
      <c r="J30" s="109">
        <v>1</v>
      </c>
      <c r="K30" s="110">
        <v>2</v>
      </c>
      <c r="L30" s="111">
        <v>3</v>
      </c>
      <c r="M30" s="112">
        <v>2</v>
      </c>
      <c r="N30" s="113">
        <v>0</v>
      </c>
      <c r="O30" s="114">
        <v>3883500</v>
      </c>
      <c r="P30" s="115">
        <v>0</v>
      </c>
      <c r="Q30" s="116">
        <v>5</v>
      </c>
      <c r="R30" s="117">
        <v>6</v>
      </c>
      <c r="S30" s="114">
        <v>4</v>
      </c>
      <c r="T30" s="114">
        <v>5</v>
      </c>
      <c r="U30" s="118">
        <v>5</v>
      </c>
      <c r="V30" s="119">
        <v>5</v>
      </c>
      <c r="W30" s="120">
        <v>5</v>
      </c>
      <c r="X30" s="121">
        <v>3</v>
      </c>
      <c r="Y30" s="114">
        <v>3</v>
      </c>
      <c r="Z30" s="118">
        <v>1</v>
      </c>
      <c r="AA30" s="117">
        <f t="shared" si="0"/>
        <v>5</v>
      </c>
      <c r="AB30" s="114">
        <f t="shared" si="1"/>
        <v>2.5</v>
      </c>
      <c r="AC30" s="122">
        <f t="shared" si="2"/>
        <v>2.5</v>
      </c>
    </row>
    <row r="31" spans="1:29" ht="24.95" customHeight="1" thickBot="1" x14ac:dyDescent="0.3">
      <c r="A31" s="102">
        <v>26</v>
      </c>
      <c r="B31" s="103">
        <v>123456789</v>
      </c>
      <c r="C31" s="104">
        <v>123456789</v>
      </c>
      <c r="D31" s="123" t="s">
        <v>52</v>
      </c>
      <c r="E31" s="105">
        <v>1234</v>
      </c>
      <c r="F31" s="106">
        <v>4567</v>
      </c>
      <c r="G31" s="125" t="s">
        <v>259</v>
      </c>
      <c r="H31" s="124"/>
      <c r="I31" s="126"/>
      <c r="J31" s="109">
        <v>1</v>
      </c>
      <c r="K31" s="110">
        <v>2</v>
      </c>
      <c r="L31" s="111">
        <v>3</v>
      </c>
      <c r="M31" s="112">
        <v>2</v>
      </c>
      <c r="N31" s="113">
        <v>0</v>
      </c>
      <c r="O31" s="114">
        <v>3883500</v>
      </c>
      <c r="P31" s="115">
        <v>0</v>
      </c>
      <c r="Q31" s="116">
        <v>5</v>
      </c>
      <c r="R31" s="117">
        <v>6</v>
      </c>
      <c r="S31" s="114">
        <v>4</v>
      </c>
      <c r="T31" s="114">
        <v>5</v>
      </c>
      <c r="U31" s="118">
        <v>5</v>
      </c>
      <c r="V31" s="119">
        <v>5</v>
      </c>
      <c r="W31" s="120">
        <v>5</v>
      </c>
      <c r="X31" s="121">
        <v>3</v>
      </c>
      <c r="Y31" s="114">
        <v>3</v>
      </c>
      <c r="Z31" s="118">
        <v>1</v>
      </c>
      <c r="AA31" s="117">
        <f t="shared" si="0"/>
        <v>5</v>
      </c>
      <c r="AB31" s="114">
        <f t="shared" si="1"/>
        <v>2.5</v>
      </c>
      <c r="AC31" s="122">
        <f t="shared" si="2"/>
        <v>2.5</v>
      </c>
    </row>
    <row r="32" spans="1:29" ht="24.95" customHeight="1" thickBot="1" x14ac:dyDescent="0.3">
      <c r="A32" s="102">
        <v>27</v>
      </c>
      <c r="B32" s="103">
        <v>123456789</v>
      </c>
      <c r="C32" s="104">
        <v>123456789</v>
      </c>
      <c r="D32" s="127" t="s">
        <v>92</v>
      </c>
      <c r="E32" s="105">
        <v>1234</v>
      </c>
      <c r="F32" s="106">
        <v>4567</v>
      </c>
      <c r="G32" s="129"/>
      <c r="H32" s="128" t="s">
        <v>259</v>
      </c>
      <c r="I32" s="130" t="s">
        <v>259</v>
      </c>
      <c r="J32" s="109">
        <v>1</v>
      </c>
      <c r="K32" s="110">
        <v>2</v>
      </c>
      <c r="L32" s="111">
        <v>3</v>
      </c>
      <c r="M32" s="112">
        <v>2</v>
      </c>
      <c r="N32" s="113">
        <v>0</v>
      </c>
      <c r="O32" s="114">
        <v>3883500</v>
      </c>
      <c r="P32" s="115">
        <v>0</v>
      </c>
      <c r="Q32" s="116">
        <v>5</v>
      </c>
      <c r="R32" s="117">
        <v>6</v>
      </c>
      <c r="S32" s="114">
        <v>4</v>
      </c>
      <c r="T32" s="114">
        <v>5</v>
      </c>
      <c r="U32" s="118">
        <v>5</v>
      </c>
      <c r="V32" s="119">
        <v>5</v>
      </c>
      <c r="W32" s="120">
        <v>5</v>
      </c>
      <c r="X32" s="121">
        <v>3</v>
      </c>
      <c r="Y32" s="114">
        <v>3</v>
      </c>
      <c r="Z32" s="118">
        <v>1</v>
      </c>
      <c r="AA32" s="117">
        <f t="shared" si="0"/>
        <v>5</v>
      </c>
      <c r="AB32" s="114">
        <f t="shared" si="1"/>
        <v>2.5</v>
      </c>
      <c r="AC32" s="122">
        <f t="shared" si="2"/>
        <v>2.5</v>
      </c>
    </row>
    <row r="33" spans="1:29" ht="24.95" customHeight="1" thickBot="1" x14ac:dyDescent="0.3">
      <c r="A33" s="102">
        <v>28</v>
      </c>
      <c r="B33" s="103">
        <v>123456789</v>
      </c>
      <c r="C33" s="104">
        <v>123456789</v>
      </c>
      <c r="D33" s="123" t="s">
        <v>52</v>
      </c>
      <c r="E33" s="105">
        <v>1234</v>
      </c>
      <c r="F33" s="106">
        <v>4567</v>
      </c>
      <c r="G33" s="125" t="s">
        <v>259</v>
      </c>
      <c r="H33" s="124"/>
      <c r="I33" s="126"/>
      <c r="J33" s="109">
        <v>1</v>
      </c>
      <c r="K33" s="110">
        <v>2</v>
      </c>
      <c r="L33" s="111">
        <v>3</v>
      </c>
      <c r="M33" s="112">
        <v>2</v>
      </c>
      <c r="N33" s="113">
        <v>0</v>
      </c>
      <c r="O33" s="114">
        <v>3883500</v>
      </c>
      <c r="P33" s="115">
        <v>0</v>
      </c>
      <c r="Q33" s="116">
        <v>5</v>
      </c>
      <c r="R33" s="117">
        <v>6</v>
      </c>
      <c r="S33" s="114">
        <v>4</v>
      </c>
      <c r="T33" s="114">
        <v>5</v>
      </c>
      <c r="U33" s="118">
        <v>5</v>
      </c>
      <c r="V33" s="119">
        <v>5</v>
      </c>
      <c r="W33" s="120">
        <v>5</v>
      </c>
      <c r="X33" s="121">
        <v>3</v>
      </c>
      <c r="Y33" s="114">
        <v>3</v>
      </c>
      <c r="Z33" s="118">
        <v>1</v>
      </c>
      <c r="AA33" s="117">
        <f t="shared" si="0"/>
        <v>5</v>
      </c>
      <c r="AB33" s="114">
        <f t="shared" si="1"/>
        <v>2.5</v>
      </c>
      <c r="AC33" s="122">
        <f t="shared" si="2"/>
        <v>2.5</v>
      </c>
    </row>
    <row r="34" spans="1:29" ht="24.95" customHeight="1" thickBot="1" x14ac:dyDescent="0.3">
      <c r="A34" s="102">
        <v>29</v>
      </c>
      <c r="B34" s="103">
        <v>123456789</v>
      </c>
      <c r="C34" s="104">
        <v>123456789</v>
      </c>
      <c r="D34" s="123" t="s">
        <v>50</v>
      </c>
      <c r="E34" s="105">
        <v>1234</v>
      </c>
      <c r="F34" s="106">
        <v>4567</v>
      </c>
      <c r="G34" s="125" t="s">
        <v>259</v>
      </c>
      <c r="H34" s="124"/>
      <c r="I34" s="126"/>
      <c r="J34" s="109">
        <v>1</v>
      </c>
      <c r="K34" s="110">
        <v>2</v>
      </c>
      <c r="L34" s="111">
        <v>3</v>
      </c>
      <c r="M34" s="112">
        <v>2</v>
      </c>
      <c r="N34" s="113">
        <v>0</v>
      </c>
      <c r="O34" s="114">
        <v>3883500</v>
      </c>
      <c r="P34" s="115">
        <v>0</v>
      </c>
      <c r="Q34" s="116">
        <v>5</v>
      </c>
      <c r="R34" s="117">
        <v>6</v>
      </c>
      <c r="S34" s="114">
        <v>4</v>
      </c>
      <c r="T34" s="114">
        <v>5</v>
      </c>
      <c r="U34" s="118">
        <v>5</v>
      </c>
      <c r="V34" s="119">
        <v>5</v>
      </c>
      <c r="W34" s="120">
        <v>5</v>
      </c>
      <c r="X34" s="121">
        <v>3</v>
      </c>
      <c r="Y34" s="114">
        <v>3</v>
      </c>
      <c r="Z34" s="118">
        <v>1</v>
      </c>
      <c r="AA34" s="117">
        <f t="shared" si="0"/>
        <v>5</v>
      </c>
      <c r="AB34" s="114">
        <f t="shared" si="1"/>
        <v>2.5</v>
      </c>
      <c r="AC34" s="122">
        <f t="shared" si="2"/>
        <v>2.5</v>
      </c>
    </row>
    <row r="35" spans="1:29" ht="24.95" customHeight="1" thickBot="1" x14ac:dyDescent="0.3">
      <c r="A35" s="102">
        <v>30</v>
      </c>
      <c r="B35" s="103">
        <v>123456789</v>
      </c>
      <c r="C35" s="104">
        <v>123456789</v>
      </c>
      <c r="D35" s="127" t="s">
        <v>50</v>
      </c>
      <c r="E35" s="105">
        <v>1234</v>
      </c>
      <c r="F35" s="106">
        <v>4567</v>
      </c>
      <c r="G35" s="129" t="s">
        <v>259</v>
      </c>
      <c r="H35" s="128"/>
      <c r="I35" s="130"/>
      <c r="J35" s="109">
        <v>1</v>
      </c>
      <c r="K35" s="110">
        <v>2</v>
      </c>
      <c r="L35" s="111">
        <v>3</v>
      </c>
      <c r="M35" s="112">
        <v>2</v>
      </c>
      <c r="N35" s="113">
        <v>0</v>
      </c>
      <c r="O35" s="114">
        <v>3883500</v>
      </c>
      <c r="P35" s="115">
        <v>0</v>
      </c>
      <c r="Q35" s="116">
        <v>5</v>
      </c>
      <c r="R35" s="117">
        <v>6</v>
      </c>
      <c r="S35" s="114">
        <v>4</v>
      </c>
      <c r="T35" s="114">
        <v>5</v>
      </c>
      <c r="U35" s="118">
        <v>5</v>
      </c>
      <c r="V35" s="119">
        <v>5</v>
      </c>
      <c r="W35" s="120">
        <v>5</v>
      </c>
      <c r="X35" s="121">
        <v>3</v>
      </c>
      <c r="Y35" s="114">
        <v>3</v>
      </c>
      <c r="Z35" s="118">
        <v>1</v>
      </c>
      <c r="AA35" s="117">
        <f t="shared" si="0"/>
        <v>5</v>
      </c>
      <c r="AB35" s="114">
        <f t="shared" si="1"/>
        <v>2.5</v>
      </c>
      <c r="AC35" s="122">
        <f t="shared" si="2"/>
        <v>2.5</v>
      </c>
    </row>
    <row r="36" spans="1:29" ht="24.95" customHeight="1" thickBot="1" x14ac:dyDescent="0.3">
      <c r="A36" s="102">
        <v>31</v>
      </c>
      <c r="B36" s="103">
        <v>123456789</v>
      </c>
      <c r="C36" s="104">
        <v>123456789</v>
      </c>
      <c r="D36" s="127" t="s">
        <v>50</v>
      </c>
      <c r="E36" s="105">
        <v>1234</v>
      </c>
      <c r="F36" s="106">
        <v>4567</v>
      </c>
      <c r="G36" s="129" t="s">
        <v>259</v>
      </c>
      <c r="H36" s="128"/>
      <c r="I36" s="130"/>
      <c r="J36" s="109">
        <v>1</v>
      </c>
      <c r="K36" s="110">
        <v>2</v>
      </c>
      <c r="L36" s="111">
        <v>3</v>
      </c>
      <c r="M36" s="112">
        <v>2</v>
      </c>
      <c r="N36" s="113">
        <v>0</v>
      </c>
      <c r="O36" s="114">
        <v>3883500</v>
      </c>
      <c r="P36" s="115">
        <v>0</v>
      </c>
      <c r="Q36" s="116">
        <v>5</v>
      </c>
      <c r="R36" s="117">
        <v>6</v>
      </c>
      <c r="S36" s="114">
        <v>4</v>
      </c>
      <c r="T36" s="114">
        <v>5</v>
      </c>
      <c r="U36" s="118">
        <v>5</v>
      </c>
      <c r="V36" s="119">
        <v>5</v>
      </c>
      <c r="W36" s="120">
        <v>5</v>
      </c>
      <c r="X36" s="121">
        <v>3</v>
      </c>
      <c r="Y36" s="114">
        <v>3</v>
      </c>
      <c r="Z36" s="118">
        <v>1</v>
      </c>
      <c r="AA36" s="117">
        <f t="shared" si="0"/>
        <v>5</v>
      </c>
      <c r="AB36" s="114">
        <f t="shared" si="1"/>
        <v>2.5</v>
      </c>
      <c r="AC36" s="122">
        <f t="shared" si="2"/>
        <v>2.5</v>
      </c>
    </row>
    <row r="37" spans="1:29" ht="24.95" customHeight="1" thickBot="1" x14ac:dyDescent="0.3">
      <c r="A37" s="102">
        <v>32</v>
      </c>
      <c r="B37" s="103">
        <v>123456789</v>
      </c>
      <c r="C37" s="104">
        <v>123456789</v>
      </c>
      <c r="D37" s="127" t="s">
        <v>50</v>
      </c>
      <c r="E37" s="105">
        <v>1234</v>
      </c>
      <c r="F37" s="106">
        <v>4567</v>
      </c>
      <c r="G37" s="129" t="s">
        <v>259</v>
      </c>
      <c r="H37" s="128"/>
      <c r="I37" s="130"/>
      <c r="J37" s="109">
        <v>1</v>
      </c>
      <c r="K37" s="110">
        <v>2</v>
      </c>
      <c r="L37" s="111">
        <v>3</v>
      </c>
      <c r="M37" s="112">
        <v>2</v>
      </c>
      <c r="N37" s="113">
        <v>0</v>
      </c>
      <c r="O37" s="114">
        <v>3883500</v>
      </c>
      <c r="P37" s="115">
        <v>0</v>
      </c>
      <c r="Q37" s="116">
        <v>5</v>
      </c>
      <c r="R37" s="117">
        <v>6</v>
      </c>
      <c r="S37" s="114">
        <v>4</v>
      </c>
      <c r="T37" s="114">
        <v>5</v>
      </c>
      <c r="U37" s="118">
        <v>5</v>
      </c>
      <c r="V37" s="119">
        <v>5</v>
      </c>
      <c r="W37" s="120">
        <v>5</v>
      </c>
      <c r="X37" s="121">
        <v>3</v>
      </c>
      <c r="Y37" s="114">
        <v>3</v>
      </c>
      <c r="Z37" s="118">
        <v>1</v>
      </c>
      <c r="AA37" s="117">
        <f t="shared" si="0"/>
        <v>5</v>
      </c>
      <c r="AB37" s="114">
        <f t="shared" si="1"/>
        <v>2.5</v>
      </c>
      <c r="AC37" s="122">
        <f t="shared" si="2"/>
        <v>2.5</v>
      </c>
    </row>
    <row r="38" spans="1:29" ht="24.95" customHeight="1" thickBot="1" x14ac:dyDescent="0.3">
      <c r="A38" s="102">
        <v>33</v>
      </c>
      <c r="B38" s="103">
        <v>123456789</v>
      </c>
      <c r="C38" s="104">
        <v>123456789</v>
      </c>
      <c r="D38" s="127" t="s">
        <v>50</v>
      </c>
      <c r="E38" s="105">
        <v>1234</v>
      </c>
      <c r="F38" s="106">
        <v>4567</v>
      </c>
      <c r="G38" s="129" t="s">
        <v>259</v>
      </c>
      <c r="H38" s="128"/>
      <c r="I38" s="130"/>
      <c r="J38" s="109">
        <v>1</v>
      </c>
      <c r="K38" s="110">
        <v>2</v>
      </c>
      <c r="L38" s="111">
        <v>3</v>
      </c>
      <c r="M38" s="112">
        <v>2</v>
      </c>
      <c r="N38" s="113">
        <v>0</v>
      </c>
      <c r="O38" s="114">
        <v>3883500</v>
      </c>
      <c r="P38" s="115">
        <v>0</v>
      </c>
      <c r="Q38" s="116">
        <v>5</v>
      </c>
      <c r="R38" s="117">
        <v>6</v>
      </c>
      <c r="S38" s="114">
        <v>4</v>
      </c>
      <c r="T38" s="114">
        <v>5</v>
      </c>
      <c r="U38" s="118">
        <v>5</v>
      </c>
      <c r="V38" s="119">
        <v>5</v>
      </c>
      <c r="W38" s="120">
        <v>5</v>
      </c>
      <c r="X38" s="121">
        <v>3</v>
      </c>
      <c r="Y38" s="114">
        <v>3</v>
      </c>
      <c r="Z38" s="118">
        <v>1</v>
      </c>
      <c r="AA38" s="117">
        <f t="shared" si="0"/>
        <v>5</v>
      </c>
      <c r="AB38" s="114">
        <f t="shared" si="1"/>
        <v>2.5</v>
      </c>
      <c r="AC38" s="122">
        <f t="shared" si="2"/>
        <v>2.5</v>
      </c>
    </row>
    <row r="39" spans="1:29" ht="24.95" customHeight="1" thickBot="1" x14ac:dyDescent="0.3">
      <c r="A39" s="102">
        <v>34</v>
      </c>
      <c r="B39" s="103">
        <v>123456789</v>
      </c>
      <c r="C39" s="104">
        <v>123456789</v>
      </c>
      <c r="D39" s="127" t="s">
        <v>50</v>
      </c>
      <c r="E39" s="105">
        <v>1234</v>
      </c>
      <c r="F39" s="106">
        <v>4567</v>
      </c>
      <c r="G39" s="129" t="s">
        <v>259</v>
      </c>
      <c r="H39" s="128"/>
      <c r="I39" s="130"/>
      <c r="J39" s="109">
        <v>1</v>
      </c>
      <c r="K39" s="110">
        <v>2</v>
      </c>
      <c r="L39" s="111">
        <v>3</v>
      </c>
      <c r="M39" s="112">
        <v>2</v>
      </c>
      <c r="N39" s="113">
        <v>0</v>
      </c>
      <c r="O39" s="114">
        <v>3883500</v>
      </c>
      <c r="P39" s="115">
        <v>0</v>
      </c>
      <c r="Q39" s="116">
        <v>5</v>
      </c>
      <c r="R39" s="117">
        <v>6</v>
      </c>
      <c r="S39" s="114">
        <v>4</v>
      </c>
      <c r="T39" s="114">
        <v>5</v>
      </c>
      <c r="U39" s="118">
        <v>5</v>
      </c>
      <c r="V39" s="119">
        <v>5</v>
      </c>
      <c r="W39" s="120">
        <v>5</v>
      </c>
      <c r="X39" s="121">
        <v>3</v>
      </c>
      <c r="Y39" s="114">
        <v>3</v>
      </c>
      <c r="Z39" s="118">
        <v>1</v>
      </c>
      <c r="AA39" s="117">
        <f t="shared" si="0"/>
        <v>5</v>
      </c>
      <c r="AB39" s="114">
        <f t="shared" si="1"/>
        <v>2.5</v>
      </c>
      <c r="AC39" s="122">
        <f t="shared" si="2"/>
        <v>2.5</v>
      </c>
    </row>
    <row r="40" spans="1:29" ht="24.95" customHeight="1" thickBot="1" x14ac:dyDescent="0.3">
      <c r="A40" s="102">
        <v>35</v>
      </c>
      <c r="B40" s="103">
        <v>123456789</v>
      </c>
      <c r="C40" s="104">
        <v>123456789</v>
      </c>
      <c r="D40" s="123" t="s">
        <v>50</v>
      </c>
      <c r="E40" s="105">
        <v>1234</v>
      </c>
      <c r="F40" s="106">
        <v>4567</v>
      </c>
      <c r="G40" s="125" t="s">
        <v>259</v>
      </c>
      <c r="H40" s="124"/>
      <c r="I40" s="126"/>
      <c r="J40" s="109">
        <v>1</v>
      </c>
      <c r="K40" s="110">
        <v>2</v>
      </c>
      <c r="L40" s="111">
        <v>3</v>
      </c>
      <c r="M40" s="112">
        <v>2</v>
      </c>
      <c r="N40" s="113">
        <v>0</v>
      </c>
      <c r="O40" s="114">
        <v>3883500</v>
      </c>
      <c r="P40" s="115">
        <v>0</v>
      </c>
      <c r="Q40" s="116">
        <v>5</v>
      </c>
      <c r="R40" s="117">
        <v>6</v>
      </c>
      <c r="S40" s="114">
        <v>4</v>
      </c>
      <c r="T40" s="114">
        <v>5</v>
      </c>
      <c r="U40" s="118">
        <v>5</v>
      </c>
      <c r="V40" s="119">
        <v>5</v>
      </c>
      <c r="W40" s="120">
        <v>5</v>
      </c>
      <c r="X40" s="121">
        <v>3</v>
      </c>
      <c r="Y40" s="114">
        <v>3</v>
      </c>
      <c r="Z40" s="118">
        <v>1</v>
      </c>
      <c r="AA40" s="117">
        <f t="shared" si="0"/>
        <v>5</v>
      </c>
      <c r="AB40" s="114">
        <f t="shared" si="1"/>
        <v>2.5</v>
      </c>
      <c r="AC40" s="122">
        <f t="shared" si="2"/>
        <v>2.5</v>
      </c>
    </row>
    <row r="41" spans="1:29" ht="24.95" customHeight="1" x14ac:dyDescent="0.25">
      <c r="A41" s="102">
        <v>36</v>
      </c>
      <c r="B41" s="103">
        <v>123456789</v>
      </c>
      <c r="C41" s="104">
        <v>123456789</v>
      </c>
      <c r="D41" s="123" t="s">
        <v>50</v>
      </c>
      <c r="E41" s="105">
        <v>1234</v>
      </c>
      <c r="F41" s="106">
        <v>4567</v>
      </c>
      <c r="G41" s="125" t="s">
        <v>259</v>
      </c>
      <c r="H41" s="124"/>
      <c r="I41" s="126"/>
      <c r="J41" s="109">
        <v>1</v>
      </c>
      <c r="K41" s="110">
        <v>2</v>
      </c>
      <c r="L41" s="111">
        <v>3</v>
      </c>
      <c r="M41" s="112">
        <v>2</v>
      </c>
      <c r="N41" s="113">
        <v>0</v>
      </c>
      <c r="O41" s="114">
        <v>3883500</v>
      </c>
      <c r="P41" s="115">
        <v>0</v>
      </c>
      <c r="Q41" s="116">
        <v>5</v>
      </c>
      <c r="R41" s="117">
        <v>6</v>
      </c>
      <c r="S41" s="114">
        <v>4</v>
      </c>
      <c r="T41" s="114">
        <v>5</v>
      </c>
      <c r="U41" s="118">
        <v>5</v>
      </c>
      <c r="V41" s="119">
        <v>5</v>
      </c>
      <c r="W41" s="120">
        <v>5</v>
      </c>
      <c r="X41" s="121">
        <v>3</v>
      </c>
      <c r="Y41" s="114">
        <v>3</v>
      </c>
      <c r="Z41" s="118">
        <v>1</v>
      </c>
      <c r="AA41" s="117">
        <f t="shared" si="0"/>
        <v>5</v>
      </c>
      <c r="AB41" s="114">
        <f t="shared" si="1"/>
        <v>2.5</v>
      </c>
      <c r="AC41" s="122">
        <f t="shared" si="2"/>
        <v>2.5</v>
      </c>
    </row>
    <row r="42" spans="1:29" x14ac:dyDescent="0.25">
      <c r="A42" s="131"/>
      <c r="B42" s="131"/>
      <c r="C42" s="131"/>
      <c r="D42" s="131"/>
      <c r="E42" s="132"/>
      <c r="F42" s="132"/>
      <c r="G42" s="131"/>
      <c r="H42" s="131"/>
      <c r="I42" s="131"/>
      <c r="J42" s="131"/>
      <c r="K42" s="131"/>
      <c r="L42" s="131"/>
      <c r="M42" s="131"/>
      <c r="N42" s="133">
        <f t="shared" ref="N42:U42" si="3">SUM(N6:N41)</f>
        <v>0</v>
      </c>
      <c r="O42" s="133">
        <f t="shared" si="3"/>
        <v>139806000</v>
      </c>
      <c r="P42" s="133">
        <f t="shared" si="3"/>
        <v>0</v>
      </c>
      <c r="Q42" s="133">
        <f t="shared" si="3"/>
        <v>180</v>
      </c>
      <c r="R42" s="133">
        <f t="shared" si="3"/>
        <v>216</v>
      </c>
      <c r="S42" s="133">
        <f t="shared" si="3"/>
        <v>144</v>
      </c>
      <c r="T42" s="133">
        <f t="shared" si="3"/>
        <v>180</v>
      </c>
      <c r="U42" s="133">
        <f t="shared" si="3"/>
        <v>180</v>
      </c>
      <c r="V42" s="133"/>
      <c r="W42" s="133"/>
      <c r="X42" s="134"/>
      <c r="Y42" s="134"/>
      <c r="Z42" s="135"/>
      <c r="AA42" s="134"/>
      <c r="AB42" s="134"/>
      <c r="AC42" s="135"/>
    </row>
    <row r="43" spans="1:29" x14ac:dyDescent="0.25">
      <c r="A43" s="131"/>
      <c r="B43" s="131"/>
      <c r="C43" s="131"/>
      <c r="D43" s="131"/>
      <c r="E43" s="132"/>
      <c r="F43" s="132"/>
      <c r="G43" s="131"/>
      <c r="H43" s="131"/>
      <c r="I43" s="131"/>
      <c r="J43" s="131"/>
      <c r="K43" s="131"/>
      <c r="L43" s="131"/>
      <c r="M43" s="131"/>
      <c r="N43" s="131"/>
      <c r="O43" s="131"/>
      <c r="P43" s="136"/>
      <c r="Q43" s="137"/>
      <c r="R43" s="131"/>
      <c r="S43" s="131"/>
      <c r="T43" s="131"/>
      <c r="U43" s="131"/>
      <c r="V43" s="131"/>
      <c r="W43" s="131"/>
      <c r="X43" s="134"/>
      <c r="Y43" s="134"/>
      <c r="Z43" s="135"/>
      <c r="AA43" s="134"/>
      <c r="AB43" s="134"/>
      <c r="AC43" s="135"/>
    </row>
    <row r="44" spans="1:29" x14ac:dyDescent="0.25">
      <c r="A44" s="85"/>
      <c r="B44" s="85"/>
      <c r="C44" s="85"/>
      <c r="D44" s="85"/>
      <c r="E44" s="86"/>
      <c r="F44" s="86"/>
      <c r="G44" s="85"/>
      <c r="H44" s="85"/>
      <c r="I44" s="85"/>
      <c r="J44" s="85"/>
      <c r="K44" s="85"/>
      <c r="L44" s="85"/>
      <c r="M44" s="85"/>
      <c r="N44" s="85"/>
      <c r="O44" s="85"/>
      <c r="P44" s="136"/>
      <c r="Q44" s="137"/>
      <c r="R44" s="85"/>
      <c r="S44" s="85"/>
      <c r="T44" s="85"/>
      <c r="U44" s="85"/>
      <c r="V44" s="85"/>
      <c r="W44" s="85"/>
      <c r="X44" s="134"/>
      <c r="Y44" s="134"/>
      <c r="Z44" s="135"/>
      <c r="AA44" s="134"/>
      <c r="AB44" s="134"/>
      <c r="AC44" s="135"/>
    </row>
    <row r="45" spans="1:29" x14ac:dyDescent="0.25">
      <c r="A45" s="85"/>
      <c r="B45" s="85"/>
      <c r="C45" s="85"/>
      <c r="D45" s="85"/>
      <c r="E45" s="86"/>
      <c r="F45" s="86"/>
      <c r="G45" s="85"/>
      <c r="H45" s="85"/>
      <c r="I45" s="85"/>
      <c r="J45" s="85"/>
      <c r="K45" s="85"/>
      <c r="L45" s="85"/>
      <c r="M45" s="85"/>
      <c r="N45" s="85"/>
      <c r="O45" s="85"/>
      <c r="P45" s="136"/>
      <c r="Q45" s="137"/>
      <c r="R45" s="85"/>
      <c r="S45" s="85"/>
      <c r="T45" s="85"/>
      <c r="U45" s="85"/>
      <c r="V45" s="85"/>
      <c r="W45" s="85"/>
      <c r="X45" s="134"/>
      <c r="Y45" s="134"/>
      <c r="Z45" s="135"/>
      <c r="AA45" s="134"/>
      <c r="AB45" s="134"/>
      <c r="AC45" s="135"/>
    </row>
    <row r="46" spans="1:29" x14ac:dyDescent="0.25">
      <c r="A46" s="85"/>
      <c r="B46" s="85"/>
      <c r="C46" s="85"/>
      <c r="D46" s="85"/>
      <c r="E46" s="86"/>
      <c r="F46" s="86"/>
      <c r="G46" s="85"/>
      <c r="H46" s="85"/>
      <c r="I46" s="85"/>
      <c r="J46" s="85"/>
      <c r="K46" s="85"/>
      <c r="L46" s="85"/>
      <c r="M46" s="85"/>
      <c r="N46" s="85"/>
      <c r="O46" s="85"/>
      <c r="P46" s="136"/>
      <c r="Q46" s="137"/>
      <c r="R46" s="85"/>
      <c r="S46" s="85"/>
      <c r="T46" s="85"/>
      <c r="U46" s="85"/>
      <c r="V46" s="85"/>
      <c r="W46" s="85"/>
      <c r="X46" s="134"/>
      <c r="Y46" s="134"/>
      <c r="Z46" s="135"/>
      <c r="AA46" s="134"/>
      <c r="AB46" s="134"/>
      <c r="AC46" s="135"/>
    </row>
    <row r="47" spans="1:29" x14ac:dyDescent="0.25">
      <c r="A47" s="85"/>
      <c r="B47" s="85"/>
      <c r="C47" s="85"/>
      <c r="D47" s="85"/>
      <c r="E47" s="86"/>
      <c r="F47" s="86"/>
      <c r="G47" s="85"/>
      <c r="H47" s="85"/>
      <c r="I47" s="85"/>
      <c r="J47" s="85"/>
      <c r="K47" s="85"/>
      <c r="L47" s="85"/>
      <c r="M47" s="85"/>
      <c r="N47" s="85"/>
      <c r="O47" s="85"/>
      <c r="P47" s="136"/>
      <c r="Q47" s="137"/>
      <c r="R47" s="85"/>
      <c r="S47" s="85"/>
      <c r="T47" s="85"/>
      <c r="U47" s="85"/>
      <c r="V47" s="85"/>
      <c r="W47" s="85"/>
      <c r="X47" s="134"/>
      <c r="Y47" s="134"/>
      <c r="Z47" s="135"/>
      <c r="AA47" s="134"/>
      <c r="AB47" s="134"/>
      <c r="AC47" s="135"/>
    </row>
    <row r="48" spans="1:29" x14ac:dyDescent="0.25">
      <c r="A48" s="85"/>
      <c r="B48" s="85"/>
      <c r="C48" s="85"/>
      <c r="D48" s="85"/>
      <c r="E48" s="86"/>
      <c r="F48" s="86"/>
      <c r="G48" s="85"/>
      <c r="H48" s="85"/>
      <c r="I48" s="85"/>
      <c r="J48" s="85"/>
      <c r="K48" s="85"/>
      <c r="L48" s="85"/>
      <c r="M48" s="85"/>
      <c r="N48" s="85"/>
      <c r="O48" s="85"/>
      <c r="P48" s="136"/>
      <c r="Q48" s="137"/>
      <c r="R48" s="85"/>
      <c r="S48" s="85"/>
      <c r="T48" s="85"/>
      <c r="U48" s="85"/>
      <c r="V48" s="85"/>
      <c r="W48" s="85"/>
      <c r="X48" s="134"/>
      <c r="Y48" s="134"/>
      <c r="Z48" s="135"/>
      <c r="AA48" s="134"/>
      <c r="AB48" s="134"/>
      <c r="AC48" s="135"/>
    </row>
    <row r="49" spans="1:29" x14ac:dyDescent="0.25">
      <c r="A49" s="85"/>
      <c r="B49" s="85"/>
      <c r="C49" s="85"/>
      <c r="D49" s="85"/>
      <c r="E49" s="86"/>
      <c r="F49" s="86"/>
      <c r="G49" s="85"/>
      <c r="H49" s="85"/>
      <c r="I49" s="85"/>
      <c r="J49" s="85"/>
      <c r="K49" s="85"/>
      <c r="L49" s="85"/>
      <c r="M49" s="85"/>
      <c r="N49" s="85"/>
      <c r="O49" s="85"/>
      <c r="P49" s="136"/>
      <c r="Q49" s="137"/>
      <c r="R49" s="85"/>
      <c r="S49" s="85"/>
      <c r="T49" s="85"/>
      <c r="U49" s="85"/>
      <c r="V49" s="85"/>
      <c r="W49" s="85"/>
      <c r="X49" s="134"/>
      <c r="Y49" s="134"/>
      <c r="Z49" s="135"/>
      <c r="AA49" s="134"/>
      <c r="AB49" s="134"/>
      <c r="AC49" s="135"/>
    </row>
    <row r="50" spans="1:29" x14ac:dyDescent="0.25">
      <c r="A50" s="85"/>
      <c r="B50" s="85"/>
      <c r="C50" s="85"/>
      <c r="D50" s="85"/>
      <c r="E50" s="86"/>
      <c r="F50" s="86"/>
      <c r="G50" s="85"/>
      <c r="H50" s="85"/>
      <c r="I50" s="85"/>
      <c r="J50" s="85"/>
      <c r="K50" s="85"/>
      <c r="L50" s="85"/>
      <c r="M50" s="85"/>
      <c r="N50" s="85"/>
      <c r="O50" s="85"/>
      <c r="P50" s="136"/>
      <c r="Q50" s="137"/>
      <c r="R50" s="85"/>
      <c r="S50" s="85"/>
      <c r="T50" s="85"/>
      <c r="U50" s="85"/>
      <c r="V50" s="85"/>
      <c r="W50" s="85"/>
      <c r="X50" s="134"/>
      <c r="Y50" s="134"/>
      <c r="Z50" s="135"/>
      <c r="AA50" s="134"/>
      <c r="AB50" s="134"/>
      <c r="AC50" s="135"/>
    </row>
    <row r="51" spans="1:29" x14ac:dyDescent="0.25">
      <c r="A51" s="85"/>
      <c r="B51" s="85"/>
      <c r="C51" s="85"/>
      <c r="D51" s="85"/>
      <c r="E51" s="86"/>
      <c r="F51" s="86"/>
      <c r="G51" s="85"/>
      <c r="H51" s="85"/>
      <c r="I51" s="85"/>
      <c r="J51" s="85"/>
      <c r="K51" s="85"/>
      <c r="L51" s="85"/>
      <c r="M51" s="85"/>
      <c r="N51" s="85"/>
      <c r="O51" s="85"/>
      <c r="P51" s="136"/>
      <c r="Q51" s="137"/>
      <c r="R51" s="85"/>
      <c r="S51" s="85"/>
      <c r="T51" s="85"/>
      <c r="U51" s="85"/>
      <c r="V51" s="85"/>
      <c r="W51" s="85"/>
      <c r="X51" s="134"/>
      <c r="Y51" s="134"/>
      <c r="Z51" s="135"/>
      <c r="AA51" s="134"/>
      <c r="AB51" s="134"/>
      <c r="AC51" s="135"/>
    </row>
    <row r="52" spans="1:29" x14ac:dyDescent="0.25">
      <c r="A52" s="85"/>
      <c r="B52" s="85"/>
      <c r="C52" s="85"/>
      <c r="D52" s="85"/>
      <c r="E52" s="86"/>
      <c r="F52" s="86"/>
      <c r="G52" s="85"/>
      <c r="H52" s="85"/>
      <c r="I52" s="85"/>
      <c r="J52" s="85"/>
      <c r="K52" s="85"/>
      <c r="L52" s="85"/>
      <c r="M52" s="85"/>
      <c r="N52" s="85"/>
      <c r="O52" s="85"/>
      <c r="P52" s="136"/>
      <c r="Q52" s="137"/>
      <c r="R52" s="85"/>
      <c r="S52" s="85"/>
      <c r="T52" s="85"/>
      <c r="U52" s="85"/>
      <c r="V52" s="85"/>
      <c r="W52" s="85"/>
      <c r="X52" s="134"/>
      <c r="Y52" s="134"/>
      <c r="Z52" s="135"/>
      <c r="AA52" s="134"/>
      <c r="AB52" s="134"/>
      <c r="AC52" s="135"/>
    </row>
    <row r="53" spans="1:29" x14ac:dyDescent="0.25">
      <c r="A53" s="85"/>
      <c r="B53" s="85"/>
      <c r="C53" s="85"/>
      <c r="D53" s="85"/>
      <c r="E53" s="86"/>
      <c r="F53" s="86"/>
      <c r="G53" s="85"/>
      <c r="H53" s="85"/>
      <c r="I53" s="85"/>
      <c r="J53" s="85"/>
      <c r="K53" s="85"/>
      <c r="L53" s="85"/>
      <c r="M53" s="85"/>
      <c r="N53" s="85"/>
      <c r="O53" s="85"/>
      <c r="P53" s="136"/>
      <c r="Q53" s="137"/>
      <c r="R53" s="85"/>
      <c r="S53" s="85"/>
      <c r="T53" s="85"/>
      <c r="U53" s="85"/>
      <c r="V53" s="85"/>
      <c r="W53" s="85"/>
      <c r="X53" s="134"/>
      <c r="Y53" s="134"/>
      <c r="Z53" s="135"/>
      <c r="AA53" s="134"/>
      <c r="AB53" s="134"/>
      <c r="AC53" s="135"/>
    </row>
    <row r="54" spans="1:29" x14ac:dyDescent="0.25">
      <c r="A54" s="85"/>
      <c r="B54" s="85"/>
      <c r="C54" s="85"/>
      <c r="D54" s="85"/>
      <c r="E54" s="86"/>
      <c r="F54" s="86"/>
      <c r="G54" s="85"/>
      <c r="H54" s="85"/>
      <c r="I54" s="85"/>
      <c r="J54" s="85"/>
      <c r="K54" s="85"/>
      <c r="L54" s="85"/>
      <c r="M54" s="85"/>
      <c r="N54" s="85"/>
      <c r="O54" s="85"/>
      <c r="P54" s="136"/>
      <c r="Q54" s="137"/>
      <c r="R54" s="85"/>
      <c r="S54" s="85"/>
      <c r="T54" s="85"/>
      <c r="U54" s="85"/>
      <c r="V54" s="85"/>
      <c r="W54" s="85"/>
      <c r="X54" s="134"/>
      <c r="Y54" s="134"/>
      <c r="Z54" s="135"/>
      <c r="AA54" s="134"/>
      <c r="AB54" s="134"/>
      <c r="AC54" s="135"/>
    </row>
    <row r="55" spans="1:29" x14ac:dyDescent="0.25">
      <c r="A55" s="85"/>
      <c r="B55" s="85"/>
      <c r="C55" s="85"/>
      <c r="D55" s="85"/>
      <c r="E55" s="86"/>
      <c r="F55" s="86"/>
      <c r="G55" s="85"/>
      <c r="H55" s="85"/>
      <c r="I55" s="85"/>
      <c r="J55" s="85"/>
      <c r="K55" s="85"/>
      <c r="L55" s="85"/>
      <c r="M55" s="85"/>
      <c r="N55" s="85"/>
      <c r="O55" s="85"/>
      <c r="P55" s="136"/>
      <c r="Q55" s="137"/>
      <c r="R55" s="85"/>
      <c r="S55" s="85"/>
      <c r="T55" s="85"/>
      <c r="U55" s="85"/>
      <c r="V55" s="85"/>
      <c r="W55" s="85"/>
      <c r="X55" s="134"/>
      <c r="Y55" s="134"/>
      <c r="Z55" s="135"/>
      <c r="AA55" s="134"/>
      <c r="AB55" s="134"/>
      <c r="AC55" s="135"/>
    </row>
    <row r="56" spans="1:29" x14ac:dyDescent="0.25">
      <c r="A56" s="85"/>
      <c r="B56" s="85"/>
      <c r="C56" s="85"/>
      <c r="D56" s="85"/>
      <c r="E56" s="86"/>
      <c r="F56" s="86"/>
      <c r="G56" s="85"/>
      <c r="H56" s="85"/>
      <c r="I56" s="85"/>
      <c r="J56" s="85"/>
      <c r="K56" s="85"/>
      <c r="L56" s="85"/>
      <c r="M56" s="85"/>
      <c r="N56" s="85"/>
      <c r="O56" s="85"/>
      <c r="P56" s="136"/>
      <c r="Q56" s="137"/>
      <c r="R56" s="85"/>
      <c r="S56" s="85"/>
      <c r="T56" s="85"/>
      <c r="U56" s="85"/>
      <c r="V56" s="85"/>
      <c r="W56" s="85"/>
      <c r="X56" s="134"/>
      <c r="Y56" s="134"/>
      <c r="Z56" s="135"/>
      <c r="AA56" s="134"/>
      <c r="AB56" s="134"/>
      <c r="AC56" s="135"/>
    </row>
    <row r="57" spans="1:29" x14ac:dyDescent="0.25">
      <c r="A57" s="85"/>
      <c r="B57" s="85"/>
      <c r="C57" s="85"/>
      <c r="D57" s="85"/>
      <c r="E57" s="86"/>
      <c r="F57" s="86"/>
      <c r="G57" s="85"/>
      <c r="H57" s="85"/>
      <c r="I57" s="85"/>
      <c r="J57" s="85"/>
      <c r="K57" s="85"/>
      <c r="L57" s="85"/>
      <c r="M57" s="85"/>
      <c r="N57" s="85"/>
      <c r="O57" s="85"/>
      <c r="P57" s="136"/>
      <c r="Q57" s="137"/>
      <c r="R57" s="85"/>
      <c r="S57" s="85"/>
      <c r="T57" s="85"/>
      <c r="U57" s="85"/>
      <c r="V57" s="85"/>
      <c r="W57" s="85"/>
      <c r="X57" s="134"/>
      <c r="Y57" s="134"/>
      <c r="Z57" s="135"/>
      <c r="AA57" s="134"/>
      <c r="AB57" s="134"/>
      <c r="AC57" s="135"/>
    </row>
    <row r="58" spans="1:29" x14ac:dyDescent="0.25">
      <c r="A58" s="85"/>
      <c r="B58" s="85"/>
      <c r="C58" s="85"/>
      <c r="D58" s="85"/>
      <c r="E58" s="86"/>
      <c r="F58" s="86"/>
      <c r="G58" s="85"/>
      <c r="H58" s="85"/>
      <c r="I58" s="85"/>
      <c r="J58" s="85"/>
      <c r="K58" s="85"/>
      <c r="L58" s="85"/>
      <c r="M58" s="85"/>
      <c r="N58" s="85"/>
      <c r="O58" s="85"/>
      <c r="P58" s="136"/>
      <c r="Q58" s="137"/>
      <c r="R58" s="85"/>
      <c r="S58" s="85"/>
      <c r="T58" s="85"/>
      <c r="U58" s="85"/>
      <c r="V58" s="85"/>
      <c r="W58" s="85"/>
      <c r="X58" s="134"/>
      <c r="Y58" s="134"/>
      <c r="Z58" s="135"/>
      <c r="AA58" s="134"/>
      <c r="AB58" s="134"/>
      <c r="AC58" s="135"/>
    </row>
    <row r="59" spans="1:29" x14ac:dyDescent="0.25">
      <c r="A59" s="85"/>
      <c r="B59" s="85"/>
      <c r="C59" s="85"/>
      <c r="D59" s="85"/>
      <c r="E59" s="86"/>
      <c r="F59" s="86"/>
      <c r="G59" s="85"/>
      <c r="H59" s="85"/>
      <c r="I59" s="85"/>
      <c r="J59" s="85"/>
      <c r="K59" s="85"/>
      <c r="L59" s="85"/>
      <c r="M59" s="85"/>
      <c r="N59" s="85"/>
      <c r="O59" s="85"/>
      <c r="P59" s="136"/>
      <c r="Q59" s="137"/>
      <c r="R59" s="85"/>
      <c r="S59" s="85"/>
      <c r="T59" s="85"/>
      <c r="U59" s="85"/>
      <c r="V59" s="85"/>
      <c r="W59" s="85"/>
      <c r="X59" s="134"/>
      <c r="Y59" s="134"/>
      <c r="Z59" s="135"/>
      <c r="AA59" s="134"/>
      <c r="AB59" s="134"/>
      <c r="AC59" s="135"/>
    </row>
    <row r="60" spans="1:29" x14ac:dyDescent="0.25">
      <c r="A60" s="85"/>
      <c r="B60" s="85"/>
      <c r="C60" s="85"/>
      <c r="D60" s="85"/>
      <c r="E60" s="86"/>
      <c r="F60" s="86"/>
      <c r="G60" s="85"/>
      <c r="H60" s="85"/>
      <c r="I60" s="85"/>
      <c r="J60" s="85"/>
      <c r="K60" s="85"/>
      <c r="L60" s="85"/>
      <c r="M60" s="85"/>
      <c r="N60" s="85"/>
      <c r="O60" s="85"/>
      <c r="P60" s="136"/>
      <c r="Q60" s="137"/>
      <c r="R60" s="85"/>
      <c r="S60" s="85"/>
      <c r="T60" s="85"/>
      <c r="U60" s="85"/>
      <c r="V60" s="85"/>
      <c r="W60" s="85"/>
      <c r="X60" s="134"/>
      <c r="Y60" s="134"/>
      <c r="Z60" s="135"/>
      <c r="AA60" s="134"/>
      <c r="AB60" s="134"/>
      <c r="AC60" s="135"/>
    </row>
    <row r="61" spans="1:29" x14ac:dyDescent="0.25">
      <c r="A61" s="85"/>
      <c r="B61" s="85"/>
      <c r="C61" s="85"/>
      <c r="D61" s="85"/>
      <c r="E61" s="86"/>
      <c r="F61" s="86"/>
      <c r="G61" s="85"/>
      <c r="H61" s="85"/>
      <c r="I61" s="85"/>
      <c r="J61" s="85"/>
      <c r="K61" s="85"/>
      <c r="L61" s="85"/>
      <c r="M61" s="85"/>
      <c r="N61" s="85"/>
      <c r="O61" s="85"/>
      <c r="P61" s="136"/>
      <c r="Q61" s="137"/>
      <c r="R61" s="85"/>
      <c r="S61" s="85"/>
      <c r="T61" s="85"/>
      <c r="U61" s="85"/>
      <c r="V61" s="85"/>
      <c r="W61" s="85"/>
      <c r="X61" s="134"/>
      <c r="Y61" s="134"/>
      <c r="Z61" s="135"/>
      <c r="AA61" s="134"/>
      <c r="AB61" s="134"/>
      <c r="AC61" s="135"/>
    </row>
    <row r="62" spans="1:29" x14ac:dyDescent="0.25">
      <c r="A62" s="85"/>
      <c r="B62" s="85"/>
      <c r="C62" s="85"/>
      <c r="D62" s="85"/>
      <c r="E62" s="86"/>
      <c r="F62" s="86"/>
      <c r="G62" s="85"/>
      <c r="H62" s="85"/>
      <c r="I62" s="85"/>
      <c r="J62" s="85"/>
      <c r="K62" s="85"/>
      <c r="L62" s="85"/>
      <c r="M62" s="85"/>
      <c r="N62" s="85"/>
      <c r="O62" s="85"/>
      <c r="P62" s="136"/>
      <c r="Q62" s="137"/>
      <c r="R62" s="85"/>
      <c r="S62" s="85"/>
      <c r="T62" s="85"/>
      <c r="U62" s="85"/>
      <c r="V62" s="85"/>
      <c r="W62" s="85"/>
      <c r="X62" s="134"/>
      <c r="Y62" s="134"/>
      <c r="Z62" s="135"/>
      <c r="AA62" s="134"/>
      <c r="AB62" s="134"/>
      <c r="AC62" s="135"/>
    </row>
    <row r="63" spans="1:29" x14ac:dyDescent="0.25">
      <c r="A63" s="85"/>
      <c r="B63" s="85"/>
      <c r="C63" s="85"/>
      <c r="D63" s="85"/>
      <c r="E63" s="86"/>
      <c r="F63" s="86"/>
      <c r="G63" s="85"/>
      <c r="H63" s="85"/>
      <c r="I63" s="85"/>
      <c r="J63" s="85"/>
      <c r="K63" s="85"/>
      <c r="L63" s="85"/>
      <c r="M63" s="85"/>
      <c r="N63" s="85"/>
      <c r="O63" s="85"/>
      <c r="P63" s="136"/>
      <c r="Q63" s="137"/>
      <c r="R63" s="85"/>
      <c r="S63" s="85"/>
      <c r="T63" s="85"/>
      <c r="U63" s="85"/>
      <c r="V63" s="85"/>
      <c r="W63" s="85"/>
      <c r="X63" s="134"/>
      <c r="Y63" s="134"/>
      <c r="Z63" s="135"/>
      <c r="AA63" s="134"/>
      <c r="AB63" s="134"/>
      <c r="AC63" s="135"/>
    </row>
    <row r="64" spans="1:29" x14ac:dyDescent="0.25">
      <c r="A64" s="85"/>
      <c r="B64" s="85"/>
      <c r="C64" s="85"/>
      <c r="D64" s="85"/>
      <c r="E64" s="86"/>
      <c r="F64" s="86"/>
      <c r="G64" s="85"/>
      <c r="H64" s="85"/>
      <c r="I64" s="85"/>
      <c r="J64" s="85"/>
      <c r="K64" s="85"/>
      <c r="L64" s="85"/>
      <c r="M64" s="85"/>
      <c r="N64" s="85"/>
      <c r="O64" s="85"/>
      <c r="P64" s="136"/>
      <c r="Q64" s="137"/>
      <c r="R64" s="85"/>
      <c r="S64" s="85"/>
      <c r="T64" s="85"/>
      <c r="U64" s="85"/>
      <c r="V64" s="85"/>
      <c r="W64" s="85"/>
      <c r="X64" s="134"/>
      <c r="Y64" s="134"/>
      <c r="Z64" s="135"/>
      <c r="AA64" s="134"/>
      <c r="AB64" s="134"/>
      <c r="AC64" s="135"/>
    </row>
    <row r="65" spans="1:29" x14ac:dyDescent="0.25">
      <c r="A65" s="85"/>
      <c r="B65" s="85"/>
      <c r="C65" s="85"/>
      <c r="D65" s="85"/>
      <c r="E65" s="86"/>
      <c r="F65" s="86"/>
      <c r="G65" s="85"/>
      <c r="H65" s="85"/>
      <c r="I65" s="85"/>
      <c r="J65" s="85"/>
      <c r="K65" s="85"/>
      <c r="L65" s="85"/>
      <c r="M65" s="85"/>
      <c r="N65" s="85"/>
      <c r="O65" s="85"/>
      <c r="P65" s="136"/>
      <c r="Q65" s="137"/>
      <c r="R65" s="85"/>
      <c r="S65" s="85"/>
      <c r="T65" s="85"/>
      <c r="U65" s="85"/>
      <c r="V65" s="85"/>
      <c r="W65" s="85"/>
      <c r="X65" s="134"/>
      <c r="Y65" s="134"/>
      <c r="Z65" s="135"/>
      <c r="AA65" s="134"/>
      <c r="AB65" s="134"/>
      <c r="AC65" s="135"/>
    </row>
    <row r="66" spans="1:29" x14ac:dyDescent="0.25">
      <c r="A66" s="85"/>
      <c r="B66" s="85"/>
      <c r="C66" s="85"/>
      <c r="D66" s="85"/>
      <c r="E66" s="86"/>
      <c r="F66" s="86"/>
      <c r="G66" s="85"/>
      <c r="H66" s="85"/>
      <c r="I66" s="85"/>
      <c r="J66" s="85"/>
      <c r="K66" s="85"/>
      <c r="L66" s="85"/>
      <c r="M66" s="85"/>
      <c r="N66" s="85"/>
      <c r="O66" s="85"/>
      <c r="P66" s="136"/>
      <c r="Q66" s="137"/>
      <c r="R66" s="85"/>
      <c r="S66" s="85"/>
      <c r="T66" s="85"/>
      <c r="U66" s="85"/>
      <c r="V66" s="85"/>
      <c r="W66" s="85"/>
      <c r="X66" s="134"/>
      <c r="Y66" s="134"/>
      <c r="Z66" s="135"/>
      <c r="AA66" s="134"/>
      <c r="AB66" s="134"/>
      <c r="AC66" s="135"/>
    </row>
    <row r="67" spans="1:29" x14ac:dyDescent="0.25">
      <c r="A67" s="85"/>
      <c r="B67" s="85"/>
      <c r="C67" s="85"/>
      <c r="D67" s="85"/>
      <c r="E67" s="86"/>
      <c r="F67" s="86"/>
      <c r="G67" s="85"/>
      <c r="H67" s="85"/>
      <c r="I67" s="85"/>
      <c r="J67" s="85"/>
      <c r="K67" s="85"/>
      <c r="L67" s="85"/>
      <c r="M67" s="85"/>
      <c r="N67" s="85"/>
      <c r="O67" s="85"/>
      <c r="P67" s="136"/>
      <c r="Q67" s="137"/>
      <c r="R67" s="85"/>
      <c r="S67" s="85"/>
      <c r="T67" s="85"/>
      <c r="U67" s="85"/>
      <c r="V67" s="85"/>
      <c r="W67" s="85"/>
      <c r="X67" s="134"/>
      <c r="Y67" s="134"/>
      <c r="Z67" s="135"/>
      <c r="AA67" s="134"/>
      <c r="AB67" s="134"/>
      <c r="AC67" s="135"/>
    </row>
    <row r="68" spans="1:29" x14ac:dyDescent="0.25">
      <c r="A68" s="85"/>
      <c r="B68" s="85"/>
      <c r="C68" s="85"/>
      <c r="D68" s="85"/>
      <c r="E68" s="86"/>
      <c r="F68" s="86"/>
      <c r="G68" s="85"/>
      <c r="H68" s="85"/>
      <c r="I68" s="85"/>
      <c r="J68" s="85"/>
      <c r="K68" s="85"/>
      <c r="L68" s="85"/>
      <c r="M68" s="85"/>
      <c r="N68" s="85"/>
      <c r="O68" s="85"/>
      <c r="P68" s="136"/>
      <c r="Q68" s="137"/>
      <c r="R68" s="85"/>
      <c r="S68" s="85"/>
      <c r="T68" s="85"/>
      <c r="U68" s="85"/>
      <c r="V68" s="85"/>
      <c r="W68" s="85"/>
      <c r="X68" s="134"/>
      <c r="Y68" s="134"/>
      <c r="Z68" s="135"/>
      <c r="AA68" s="134"/>
      <c r="AB68" s="134"/>
      <c r="AC68" s="135"/>
    </row>
    <row r="69" spans="1:29" x14ac:dyDescent="0.25">
      <c r="A69" s="85"/>
      <c r="B69" s="85"/>
      <c r="C69" s="85"/>
      <c r="D69" s="85"/>
      <c r="E69" s="86"/>
      <c r="F69" s="86"/>
      <c r="G69" s="85"/>
      <c r="H69" s="85"/>
      <c r="I69" s="85"/>
      <c r="J69" s="85"/>
      <c r="K69" s="85"/>
      <c r="L69" s="85"/>
      <c r="M69" s="85"/>
      <c r="N69" s="85"/>
      <c r="O69" s="85"/>
      <c r="P69" s="136"/>
      <c r="Q69" s="137"/>
      <c r="R69" s="85"/>
      <c r="S69" s="85"/>
      <c r="T69" s="85"/>
      <c r="U69" s="85"/>
      <c r="V69" s="85"/>
      <c r="W69" s="85"/>
      <c r="X69" s="134"/>
      <c r="Y69" s="134"/>
      <c r="Z69" s="135"/>
      <c r="AA69" s="134"/>
      <c r="AB69" s="134"/>
      <c r="AC69" s="135"/>
    </row>
    <row r="70" spans="1:29" x14ac:dyDescent="0.25">
      <c r="A70" s="85"/>
      <c r="B70" s="85"/>
      <c r="C70" s="85"/>
      <c r="D70" s="85"/>
      <c r="E70" s="86"/>
      <c r="F70" s="86"/>
      <c r="G70" s="85"/>
      <c r="H70" s="85"/>
      <c r="I70" s="85"/>
      <c r="J70" s="85"/>
      <c r="K70" s="85"/>
      <c r="L70" s="85"/>
      <c r="M70" s="85"/>
      <c r="N70" s="85"/>
      <c r="O70" s="85"/>
      <c r="P70" s="136"/>
      <c r="Q70" s="137"/>
      <c r="R70" s="85"/>
      <c r="S70" s="85"/>
      <c r="T70" s="85"/>
      <c r="U70" s="85"/>
      <c r="V70" s="85"/>
      <c r="W70" s="85"/>
      <c r="X70" s="134"/>
      <c r="Y70" s="134"/>
      <c r="Z70" s="135"/>
      <c r="AA70" s="134"/>
      <c r="AB70" s="134"/>
      <c r="AC70" s="135"/>
    </row>
    <row r="71" spans="1:29" x14ac:dyDescent="0.25">
      <c r="A71" s="85"/>
      <c r="B71" s="85"/>
      <c r="C71" s="85"/>
      <c r="D71" s="85"/>
      <c r="E71" s="86"/>
      <c r="F71" s="86"/>
      <c r="G71" s="85"/>
      <c r="H71" s="85"/>
      <c r="I71" s="85"/>
      <c r="J71" s="85"/>
      <c r="K71" s="85"/>
      <c r="L71" s="85"/>
      <c r="M71" s="85"/>
      <c r="N71" s="85"/>
      <c r="O71" s="85"/>
      <c r="P71" s="136"/>
      <c r="Q71" s="137"/>
      <c r="R71" s="85"/>
      <c r="S71" s="85"/>
      <c r="T71" s="85"/>
      <c r="U71" s="85"/>
      <c r="V71" s="85"/>
      <c r="W71" s="85"/>
      <c r="X71" s="134"/>
      <c r="Y71" s="134"/>
      <c r="Z71" s="135"/>
      <c r="AA71" s="134"/>
      <c r="AB71" s="134"/>
      <c r="AC71" s="135"/>
    </row>
    <row r="72" spans="1:29" x14ac:dyDescent="0.25">
      <c r="A72" s="85"/>
      <c r="B72" s="85"/>
      <c r="C72" s="85"/>
      <c r="D72" s="85"/>
      <c r="E72" s="86"/>
      <c r="F72" s="86"/>
      <c r="G72" s="85"/>
      <c r="H72" s="85"/>
      <c r="I72" s="85"/>
      <c r="J72" s="85"/>
      <c r="K72" s="85"/>
      <c r="L72" s="85"/>
      <c r="M72" s="85"/>
      <c r="N72" s="85"/>
      <c r="O72" s="85"/>
      <c r="P72" s="136"/>
      <c r="Q72" s="137"/>
      <c r="R72" s="85"/>
      <c r="S72" s="85"/>
      <c r="T72" s="85"/>
      <c r="U72" s="85"/>
      <c r="V72" s="85"/>
      <c r="W72" s="85"/>
      <c r="X72" s="134"/>
      <c r="Y72" s="134"/>
      <c r="Z72" s="135"/>
      <c r="AA72" s="134"/>
      <c r="AB72" s="134"/>
      <c r="AC72" s="135"/>
    </row>
    <row r="73" spans="1:29" x14ac:dyDescent="0.25">
      <c r="A73" s="85"/>
      <c r="B73" s="85"/>
      <c r="C73" s="85"/>
      <c r="D73" s="85"/>
      <c r="E73" s="86"/>
      <c r="F73" s="86"/>
      <c r="G73" s="85"/>
      <c r="H73" s="85"/>
      <c r="I73" s="85"/>
      <c r="J73" s="85"/>
      <c r="K73" s="85"/>
      <c r="L73" s="85"/>
      <c r="M73" s="85"/>
      <c r="N73" s="85"/>
      <c r="O73" s="85"/>
      <c r="P73" s="136"/>
      <c r="Q73" s="137"/>
      <c r="R73" s="85"/>
      <c r="S73" s="85"/>
      <c r="T73" s="85"/>
      <c r="U73" s="85"/>
      <c r="V73" s="85"/>
      <c r="W73" s="85"/>
      <c r="X73" s="134"/>
      <c r="Y73" s="134"/>
      <c r="Z73" s="135"/>
      <c r="AA73" s="134"/>
      <c r="AB73" s="134"/>
      <c r="AC73" s="135"/>
    </row>
    <row r="74" spans="1:29" x14ac:dyDescent="0.25">
      <c r="A74" s="85"/>
      <c r="B74" s="85"/>
      <c r="C74" s="85"/>
      <c r="D74" s="85"/>
      <c r="E74" s="86"/>
      <c r="F74" s="86"/>
      <c r="G74" s="85"/>
      <c r="H74" s="85"/>
      <c r="I74" s="85"/>
      <c r="J74" s="85"/>
      <c r="K74" s="85"/>
      <c r="L74" s="85"/>
      <c r="M74" s="85"/>
      <c r="N74" s="85"/>
      <c r="O74" s="85"/>
      <c r="P74" s="136"/>
      <c r="Q74" s="137"/>
      <c r="R74" s="85"/>
      <c r="S74" s="85"/>
      <c r="T74" s="85"/>
      <c r="U74" s="85"/>
      <c r="V74" s="85"/>
      <c r="W74" s="85"/>
      <c r="X74" s="134"/>
      <c r="Y74" s="134"/>
      <c r="Z74" s="135"/>
      <c r="AA74" s="134"/>
      <c r="AB74" s="134"/>
      <c r="AC74" s="135"/>
    </row>
    <row r="75" spans="1:29" x14ac:dyDescent="0.25">
      <c r="A75" s="85"/>
      <c r="B75" s="85"/>
      <c r="C75" s="85"/>
      <c r="D75" s="85"/>
      <c r="E75" s="86"/>
      <c r="F75" s="86"/>
      <c r="G75" s="85"/>
      <c r="H75" s="85"/>
      <c r="I75" s="85"/>
      <c r="J75" s="85"/>
      <c r="K75" s="85"/>
      <c r="L75" s="85"/>
      <c r="M75" s="85"/>
      <c r="N75" s="85"/>
      <c r="O75" s="85"/>
      <c r="P75" s="136"/>
      <c r="Q75" s="137"/>
      <c r="R75" s="85"/>
      <c r="S75" s="85"/>
      <c r="T75" s="85"/>
      <c r="U75" s="85"/>
      <c r="V75" s="85"/>
      <c r="W75" s="85"/>
      <c r="X75" s="134"/>
      <c r="Y75" s="134"/>
      <c r="Z75" s="135"/>
      <c r="AA75" s="134"/>
      <c r="AB75" s="134"/>
      <c r="AC75" s="135"/>
    </row>
    <row r="76" spans="1:29" x14ac:dyDescent="0.25">
      <c r="A76" s="85"/>
      <c r="B76" s="85"/>
      <c r="C76" s="85"/>
      <c r="D76" s="85"/>
      <c r="E76" s="86"/>
      <c r="F76" s="86"/>
      <c r="G76" s="85"/>
      <c r="H76" s="85"/>
      <c r="I76" s="85"/>
      <c r="J76" s="85"/>
      <c r="K76" s="85"/>
      <c r="L76" s="85"/>
      <c r="M76" s="85"/>
      <c r="N76" s="85"/>
      <c r="O76" s="85"/>
      <c r="P76" s="136"/>
      <c r="Q76" s="137"/>
      <c r="R76" s="85"/>
      <c r="S76" s="85"/>
      <c r="T76" s="85"/>
      <c r="U76" s="85"/>
      <c r="V76" s="85"/>
      <c r="W76" s="85"/>
      <c r="X76" s="134"/>
      <c r="Y76" s="134"/>
      <c r="Z76" s="135"/>
      <c r="AA76" s="134"/>
      <c r="AB76" s="134"/>
      <c r="AC76" s="135"/>
    </row>
    <row r="77" spans="1:29" x14ac:dyDescent="0.25">
      <c r="A77" s="85"/>
      <c r="B77" s="85"/>
      <c r="C77" s="85"/>
      <c r="D77" s="85"/>
      <c r="E77" s="86"/>
      <c r="F77" s="86"/>
      <c r="G77" s="85"/>
      <c r="H77" s="85"/>
      <c r="I77" s="85"/>
      <c r="J77" s="85"/>
      <c r="K77" s="85"/>
      <c r="L77" s="85"/>
      <c r="M77" s="85"/>
      <c r="N77" s="85"/>
      <c r="O77" s="85"/>
      <c r="P77" s="136"/>
      <c r="Q77" s="137"/>
      <c r="R77" s="85"/>
      <c r="S77" s="85"/>
      <c r="T77" s="85"/>
      <c r="U77" s="85"/>
      <c r="V77" s="85"/>
      <c r="W77" s="85"/>
      <c r="X77" s="134"/>
      <c r="Y77" s="134"/>
      <c r="Z77" s="135"/>
      <c r="AA77" s="134"/>
      <c r="AB77" s="134"/>
      <c r="AC77" s="135"/>
    </row>
    <row r="78" spans="1:29" x14ac:dyDescent="0.25">
      <c r="A78" s="85"/>
      <c r="B78" s="85"/>
      <c r="C78" s="85"/>
      <c r="D78" s="85"/>
      <c r="E78" s="86"/>
      <c r="F78" s="86"/>
      <c r="G78" s="85"/>
      <c r="H78" s="85"/>
      <c r="I78" s="85"/>
      <c r="J78" s="85"/>
      <c r="K78" s="85"/>
      <c r="L78" s="85"/>
      <c r="M78" s="85"/>
      <c r="N78" s="85"/>
      <c r="O78" s="85"/>
      <c r="P78" s="136"/>
      <c r="Q78" s="137"/>
      <c r="R78" s="85"/>
      <c r="S78" s="85"/>
      <c r="T78" s="85"/>
      <c r="U78" s="85"/>
      <c r="V78" s="85"/>
      <c r="W78" s="85"/>
      <c r="X78" s="134"/>
      <c r="Y78" s="134"/>
      <c r="Z78" s="135"/>
      <c r="AA78" s="134"/>
      <c r="AB78" s="134"/>
      <c r="AC78" s="135"/>
    </row>
    <row r="79" spans="1:29" x14ac:dyDescent="0.25">
      <c r="A79" s="85"/>
      <c r="B79" s="85"/>
      <c r="C79" s="85"/>
      <c r="D79" s="85"/>
      <c r="E79" s="86"/>
      <c r="F79" s="86"/>
      <c r="G79" s="85"/>
      <c r="H79" s="85"/>
      <c r="I79" s="85"/>
      <c r="J79" s="85"/>
      <c r="K79" s="85"/>
      <c r="L79" s="85"/>
      <c r="M79" s="85"/>
      <c r="N79" s="85"/>
      <c r="O79" s="85"/>
      <c r="P79" s="136"/>
      <c r="Q79" s="137"/>
      <c r="R79" s="85"/>
      <c r="S79" s="85"/>
      <c r="T79" s="85"/>
      <c r="U79" s="85"/>
      <c r="V79" s="85"/>
      <c r="W79" s="85"/>
      <c r="X79" s="134"/>
      <c r="Y79" s="134"/>
      <c r="Z79" s="135"/>
      <c r="AA79" s="134"/>
      <c r="AB79" s="134"/>
      <c r="AC79" s="135"/>
    </row>
    <row r="80" spans="1:29" x14ac:dyDescent="0.25">
      <c r="A80" s="85"/>
      <c r="B80" s="85"/>
      <c r="C80" s="85"/>
      <c r="D80" s="85"/>
      <c r="E80" s="86"/>
      <c r="F80" s="86"/>
      <c r="G80" s="85"/>
      <c r="H80" s="85"/>
      <c r="I80" s="85"/>
      <c r="J80" s="85"/>
      <c r="K80" s="85"/>
      <c r="L80" s="85"/>
      <c r="M80" s="85"/>
      <c r="N80" s="85"/>
      <c r="O80" s="85"/>
      <c r="P80" s="136"/>
      <c r="Q80" s="137"/>
      <c r="R80" s="85"/>
      <c r="S80" s="85"/>
      <c r="T80" s="85"/>
      <c r="U80" s="85"/>
      <c r="V80" s="85"/>
      <c r="W80" s="85"/>
      <c r="X80" s="134"/>
      <c r="Y80" s="134"/>
      <c r="Z80" s="135"/>
      <c r="AA80" s="134"/>
      <c r="AB80" s="134"/>
      <c r="AC80" s="135"/>
    </row>
    <row r="81" spans="1:29" x14ac:dyDescent="0.25">
      <c r="A81" s="85"/>
      <c r="B81" s="85"/>
      <c r="C81" s="85"/>
      <c r="D81" s="85"/>
      <c r="E81" s="86"/>
      <c r="F81" s="86"/>
      <c r="G81" s="85"/>
      <c r="H81" s="85"/>
      <c r="I81" s="85"/>
      <c r="J81" s="85"/>
      <c r="K81" s="85"/>
      <c r="L81" s="85"/>
      <c r="M81" s="85"/>
      <c r="N81" s="85"/>
      <c r="O81" s="85"/>
      <c r="P81" s="136"/>
      <c r="Q81" s="137"/>
      <c r="R81" s="85"/>
      <c r="S81" s="85"/>
      <c r="T81" s="85"/>
      <c r="U81" s="85"/>
      <c r="V81" s="85"/>
      <c r="W81" s="85"/>
      <c r="X81" s="134"/>
      <c r="Y81" s="134"/>
      <c r="Z81" s="135"/>
      <c r="AA81" s="134"/>
      <c r="AB81" s="134"/>
      <c r="AC81" s="135"/>
    </row>
    <row r="82" spans="1:29" x14ac:dyDescent="0.25">
      <c r="A82" s="85"/>
      <c r="B82" s="85"/>
      <c r="C82" s="85"/>
      <c r="D82" s="85"/>
      <c r="E82" s="86"/>
      <c r="F82" s="86"/>
      <c r="G82" s="85"/>
      <c r="H82" s="85"/>
      <c r="I82" s="85"/>
      <c r="J82" s="85"/>
      <c r="K82" s="85"/>
      <c r="L82" s="85"/>
      <c r="M82" s="85"/>
      <c r="N82" s="85"/>
      <c r="O82" s="85"/>
      <c r="P82" s="136"/>
      <c r="Q82" s="137"/>
      <c r="R82" s="85"/>
      <c r="S82" s="85"/>
      <c r="T82" s="85"/>
      <c r="U82" s="85"/>
      <c r="V82" s="85"/>
      <c r="W82" s="85"/>
      <c r="X82" s="134"/>
      <c r="Y82" s="134"/>
      <c r="Z82" s="135"/>
      <c r="AA82" s="134"/>
      <c r="AB82" s="134"/>
      <c r="AC82" s="135"/>
    </row>
    <row r="83" spans="1:29" x14ac:dyDescent="0.25">
      <c r="A83" s="85"/>
      <c r="B83" s="85"/>
      <c r="C83" s="85"/>
      <c r="D83" s="85"/>
      <c r="E83" s="86"/>
      <c r="F83" s="86"/>
      <c r="G83" s="85"/>
      <c r="H83" s="85"/>
      <c r="I83" s="85"/>
      <c r="J83" s="85"/>
      <c r="K83" s="85"/>
      <c r="L83" s="85"/>
      <c r="M83" s="85"/>
      <c r="N83" s="85"/>
      <c r="O83" s="85"/>
      <c r="P83" s="136"/>
      <c r="Q83" s="137"/>
      <c r="R83" s="85"/>
      <c r="S83" s="85"/>
      <c r="T83" s="85"/>
      <c r="U83" s="85"/>
      <c r="V83" s="85"/>
      <c r="W83" s="85"/>
      <c r="X83" s="134"/>
      <c r="Y83" s="134"/>
      <c r="Z83" s="135"/>
      <c r="AA83" s="134"/>
      <c r="AB83" s="134"/>
      <c r="AC83" s="135"/>
    </row>
    <row r="84" spans="1:29" x14ac:dyDescent="0.25">
      <c r="A84" s="85"/>
      <c r="B84" s="85"/>
      <c r="C84" s="85"/>
      <c r="D84" s="85"/>
      <c r="E84" s="86"/>
      <c r="F84" s="86"/>
      <c r="G84" s="85"/>
      <c r="H84" s="85"/>
      <c r="I84" s="85"/>
      <c r="J84" s="85"/>
      <c r="K84" s="85"/>
      <c r="L84" s="85"/>
      <c r="M84" s="85"/>
      <c r="N84" s="85"/>
      <c r="O84" s="85"/>
      <c r="P84" s="136"/>
      <c r="Q84" s="137"/>
      <c r="R84" s="85"/>
      <c r="S84" s="85"/>
      <c r="T84" s="85"/>
      <c r="U84" s="85"/>
      <c r="V84" s="85"/>
      <c r="W84" s="85"/>
      <c r="X84" s="134"/>
      <c r="Y84" s="134"/>
      <c r="Z84" s="135"/>
      <c r="AA84" s="134"/>
      <c r="AB84" s="134"/>
      <c r="AC84" s="135"/>
    </row>
    <row r="85" spans="1:29" x14ac:dyDescent="0.25">
      <c r="A85" s="85"/>
      <c r="B85" s="85"/>
      <c r="C85" s="85"/>
      <c r="D85" s="85"/>
      <c r="E85" s="86"/>
      <c r="F85" s="86"/>
      <c r="G85" s="85"/>
      <c r="H85" s="85"/>
      <c r="I85" s="85"/>
      <c r="J85" s="85"/>
      <c r="K85" s="85"/>
      <c r="L85" s="85"/>
      <c r="M85" s="85"/>
      <c r="N85" s="85"/>
      <c r="O85" s="85"/>
      <c r="P85" s="136"/>
      <c r="Q85" s="137"/>
      <c r="R85" s="85"/>
      <c r="S85" s="85"/>
      <c r="T85" s="85"/>
      <c r="U85" s="85"/>
      <c r="V85" s="85"/>
      <c r="W85" s="85"/>
      <c r="X85" s="134"/>
      <c r="Y85" s="134"/>
      <c r="Z85" s="135"/>
      <c r="AA85" s="134"/>
      <c r="AB85" s="134"/>
      <c r="AC85" s="135"/>
    </row>
    <row r="86" spans="1:29" x14ac:dyDescent="0.25">
      <c r="A86" s="85"/>
      <c r="B86" s="85"/>
      <c r="C86" s="85"/>
      <c r="D86" s="85"/>
      <c r="E86" s="86"/>
      <c r="F86" s="86"/>
      <c r="G86" s="85"/>
      <c r="H86" s="85"/>
      <c r="I86" s="85"/>
      <c r="J86" s="85"/>
      <c r="K86" s="85"/>
      <c r="L86" s="85"/>
      <c r="M86" s="85"/>
      <c r="N86" s="85"/>
      <c r="O86" s="85"/>
      <c r="P86" s="136"/>
      <c r="Q86" s="137"/>
      <c r="R86" s="85"/>
      <c r="S86" s="85"/>
      <c r="T86" s="85"/>
      <c r="U86" s="85"/>
      <c r="V86" s="85"/>
      <c r="W86" s="85"/>
      <c r="X86" s="134"/>
      <c r="Y86" s="134"/>
      <c r="Z86" s="135"/>
      <c r="AA86" s="134"/>
      <c r="AB86" s="134"/>
      <c r="AC86" s="135"/>
    </row>
    <row r="87" spans="1:29" x14ac:dyDescent="0.25">
      <c r="A87" s="85"/>
      <c r="B87" s="85"/>
      <c r="C87" s="85"/>
      <c r="D87" s="85"/>
      <c r="E87" s="86"/>
      <c r="F87" s="86"/>
      <c r="G87" s="85"/>
      <c r="H87" s="85"/>
      <c r="I87" s="85"/>
      <c r="J87" s="85"/>
      <c r="K87" s="85"/>
      <c r="L87" s="85"/>
      <c r="M87" s="85"/>
      <c r="N87" s="85"/>
      <c r="O87" s="85"/>
      <c r="P87" s="136"/>
      <c r="Q87" s="137"/>
      <c r="R87" s="85"/>
      <c r="S87" s="85"/>
      <c r="T87" s="85"/>
      <c r="U87" s="85"/>
      <c r="V87" s="85"/>
      <c r="W87" s="85"/>
      <c r="X87" s="134"/>
      <c r="Y87" s="134"/>
      <c r="Z87" s="135"/>
      <c r="AA87" s="134"/>
      <c r="AB87" s="134"/>
      <c r="AC87" s="135"/>
    </row>
    <row r="88" spans="1:29" x14ac:dyDescent="0.25">
      <c r="A88" s="85"/>
      <c r="B88" s="85"/>
      <c r="C88" s="85"/>
      <c r="D88" s="85"/>
      <c r="E88" s="86"/>
      <c r="F88" s="86"/>
      <c r="G88" s="85"/>
      <c r="H88" s="85"/>
      <c r="I88" s="85"/>
      <c r="J88" s="85"/>
      <c r="K88" s="85"/>
      <c r="L88" s="85"/>
      <c r="M88" s="85"/>
      <c r="N88" s="85"/>
      <c r="O88" s="85"/>
      <c r="P88" s="136"/>
      <c r="Q88" s="137"/>
      <c r="R88" s="85"/>
      <c r="S88" s="85"/>
      <c r="T88" s="85"/>
      <c r="U88" s="85"/>
      <c r="V88" s="85"/>
      <c r="W88" s="85"/>
      <c r="X88" s="134"/>
      <c r="Y88" s="134"/>
      <c r="Z88" s="135"/>
      <c r="AA88" s="134"/>
      <c r="AB88" s="134"/>
      <c r="AC88" s="135"/>
    </row>
    <row r="89" spans="1:29" x14ac:dyDescent="0.25">
      <c r="A89" s="85"/>
      <c r="B89" s="85"/>
      <c r="C89" s="85"/>
      <c r="D89" s="85"/>
      <c r="E89" s="86"/>
      <c r="F89" s="86"/>
      <c r="G89" s="85"/>
      <c r="H89" s="85"/>
      <c r="I89" s="85"/>
      <c r="J89" s="85"/>
      <c r="K89" s="85"/>
      <c r="L89" s="85"/>
      <c r="M89" s="85"/>
      <c r="N89" s="85"/>
      <c r="O89" s="85"/>
      <c r="P89" s="136"/>
      <c r="Q89" s="137"/>
      <c r="R89" s="85"/>
      <c r="S89" s="85"/>
      <c r="T89" s="85"/>
      <c r="U89" s="85"/>
      <c r="V89" s="85"/>
      <c r="W89" s="85"/>
      <c r="X89" s="134"/>
      <c r="Y89" s="134"/>
      <c r="Z89" s="135"/>
      <c r="AA89" s="134"/>
      <c r="AB89" s="134"/>
      <c r="AC89" s="135"/>
    </row>
    <row r="90" spans="1:29" x14ac:dyDescent="0.25">
      <c r="A90" s="85"/>
      <c r="B90" s="85"/>
      <c r="C90" s="85"/>
      <c r="D90" s="85"/>
      <c r="E90" s="86"/>
      <c r="F90" s="86"/>
      <c r="G90" s="85"/>
      <c r="H90" s="85"/>
      <c r="I90" s="85"/>
      <c r="J90" s="85"/>
      <c r="K90" s="85"/>
      <c r="L90" s="85"/>
      <c r="M90" s="85"/>
      <c r="N90" s="85"/>
      <c r="O90" s="85"/>
      <c r="P90" s="136"/>
      <c r="Q90" s="137"/>
      <c r="R90" s="85"/>
      <c r="S90" s="85"/>
      <c r="T90" s="85"/>
      <c r="U90" s="85"/>
      <c r="V90" s="85"/>
      <c r="W90" s="85"/>
      <c r="X90" s="134"/>
      <c r="Y90" s="134"/>
      <c r="Z90" s="135"/>
      <c r="AA90" s="134"/>
      <c r="AB90" s="134"/>
      <c r="AC90" s="135"/>
    </row>
    <row r="91" spans="1:29" x14ac:dyDescent="0.25">
      <c r="A91" s="85"/>
      <c r="B91" s="85"/>
      <c r="C91" s="85"/>
      <c r="D91" s="85"/>
      <c r="E91" s="86"/>
      <c r="F91" s="86"/>
      <c r="G91" s="85"/>
      <c r="H91" s="85"/>
      <c r="I91" s="85"/>
      <c r="J91" s="85"/>
      <c r="K91" s="85"/>
      <c r="L91" s="85"/>
      <c r="M91" s="85"/>
      <c r="N91" s="85"/>
      <c r="O91" s="85"/>
      <c r="P91" s="136"/>
      <c r="Q91" s="137"/>
      <c r="R91" s="85"/>
      <c r="S91" s="85"/>
      <c r="T91" s="85"/>
      <c r="U91" s="85"/>
      <c r="V91" s="85"/>
      <c r="W91" s="85"/>
      <c r="X91" s="134"/>
      <c r="Y91" s="134"/>
      <c r="Z91" s="135"/>
      <c r="AA91" s="134"/>
      <c r="AB91" s="134"/>
      <c r="AC91" s="135"/>
    </row>
    <row r="92" spans="1:29" x14ac:dyDescent="0.25">
      <c r="A92" s="85"/>
      <c r="B92" s="85"/>
      <c r="C92" s="85"/>
      <c r="D92" s="85"/>
      <c r="E92" s="86"/>
      <c r="F92" s="86"/>
      <c r="G92" s="85"/>
      <c r="H92" s="85"/>
      <c r="I92" s="85"/>
      <c r="J92" s="85"/>
      <c r="K92" s="85"/>
      <c r="L92" s="85"/>
      <c r="M92" s="85"/>
      <c r="N92" s="85"/>
      <c r="O92" s="85"/>
      <c r="P92" s="136"/>
      <c r="Q92" s="137"/>
      <c r="R92" s="85"/>
      <c r="S92" s="85"/>
      <c r="T92" s="85"/>
      <c r="U92" s="85"/>
      <c r="V92" s="85"/>
      <c r="W92" s="85"/>
      <c r="X92" s="134"/>
      <c r="Y92" s="134"/>
      <c r="Z92" s="135"/>
      <c r="AA92" s="134"/>
      <c r="AB92" s="134"/>
      <c r="AC92" s="135"/>
    </row>
    <row r="93" spans="1:29" x14ac:dyDescent="0.25">
      <c r="A93" s="85"/>
      <c r="B93" s="85"/>
      <c r="C93" s="85"/>
      <c r="D93" s="85"/>
      <c r="E93" s="86"/>
      <c r="F93" s="86"/>
      <c r="G93" s="85"/>
      <c r="H93" s="85"/>
      <c r="I93" s="85"/>
      <c r="J93" s="85"/>
      <c r="K93" s="85"/>
      <c r="L93" s="85"/>
      <c r="M93" s="85"/>
      <c r="N93" s="85"/>
      <c r="O93" s="85"/>
      <c r="P93" s="136"/>
      <c r="Q93" s="137"/>
      <c r="R93" s="85"/>
      <c r="S93" s="85"/>
      <c r="T93" s="85"/>
      <c r="U93" s="85"/>
      <c r="V93" s="85"/>
      <c r="W93" s="85"/>
      <c r="X93" s="134"/>
      <c r="Y93" s="134"/>
      <c r="Z93" s="135"/>
      <c r="AA93" s="134"/>
      <c r="AB93" s="134"/>
      <c r="AC93" s="135"/>
    </row>
    <row r="94" spans="1:29" x14ac:dyDescent="0.25">
      <c r="A94" s="85"/>
      <c r="B94" s="85"/>
      <c r="C94" s="85"/>
      <c r="D94" s="85"/>
      <c r="E94" s="86"/>
      <c r="F94" s="86"/>
      <c r="G94" s="85"/>
      <c r="H94" s="85"/>
      <c r="I94" s="85"/>
      <c r="J94" s="85"/>
      <c r="K94" s="85"/>
      <c r="L94" s="85"/>
      <c r="M94" s="85"/>
      <c r="N94" s="85"/>
      <c r="O94" s="85"/>
      <c r="P94" s="136"/>
      <c r="Q94" s="137"/>
      <c r="R94" s="85"/>
      <c r="S94" s="85"/>
      <c r="T94" s="85"/>
      <c r="U94" s="85"/>
      <c r="V94" s="85"/>
      <c r="W94" s="85"/>
      <c r="X94" s="134"/>
      <c r="Y94" s="134"/>
      <c r="Z94" s="135"/>
      <c r="AA94" s="134"/>
      <c r="AB94" s="134"/>
      <c r="AC94" s="135"/>
    </row>
    <row r="95" spans="1:29" x14ac:dyDescent="0.25">
      <c r="A95" s="85"/>
      <c r="B95" s="85"/>
      <c r="C95" s="85"/>
      <c r="D95" s="85"/>
      <c r="E95" s="86"/>
      <c r="F95" s="86"/>
      <c r="G95" s="85"/>
      <c r="H95" s="85"/>
      <c r="I95" s="85"/>
      <c r="J95" s="85"/>
      <c r="K95" s="85"/>
      <c r="L95" s="85"/>
      <c r="M95" s="85"/>
      <c r="N95" s="85"/>
      <c r="O95" s="85"/>
      <c r="P95" s="136"/>
      <c r="Q95" s="137"/>
      <c r="R95" s="85"/>
      <c r="S95" s="85"/>
      <c r="T95" s="85"/>
      <c r="U95" s="85"/>
      <c r="V95" s="85"/>
      <c r="W95" s="85"/>
      <c r="X95" s="134"/>
      <c r="Y95" s="134"/>
      <c r="Z95" s="135"/>
      <c r="AA95" s="134"/>
      <c r="AB95" s="134"/>
      <c r="AC95" s="135"/>
    </row>
    <row r="96" spans="1:29" x14ac:dyDescent="0.25">
      <c r="A96" s="85"/>
      <c r="B96" s="85"/>
      <c r="C96" s="85"/>
      <c r="D96" s="85"/>
      <c r="E96" s="86"/>
      <c r="F96" s="86"/>
      <c r="G96" s="85"/>
      <c r="H96" s="85"/>
      <c r="I96" s="85"/>
      <c r="J96" s="85"/>
      <c r="K96" s="85"/>
      <c r="L96" s="85"/>
      <c r="M96" s="85"/>
      <c r="N96" s="85"/>
      <c r="O96" s="85"/>
      <c r="P96" s="136"/>
      <c r="Q96" s="137"/>
      <c r="R96" s="85"/>
      <c r="S96" s="85"/>
      <c r="T96" s="85"/>
      <c r="U96" s="85"/>
      <c r="V96" s="85"/>
      <c r="W96" s="85"/>
      <c r="X96" s="134"/>
      <c r="Y96" s="134"/>
      <c r="Z96" s="135"/>
      <c r="AA96" s="134"/>
      <c r="AB96" s="134"/>
      <c r="AC96" s="135"/>
    </row>
    <row r="97" spans="1:29" x14ac:dyDescent="0.25">
      <c r="A97" s="85"/>
      <c r="B97" s="85"/>
      <c r="C97" s="85"/>
      <c r="D97" s="85"/>
      <c r="E97" s="86"/>
      <c r="F97" s="86"/>
      <c r="G97" s="85"/>
      <c r="H97" s="85"/>
      <c r="I97" s="85"/>
      <c r="J97" s="85"/>
      <c r="K97" s="85"/>
      <c r="L97" s="85"/>
      <c r="M97" s="85"/>
      <c r="N97" s="85"/>
      <c r="O97" s="85"/>
      <c r="P97" s="136"/>
      <c r="Q97" s="137"/>
      <c r="R97" s="85"/>
      <c r="S97" s="85"/>
      <c r="T97" s="85"/>
      <c r="U97" s="85"/>
      <c r="V97" s="85"/>
      <c r="W97" s="85"/>
      <c r="X97" s="134"/>
      <c r="Y97" s="134"/>
      <c r="Z97" s="135"/>
      <c r="AA97" s="134"/>
      <c r="AB97" s="134"/>
      <c r="AC97" s="135"/>
    </row>
    <row r="98" spans="1:29" x14ac:dyDescent="0.25">
      <c r="A98" s="85"/>
      <c r="B98" s="85"/>
      <c r="C98" s="85"/>
      <c r="D98" s="85"/>
      <c r="E98" s="86"/>
      <c r="F98" s="86"/>
      <c r="G98" s="85"/>
      <c r="H98" s="85"/>
      <c r="I98" s="85"/>
      <c r="J98" s="85"/>
      <c r="K98" s="85"/>
      <c r="L98" s="85"/>
      <c r="M98" s="85"/>
      <c r="N98" s="85"/>
      <c r="O98" s="85"/>
      <c r="P98" s="136"/>
      <c r="Q98" s="137"/>
      <c r="R98" s="85"/>
      <c r="S98" s="85"/>
      <c r="T98" s="85"/>
      <c r="U98" s="85"/>
      <c r="V98" s="85"/>
      <c r="W98" s="85"/>
      <c r="X98" s="134"/>
      <c r="Y98" s="134"/>
      <c r="Z98" s="135"/>
      <c r="AA98" s="134"/>
      <c r="AB98" s="134"/>
      <c r="AC98" s="135"/>
    </row>
    <row r="99" spans="1:29" x14ac:dyDescent="0.25">
      <c r="A99" s="85"/>
      <c r="B99" s="85"/>
      <c r="C99" s="85"/>
      <c r="D99" s="85"/>
      <c r="E99" s="86"/>
      <c r="F99" s="86"/>
      <c r="G99" s="85"/>
      <c r="H99" s="85"/>
      <c r="I99" s="85"/>
      <c r="J99" s="85"/>
      <c r="K99" s="85"/>
      <c r="L99" s="85"/>
      <c r="M99" s="85"/>
      <c r="N99" s="85"/>
      <c r="O99" s="85"/>
      <c r="P99" s="136"/>
      <c r="Q99" s="137"/>
      <c r="R99" s="85"/>
      <c r="S99" s="85"/>
      <c r="T99" s="85"/>
      <c r="U99" s="85"/>
      <c r="V99" s="85"/>
      <c r="W99" s="85"/>
      <c r="X99" s="134"/>
      <c r="Y99" s="134"/>
      <c r="Z99" s="135"/>
      <c r="AA99" s="134"/>
      <c r="AB99" s="134"/>
      <c r="AC99" s="135"/>
    </row>
    <row r="100" spans="1:29" x14ac:dyDescent="0.25">
      <c r="A100" s="85"/>
      <c r="B100" s="85"/>
      <c r="C100" s="85"/>
      <c r="D100" s="85"/>
      <c r="E100" s="86"/>
      <c r="F100" s="86"/>
      <c r="G100" s="85"/>
      <c r="H100" s="85"/>
      <c r="I100" s="85"/>
      <c r="J100" s="85"/>
      <c r="K100" s="85"/>
      <c r="L100" s="85"/>
      <c r="M100" s="85"/>
      <c r="N100" s="85"/>
      <c r="O100" s="85"/>
      <c r="P100" s="136"/>
      <c r="Q100" s="137"/>
      <c r="R100" s="85"/>
      <c r="S100" s="85"/>
      <c r="T100" s="85"/>
      <c r="U100" s="85"/>
      <c r="V100" s="85"/>
      <c r="W100" s="85"/>
      <c r="X100" s="134"/>
      <c r="Y100" s="134"/>
      <c r="Z100" s="135"/>
      <c r="AA100" s="134"/>
      <c r="AB100" s="134"/>
      <c r="AC100" s="135"/>
    </row>
    <row r="101" spans="1:29" x14ac:dyDescent="0.25">
      <c r="A101" s="85"/>
      <c r="B101" s="85"/>
      <c r="C101" s="85"/>
      <c r="D101" s="85"/>
      <c r="E101" s="86"/>
      <c r="F101" s="86"/>
      <c r="G101" s="85"/>
      <c r="H101" s="85"/>
      <c r="I101" s="85"/>
      <c r="J101" s="85"/>
      <c r="K101" s="85"/>
      <c r="L101" s="85"/>
      <c r="M101" s="85"/>
      <c r="N101" s="85"/>
      <c r="O101" s="85"/>
      <c r="P101" s="136"/>
      <c r="Q101" s="137"/>
      <c r="R101" s="85"/>
      <c r="S101" s="85"/>
      <c r="T101" s="85"/>
      <c r="U101" s="85"/>
      <c r="V101" s="85"/>
      <c r="W101" s="85"/>
      <c r="X101" s="134"/>
      <c r="Y101" s="134"/>
      <c r="Z101" s="135"/>
      <c r="AA101" s="134"/>
      <c r="AB101" s="134"/>
      <c r="AC101" s="135"/>
    </row>
    <row r="102" spans="1:29" x14ac:dyDescent="0.25">
      <c r="A102" s="85"/>
      <c r="B102" s="85"/>
      <c r="C102" s="85"/>
      <c r="D102" s="85"/>
      <c r="E102" s="86"/>
      <c r="F102" s="86"/>
      <c r="G102" s="85"/>
      <c r="H102" s="85"/>
      <c r="I102" s="85"/>
      <c r="J102" s="85"/>
      <c r="K102" s="85"/>
      <c r="L102" s="85"/>
      <c r="M102" s="85"/>
      <c r="N102" s="85"/>
      <c r="O102" s="85"/>
      <c r="P102" s="136"/>
      <c r="Q102" s="137"/>
      <c r="R102" s="85"/>
      <c r="S102" s="85"/>
      <c r="T102" s="85"/>
      <c r="U102" s="85"/>
      <c r="V102" s="85"/>
      <c r="W102" s="85"/>
      <c r="X102" s="134"/>
      <c r="Y102" s="134"/>
      <c r="Z102" s="135"/>
      <c r="AA102" s="134"/>
      <c r="AB102" s="134"/>
      <c r="AC102" s="135"/>
    </row>
    <row r="103" spans="1:29" x14ac:dyDescent="0.25">
      <c r="A103" s="85"/>
      <c r="B103" s="85"/>
      <c r="C103" s="85"/>
      <c r="D103" s="85"/>
      <c r="E103" s="86"/>
      <c r="F103" s="86"/>
      <c r="G103" s="85"/>
      <c r="H103" s="85"/>
      <c r="I103" s="85"/>
      <c r="J103" s="85"/>
      <c r="K103" s="85"/>
      <c r="L103" s="85"/>
      <c r="M103" s="85"/>
      <c r="N103" s="85"/>
      <c r="O103" s="85"/>
      <c r="P103" s="136"/>
      <c r="Q103" s="137"/>
      <c r="R103" s="85"/>
      <c r="S103" s="85"/>
      <c r="T103" s="85"/>
      <c r="U103" s="85"/>
      <c r="V103" s="85"/>
      <c r="W103" s="85"/>
      <c r="X103" s="134"/>
      <c r="Y103" s="134"/>
      <c r="Z103" s="135"/>
      <c r="AA103" s="134"/>
      <c r="AB103" s="134"/>
      <c r="AC103" s="135"/>
    </row>
    <row r="104" spans="1:29" x14ac:dyDescent="0.25">
      <c r="A104" s="85"/>
      <c r="B104" s="85"/>
      <c r="C104" s="85"/>
      <c r="D104" s="85"/>
      <c r="E104" s="86"/>
      <c r="F104" s="86"/>
      <c r="G104" s="85"/>
      <c r="H104" s="85"/>
      <c r="I104" s="85"/>
      <c r="J104" s="85"/>
      <c r="K104" s="85"/>
      <c r="L104" s="85"/>
      <c r="M104" s="85"/>
      <c r="N104" s="85"/>
      <c r="O104" s="85"/>
      <c r="P104" s="136"/>
      <c r="Q104" s="137"/>
      <c r="R104" s="85"/>
      <c r="S104" s="85"/>
      <c r="T104" s="85"/>
      <c r="U104" s="85"/>
      <c r="V104" s="85"/>
      <c r="W104" s="85"/>
      <c r="X104" s="134"/>
      <c r="Y104" s="134"/>
      <c r="Z104" s="135"/>
      <c r="AA104" s="134"/>
      <c r="AB104" s="134"/>
      <c r="AC104" s="135"/>
    </row>
    <row r="105" spans="1:29" x14ac:dyDescent="0.25">
      <c r="A105" s="85"/>
      <c r="B105" s="85"/>
      <c r="C105" s="85"/>
      <c r="D105" s="85"/>
      <c r="E105" s="86"/>
      <c r="F105" s="86"/>
      <c r="G105" s="85"/>
      <c r="H105" s="85"/>
      <c r="I105" s="85"/>
      <c r="J105" s="85"/>
      <c r="K105" s="85"/>
      <c r="L105" s="85"/>
      <c r="M105" s="85"/>
      <c r="N105" s="85"/>
      <c r="O105" s="85"/>
      <c r="P105" s="136"/>
      <c r="Q105" s="137"/>
      <c r="R105" s="85"/>
      <c r="S105" s="85"/>
      <c r="T105" s="85"/>
      <c r="U105" s="85"/>
      <c r="V105" s="85"/>
      <c r="W105" s="85"/>
      <c r="X105" s="134"/>
      <c r="Y105" s="134"/>
      <c r="Z105" s="135"/>
      <c r="AA105" s="134"/>
      <c r="AB105" s="134"/>
      <c r="AC105" s="135"/>
    </row>
    <row r="106" spans="1:29" x14ac:dyDescent="0.25">
      <c r="A106" s="85"/>
      <c r="B106" s="85"/>
      <c r="C106" s="85"/>
      <c r="D106" s="85"/>
      <c r="E106" s="86"/>
      <c r="F106" s="86"/>
      <c r="G106" s="85"/>
      <c r="H106" s="85"/>
      <c r="I106" s="85"/>
      <c r="J106" s="85"/>
      <c r="K106" s="85"/>
      <c r="L106" s="85"/>
      <c r="M106" s="85"/>
      <c r="N106" s="85"/>
      <c r="O106" s="85"/>
      <c r="P106" s="136"/>
      <c r="Q106" s="137"/>
      <c r="R106" s="85"/>
      <c r="S106" s="85"/>
      <c r="T106" s="85"/>
      <c r="U106" s="85"/>
      <c r="V106" s="85"/>
      <c r="W106" s="85"/>
      <c r="X106" s="134"/>
      <c r="Y106" s="134"/>
      <c r="Z106" s="135"/>
      <c r="AA106" s="134"/>
      <c r="AB106" s="134"/>
      <c r="AC106" s="135"/>
    </row>
    <row r="107" spans="1:29" x14ac:dyDescent="0.25">
      <c r="A107" s="85"/>
      <c r="B107" s="85"/>
      <c r="C107" s="85"/>
      <c r="D107" s="85"/>
      <c r="E107" s="86"/>
      <c r="F107" s="86"/>
      <c r="G107" s="85"/>
      <c r="H107" s="85"/>
      <c r="I107" s="85"/>
      <c r="J107" s="85"/>
      <c r="K107" s="85"/>
      <c r="L107" s="85"/>
      <c r="M107" s="85"/>
      <c r="N107" s="85"/>
      <c r="O107" s="85"/>
      <c r="P107" s="136"/>
      <c r="Q107" s="137"/>
      <c r="R107" s="85"/>
      <c r="S107" s="85"/>
      <c r="T107" s="85"/>
      <c r="U107" s="85"/>
      <c r="V107" s="85"/>
      <c r="W107" s="85"/>
      <c r="X107" s="134"/>
      <c r="Y107" s="134"/>
      <c r="Z107" s="135"/>
      <c r="AA107" s="134"/>
      <c r="AB107" s="134"/>
      <c r="AC107" s="135"/>
    </row>
    <row r="108" spans="1:29" x14ac:dyDescent="0.25">
      <c r="A108" s="85"/>
      <c r="B108" s="85"/>
      <c r="C108" s="85"/>
      <c r="D108" s="85"/>
      <c r="E108" s="86"/>
      <c r="F108" s="86"/>
      <c r="G108" s="85"/>
      <c r="H108" s="85"/>
      <c r="I108" s="85"/>
      <c r="J108" s="85"/>
      <c r="K108" s="85"/>
      <c r="L108" s="85"/>
      <c r="M108" s="85"/>
      <c r="N108" s="85"/>
      <c r="O108" s="85"/>
      <c r="P108" s="136"/>
      <c r="Q108" s="137"/>
      <c r="R108" s="85"/>
      <c r="S108" s="85"/>
      <c r="T108" s="85"/>
      <c r="U108" s="85"/>
      <c r="V108" s="85"/>
      <c r="W108" s="85"/>
      <c r="X108" s="134"/>
      <c r="Y108" s="134"/>
      <c r="Z108" s="135"/>
      <c r="AA108" s="134"/>
      <c r="AB108" s="134"/>
      <c r="AC108" s="135"/>
    </row>
    <row r="109" spans="1:29" x14ac:dyDescent="0.25">
      <c r="A109" s="85"/>
      <c r="B109" s="85"/>
      <c r="C109" s="85"/>
      <c r="D109" s="85"/>
      <c r="E109" s="86"/>
      <c r="F109" s="86"/>
      <c r="G109" s="85"/>
      <c r="H109" s="85"/>
      <c r="I109" s="85"/>
      <c r="J109" s="85"/>
      <c r="K109" s="85"/>
      <c r="L109" s="85"/>
      <c r="M109" s="85"/>
      <c r="N109" s="85"/>
      <c r="O109" s="85"/>
      <c r="P109" s="136"/>
      <c r="Q109" s="137"/>
      <c r="R109" s="85"/>
      <c r="S109" s="85"/>
      <c r="T109" s="85"/>
      <c r="U109" s="85"/>
      <c r="V109" s="85"/>
      <c r="W109" s="85"/>
      <c r="X109" s="134"/>
      <c r="Y109" s="134"/>
      <c r="Z109" s="135"/>
      <c r="AA109" s="134"/>
      <c r="AB109" s="134"/>
      <c r="AC109" s="135"/>
    </row>
    <row r="110" spans="1:29" x14ac:dyDescent="0.25">
      <c r="A110" s="85"/>
      <c r="B110" s="85"/>
      <c r="C110" s="85"/>
      <c r="D110" s="85"/>
      <c r="E110" s="86"/>
      <c r="F110" s="86"/>
      <c r="G110" s="85"/>
      <c r="H110" s="85"/>
      <c r="I110" s="85"/>
      <c r="J110" s="85"/>
      <c r="K110" s="85"/>
      <c r="L110" s="85"/>
      <c r="M110" s="85"/>
      <c r="N110" s="85"/>
      <c r="O110" s="85"/>
      <c r="P110" s="136"/>
      <c r="Q110" s="137"/>
      <c r="R110" s="85"/>
      <c r="S110" s="85"/>
      <c r="T110" s="85"/>
      <c r="U110" s="85"/>
      <c r="V110" s="85"/>
      <c r="W110" s="85"/>
      <c r="X110" s="134"/>
      <c r="Y110" s="134"/>
      <c r="Z110" s="135"/>
      <c r="AA110" s="134"/>
      <c r="AB110" s="134"/>
      <c r="AC110" s="135"/>
    </row>
    <row r="111" spans="1:29" x14ac:dyDescent="0.25">
      <c r="A111" s="85"/>
      <c r="B111" s="85"/>
      <c r="C111" s="85"/>
      <c r="D111" s="85"/>
      <c r="E111" s="86"/>
      <c r="F111" s="86"/>
      <c r="G111" s="85"/>
      <c r="H111" s="85"/>
      <c r="I111" s="85"/>
      <c r="J111" s="85"/>
      <c r="K111" s="85"/>
      <c r="L111" s="85"/>
      <c r="M111" s="85"/>
      <c r="N111" s="85"/>
      <c r="O111" s="85"/>
      <c r="P111" s="136"/>
      <c r="Q111" s="137"/>
      <c r="R111" s="85"/>
      <c r="S111" s="85"/>
      <c r="T111" s="85"/>
      <c r="U111" s="85"/>
      <c r="V111" s="85"/>
      <c r="W111" s="85"/>
      <c r="X111" s="134"/>
      <c r="Y111" s="134"/>
      <c r="Z111" s="135"/>
      <c r="AA111" s="134"/>
      <c r="AB111" s="134"/>
      <c r="AC111" s="135"/>
    </row>
    <row r="112" spans="1:29" x14ac:dyDescent="0.25">
      <c r="A112" s="85"/>
      <c r="B112" s="85"/>
      <c r="C112" s="85"/>
      <c r="D112" s="85"/>
      <c r="E112" s="86"/>
      <c r="F112" s="86"/>
      <c r="G112" s="85"/>
      <c r="H112" s="85"/>
      <c r="I112" s="85"/>
      <c r="J112" s="85"/>
      <c r="K112" s="85"/>
      <c r="L112" s="85"/>
      <c r="M112" s="85"/>
      <c r="N112" s="85"/>
      <c r="O112" s="85"/>
      <c r="P112" s="136"/>
      <c r="Q112" s="137"/>
      <c r="R112" s="85"/>
      <c r="S112" s="85"/>
      <c r="T112" s="85"/>
      <c r="U112" s="85"/>
      <c r="V112" s="85"/>
      <c r="W112" s="85"/>
      <c r="X112" s="134"/>
      <c r="Y112" s="134"/>
      <c r="Z112" s="135"/>
      <c r="AA112" s="134"/>
      <c r="AB112" s="134"/>
      <c r="AC112" s="135"/>
    </row>
    <row r="113" spans="1:29" x14ac:dyDescent="0.25">
      <c r="A113" s="85"/>
      <c r="B113" s="85"/>
      <c r="C113" s="85"/>
      <c r="D113" s="85"/>
      <c r="E113" s="86"/>
      <c r="F113" s="86"/>
      <c r="G113" s="85"/>
      <c r="H113" s="85"/>
      <c r="I113" s="85"/>
      <c r="J113" s="85"/>
      <c r="K113" s="85"/>
      <c r="L113" s="85"/>
      <c r="M113" s="85"/>
      <c r="N113" s="85"/>
      <c r="O113" s="85"/>
      <c r="P113" s="136"/>
      <c r="Q113" s="137"/>
      <c r="R113" s="85"/>
      <c r="S113" s="85"/>
      <c r="T113" s="85"/>
      <c r="U113" s="85"/>
      <c r="V113" s="85"/>
      <c r="W113" s="85"/>
      <c r="X113" s="134"/>
      <c r="Y113" s="134"/>
      <c r="Z113" s="135"/>
      <c r="AA113" s="134"/>
      <c r="AB113" s="134"/>
      <c r="AC113" s="135"/>
    </row>
    <row r="114" spans="1:29" x14ac:dyDescent="0.25">
      <c r="A114" s="85"/>
      <c r="B114" s="85"/>
      <c r="C114" s="85"/>
      <c r="D114" s="85"/>
      <c r="E114" s="86"/>
      <c r="F114" s="86"/>
      <c r="G114" s="85"/>
      <c r="H114" s="85"/>
      <c r="I114" s="85"/>
      <c r="J114" s="85"/>
      <c r="K114" s="85"/>
      <c r="L114" s="85"/>
      <c r="M114" s="85"/>
      <c r="N114" s="85"/>
      <c r="O114" s="85"/>
      <c r="P114" s="136"/>
      <c r="Q114" s="137"/>
      <c r="R114" s="85"/>
      <c r="S114" s="85"/>
      <c r="T114" s="85"/>
      <c r="U114" s="85"/>
      <c r="V114" s="85"/>
      <c r="W114" s="85"/>
      <c r="X114" s="134"/>
      <c r="Y114" s="134"/>
      <c r="Z114" s="135"/>
      <c r="AA114" s="134"/>
      <c r="AB114" s="134"/>
      <c r="AC114" s="135"/>
    </row>
    <row r="115" spans="1:29" x14ac:dyDescent="0.25">
      <c r="A115" s="85"/>
      <c r="B115" s="85"/>
      <c r="C115" s="85"/>
      <c r="D115" s="85"/>
      <c r="E115" s="86"/>
      <c r="F115" s="86"/>
      <c r="G115" s="85"/>
      <c r="H115" s="85"/>
      <c r="I115" s="85"/>
      <c r="J115" s="85"/>
      <c r="K115" s="85"/>
      <c r="L115" s="85"/>
      <c r="M115" s="85"/>
      <c r="N115" s="85"/>
      <c r="O115" s="85"/>
      <c r="P115" s="136"/>
      <c r="Q115" s="137"/>
      <c r="R115" s="85"/>
      <c r="S115" s="85"/>
      <c r="T115" s="85"/>
      <c r="U115" s="85"/>
      <c r="V115" s="85"/>
      <c r="W115" s="85"/>
      <c r="X115" s="134"/>
      <c r="Y115" s="134"/>
      <c r="Z115" s="135"/>
      <c r="AA115" s="134"/>
      <c r="AB115" s="134"/>
      <c r="AC115" s="135"/>
    </row>
    <row r="116" spans="1:29" x14ac:dyDescent="0.25">
      <c r="A116" s="85"/>
      <c r="B116" s="85"/>
      <c r="C116" s="85"/>
      <c r="D116" s="85"/>
      <c r="E116" s="86"/>
      <c r="F116" s="86"/>
      <c r="G116" s="85"/>
      <c r="H116" s="85"/>
      <c r="I116" s="85"/>
      <c r="J116" s="85"/>
      <c r="K116" s="85"/>
      <c r="L116" s="85"/>
      <c r="M116" s="85"/>
      <c r="N116" s="85"/>
      <c r="O116" s="85"/>
      <c r="P116" s="136"/>
      <c r="Q116" s="137"/>
      <c r="R116" s="85"/>
      <c r="S116" s="85"/>
      <c r="T116" s="85"/>
      <c r="U116" s="85"/>
      <c r="V116" s="85"/>
      <c r="W116" s="85"/>
      <c r="X116" s="134"/>
      <c r="Y116" s="134"/>
      <c r="Z116" s="135"/>
      <c r="AA116" s="134"/>
      <c r="AB116" s="134"/>
      <c r="AC116" s="135"/>
    </row>
    <row r="117" spans="1:29" x14ac:dyDescent="0.25">
      <c r="A117" s="85"/>
      <c r="B117" s="85"/>
      <c r="C117" s="85"/>
      <c r="D117" s="85"/>
      <c r="E117" s="86"/>
      <c r="F117" s="86"/>
      <c r="G117" s="85"/>
      <c r="H117" s="85"/>
      <c r="I117" s="85"/>
      <c r="J117" s="85"/>
      <c r="K117" s="85"/>
      <c r="L117" s="85"/>
      <c r="M117" s="85"/>
      <c r="N117" s="85"/>
      <c r="O117" s="85"/>
      <c r="P117" s="136"/>
      <c r="Q117" s="137"/>
      <c r="R117" s="85"/>
      <c r="S117" s="85"/>
      <c r="T117" s="85"/>
      <c r="U117" s="85"/>
      <c r="V117" s="85"/>
      <c r="W117" s="85"/>
      <c r="X117" s="134"/>
      <c r="Y117" s="134"/>
      <c r="Z117" s="135"/>
      <c r="AA117" s="134"/>
      <c r="AB117" s="134"/>
      <c r="AC117" s="135"/>
    </row>
    <row r="118" spans="1:29" x14ac:dyDescent="0.25">
      <c r="A118" s="85"/>
      <c r="B118" s="85"/>
      <c r="C118" s="85"/>
      <c r="D118" s="85"/>
      <c r="E118" s="86"/>
      <c r="F118" s="86"/>
      <c r="G118" s="85"/>
      <c r="H118" s="85"/>
      <c r="I118" s="85"/>
      <c r="J118" s="85"/>
      <c r="K118" s="85"/>
      <c r="L118" s="85"/>
      <c r="M118" s="85"/>
      <c r="N118" s="85"/>
      <c r="O118" s="85"/>
      <c r="P118" s="136"/>
      <c r="Q118" s="137"/>
      <c r="R118" s="85"/>
      <c r="S118" s="85"/>
      <c r="T118" s="85"/>
      <c r="U118" s="85"/>
      <c r="V118" s="85"/>
      <c r="W118" s="85"/>
      <c r="X118" s="134"/>
      <c r="Y118" s="134"/>
      <c r="Z118" s="135"/>
      <c r="AA118" s="134"/>
      <c r="AB118" s="134"/>
      <c r="AC118" s="135"/>
    </row>
    <row r="119" spans="1:29" x14ac:dyDescent="0.25">
      <c r="A119" s="85"/>
      <c r="B119" s="85"/>
      <c r="C119" s="85"/>
      <c r="D119" s="85"/>
      <c r="E119" s="86"/>
      <c r="F119" s="86"/>
      <c r="G119" s="85"/>
      <c r="H119" s="85"/>
      <c r="I119" s="85"/>
      <c r="J119" s="85"/>
      <c r="K119" s="85"/>
      <c r="L119" s="85"/>
      <c r="M119" s="85"/>
      <c r="N119" s="85"/>
      <c r="O119" s="85"/>
      <c r="P119" s="136"/>
      <c r="Q119" s="137"/>
      <c r="R119" s="85"/>
      <c r="S119" s="85"/>
      <c r="T119" s="85"/>
      <c r="U119" s="85"/>
      <c r="V119" s="85"/>
      <c r="W119" s="85"/>
      <c r="X119" s="134"/>
      <c r="Y119" s="134"/>
      <c r="Z119" s="135"/>
      <c r="AA119" s="134"/>
      <c r="AB119" s="134"/>
      <c r="AC119" s="135"/>
    </row>
    <row r="120" spans="1:29" x14ac:dyDescent="0.25">
      <c r="A120" s="85"/>
      <c r="B120" s="85"/>
      <c r="C120" s="85"/>
      <c r="D120" s="85"/>
      <c r="E120" s="86"/>
      <c r="F120" s="86"/>
      <c r="G120" s="85"/>
      <c r="H120" s="85"/>
      <c r="I120" s="85"/>
      <c r="J120" s="85"/>
      <c r="K120" s="85"/>
      <c r="L120" s="85"/>
      <c r="M120" s="85"/>
      <c r="N120" s="85"/>
      <c r="O120" s="85"/>
      <c r="P120" s="136"/>
      <c r="Q120" s="137"/>
      <c r="R120" s="85"/>
      <c r="S120" s="85"/>
      <c r="T120" s="85"/>
      <c r="U120" s="85"/>
      <c r="V120" s="85"/>
      <c r="W120" s="85"/>
      <c r="X120" s="134"/>
      <c r="Y120" s="134"/>
      <c r="Z120" s="135"/>
      <c r="AA120" s="134"/>
      <c r="AB120" s="134"/>
      <c r="AC120" s="135"/>
    </row>
    <row r="121" spans="1:29" x14ac:dyDescent="0.25">
      <c r="A121" s="85"/>
      <c r="B121" s="85"/>
      <c r="C121" s="85"/>
      <c r="D121" s="85"/>
      <c r="E121" s="86"/>
      <c r="F121" s="86"/>
      <c r="G121" s="85"/>
      <c r="H121" s="85"/>
      <c r="I121" s="85"/>
      <c r="J121" s="85"/>
      <c r="K121" s="85"/>
      <c r="L121" s="85"/>
      <c r="M121" s="85"/>
      <c r="N121" s="85"/>
      <c r="O121" s="85"/>
      <c r="P121" s="136"/>
      <c r="Q121" s="137"/>
      <c r="R121" s="85"/>
      <c r="S121" s="85"/>
      <c r="T121" s="85"/>
      <c r="U121" s="85"/>
      <c r="V121" s="85"/>
      <c r="W121" s="85"/>
      <c r="X121" s="134"/>
      <c r="Y121" s="134"/>
      <c r="Z121" s="135"/>
      <c r="AA121" s="134"/>
      <c r="AB121" s="134"/>
      <c r="AC121" s="135"/>
    </row>
    <row r="122" spans="1:29" x14ac:dyDescent="0.25">
      <c r="A122" s="85"/>
      <c r="B122" s="85"/>
      <c r="C122" s="85"/>
      <c r="D122" s="85"/>
      <c r="E122" s="86"/>
      <c r="F122" s="86"/>
      <c r="G122" s="85"/>
      <c r="H122" s="85"/>
      <c r="I122" s="85"/>
      <c r="J122" s="85"/>
      <c r="K122" s="85"/>
      <c r="L122" s="85"/>
      <c r="M122" s="85"/>
      <c r="N122" s="85"/>
      <c r="O122" s="85"/>
      <c r="P122" s="136"/>
      <c r="Q122" s="137"/>
      <c r="R122" s="85"/>
      <c r="S122" s="85"/>
      <c r="T122" s="85"/>
      <c r="U122" s="85"/>
      <c r="V122" s="85"/>
      <c r="W122" s="85"/>
      <c r="X122" s="134"/>
      <c r="Y122" s="134"/>
      <c r="Z122" s="135"/>
      <c r="AA122" s="134"/>
      <c r="AB122" s="134"/>
      <c r="AC122" s="135"/>
    </row>
    <row r="123" spans="1:29" x14ac:dyDescent="0.25">
      <c r="A123" s="85"/>
      <c r="B123" s="85"/>
      <c r="C123" s="85"/>
      <c r="D123" s="85"/>
      <c r="E123" s="86"/>
      <c r="F123" s="86"/>
      <c r="G123" s="85"/>
      <c r="H123" s="85"/>
      <c r="I123" s="85"/>
      <c r="J123" s="85"/>
      <c r="K123" s="85"/>
      <c r="L123" s="85"/>
      <c r="M123" s="85"/>
      <c r="N123" s="85"/>
      <c r="O123" s="85"/>
      <c r="P123" s="136"/>
      <c r="Q123" s="137"/>
      <c r="R123" s="85"/>
      <c r="S123" s="85"/>
      <c r="T123" s="85"/>
      <c r="U123" s="85"/>
      <c r="V123" s="85"/>
      <c r="W123" s="85"/>
      <c r="X123" s="134"/>
      <c r="Y123" s="134"/>
      <c r="Z123" s="135"/>
      <c r="AA123" s="134"/>
      <c r="AB123" s="134"/>
      <c r="AC123" s="135"/>
    </row>
    <row r="124" spans="1:29" x14ac:dyDescent="0.25">
      <c r="A124" s="85"/>
      <c r="B124" s="85"/>
      <c r="C124" s="85"/>
      <c r="D124" s="85"/>
      <c r="E124" s="86"/>
      <c r="F124" s="86"/>
      <c r="G124" s="85"/>
      <c r="H124" s="85"/>
      <c r="I124" s="85"/>
      <c r="J124" s="85"/>
      <c r="K124" s="85"/>
      <c r="L124" s="85"/>
      <c r="M124" s="85"/>
      <c r="N124" s="85"/>
      <c r="O124" s="85"/>
      <c r="P124" s="136"/>
      <c r="Q124" s="137"/>
      <c r="R124" s="85"/>
      <c r="S124" s="85"/>
      <c r="T124" s="85"/>
      <c r="U124" s="85"/>
      <c r="V124" s="85"/>
      <c r="W124" s="85"/>
      <c r="X124" s="134"/>
      <c r="Y124" s="134"/>
      <c r="Z124" s="135"/>
      <c r="AA124" s="134"/>
      <c r="AB124" s="134"/>
      <c r="AC124" s="135"/>
    </row>
    <row r="125" spans="1:29" x14ac:dyDescent="0.25">
      <c r="A125" s="85"/>
      <c r="B125" s="85"/>
      <c r="C125" s="85"/>
      <c r="D125" s="85"/>
      <c r="E125" s="86"/>
      <c r="F125" s="86"/>
      <c r="G125" s="85"/>
      <c r="H125" s="85"/>
      <c r="I125" s="85"/>
      <c r="J125" s="85"/>
      <c r="K125" s="85"/>
      <c r="L125" s="85"/>
      <c r="M125" s="85"/>
      <c r="N125" s="85"/>
      <c r="O125" s="85"/>
      <c r="P125" s="136"/>
      <c r="Q125" s="137"/>
      <c r="R125" s="85"/>
      <c r="S125" s="85"/>
      <c r="T125" s="85"/>
      <c r="U125" s="85"/>
      <c r="V125" s="85"/>
      <c r="W125" s="85"/>
      <c r="X125" s="134"/>
      <c r="Y125" s="134"/>
      <c r="Z125" s="135"/>
      <c r="AA125" s="134"/>
      <c r="AB125" s="134"/>
      <c r="AC125" s="135"/>
    </row>
    <row r="126" spans="1:29" x14ac:dyDescent="0.25">
      <c r="A126" s="85"/>
      <c r="B126" s="85"/>
      <c r="C126" s="85"/>
      <c r="D126" s="85"/>
      <c r="E126" s="86"/>
      <c r="F126" s="86"/>
      <c r="G126" s="85"/>
      <c r="H126" s="85"/>
      <c r="I126" s="85"/>
      <c r="J126" s="85"/>
      <c r="K126" s="85"/>
      <c r="L126" s="85"/>
      <c r="M126" s="85"/>
      <c r="N126" s="85"/>
      <c r="O126" s="85"/>
      <c r="P126" s="136"/>
      <c r="Q126" s="137"/>
      <c r="R126" s="85"/>
      <c r="S126" s="85"/>
      <c r="T126" s="85"/>
      <c r="U126" s="85"/>
      <c r="V126" s="85"/>
      <c r="W126" s="85"/>
      <c r="X126" s="134"/>
      <c r="Y126" s="134"/>
      <c r="Z126" s="135"/>
      <c r="AA126" s="134"/>
      <c r="AB126" s="134"/>
      <c r="AC126" s="135"/>
    </row>
    <row r="127" spans="1:29" x14ac:dyDescent="0.25">
      <c r="A127" s="85"/>
      <c r="B127" s="85"/>
      <c r="C127" s="85"/>
      <c r="D127" s="85"/>
      <c r="E127" s="86"/>
      <c r="F127" s="86"/>
      <c r="G127" s="85"/>
      <c r="H127" s="85"/>
      <c r="I127" s="85"/>
      <c r="J127" s="85"/>
      <c r="K127" s="85"/>
      <c r="L127" s="85"/>
      <c r="M127" s="85"/>
      <c r="N127" s="85"/>
      <c r="O127" s="85"/>
      <c r="P127" s="136"/>
      <c r="Q127" s="137"/>
      <c r="R127" s="85"/>
      <c r="S127" s="85"/>
      <c r="T127" s="85"/>
      <c r="U127" s="85"/>
      <c r="V127" s="85"/>
      <c r="W127" s="85"/>
      <c r="X127" s="134"/>
      <c r="Y127" s="134"/>
      <c r="Z127" s="135"/>
      <c r="AA127" s="134"/>
      <c r="AB127" s="134"/>
      <c r="AC127" s="135"/>
    </row>
    <row r="128" spans="1:29" x14ac:dyDescent="0.25">
      <c r="A128" s="85"/>
      <c r="B128" s="85"/>
      <c r="C128" s="85"/>
      <c r="D128" s="85"/>
      <c r="E128" s="86"/>
      <c r="F128" s="86"/>
      <c r="G128" s="85"/>
      <c r="H128" s="85"/>
      <c r="I128" s="85"/>
      <c r="J128" s="85"/>
      <c r="K128" s="85"/>
      <c r="L128" s="85"/>
      <c r="M128" s="85"/>
      <c r="N128" s="85"/>
      <c r="O128" s="85"/>
      <c r="P128" s="136"/>
      <c r="Q128" s="137"/>
      <c r="R128" s="85"/>
      <c r="S128" s="85"/>
      <c r="T128" s="85"/>
      <c r="U128" s="85"/>
      <c r="V128" s="85"/>
      <c r="W128" s="85"/>
      <c r="X128" s="134"/>
      <c r="Y128" s="134"/>
      <c r="Z128" s="135"/>
      <c r="AA128" s="134"/>
      <c r="AB128" s="134"/>
      <c r="AC128" s="135"/>
    </row>
    <row r="129" spans="1:29" x14ac:dyDescent="0.25">
      <c r="A129" s="85"/>
      <c r="B129" s="85"/>
      <c r="C129" s="85"/>
      <c r="D129" s="85"/>
      <c r="E129" s="86"/>
      <c r="F129" s="86"/>
      <c r="G129" s="85"/>
      <c r="H129" s="85"/>
      <c r="I129" s="85"/>
      <c r="J129" s="85"/>
      <c r="K129" s="85"/>
      <c r="L129" s="85"/>
      <c r="M129" s="85"/>
      <c r="N129" s="85"/>
      <c r="O129" s="85"/>
      <c r="P129" s="136"/>
      <c r="Q129" s="137"/>
      <c r="R129" s="85"/>
      <c r="S129" s="85"/>
      <c r="T129" s="85"/>
      <c r="U129" s="85"/>
      <c r="V129" s="85"/>
      <c r="W129" s="85"/>
      <c r="X129" s="134"/>
      <c r="Y129" s="134"/>
      <c r="Z129" s="135"/>
      <c r="AA129" s="134"/>
      <c r="AB129" s="134"/>
      <c r="AC129" s="135"/>
    </row>
    <row r="130" spans="1:29" x14ac:dyDescent="0.25">
      <c r="A130" s="85"/>
      <c r="B130" s="85"/>
      <c r="C130" s="85"/>
      <c r="D130" s="85"/>
      <c r="E130" s="86"/>
      <c r="F130" s="86"/>
      <c r="G130" s="85"/>
      <c r="H130" s="85"/>
      <c r="I130" s="85"/>
      <c r="J130" s="85"/>
      <c r="K130" s="85"/>
      <c r="L130" s="85"/>
      <c r="M130" s="85"/>
      <c r="N130" s="85"/>
      <c r="O130" s="85"/>
      <c r="P130" s="136"/>
      <c r="Q130" s="137"/>
      <c r="R130" s="85"/>
      <c r="S130" s="85"/>
      <c r="T130" s="85"/>
      <c r="U130" s="85"/>
      <c r="V130" s="85"/>
      <c r="W130" s="85"/>
      <c r="X130" s="134"/>
      <c r="Y130" s="134"/>
      <c r="Z130" s="135"/>
      <c r="AA130" s="134"/>
      <c r="AB130" s="134"/>
      <c r="AC130" s="135"/>
    </row>
    <row r="131" spans="1:29" x14ac:dyDescent="0.25">
      <c r="A131" s="85"/>
      <c r="B131" s="85"/>
      <c r="C131" s="85"/>
      <c r="D131" s="85"/>
      <c r="E131" s="86"/>
      <c r="F131" s="86"/>
      <c r="G131" s="85"/>
      <c r="H131" s="85"/>
      <c r="I131" s="85"/>
      <c r="J131" s="85"/>
      <c r="K131" s="85"/>
      <c r="L131" s="85"/>
      <c r="M131" s="85"/>
      <c r="N131" s="85"/>
      <c r="O131" s="85"/>
      <c r="P131" s="136"/>
      <c r="Q131" s="137"/>
      <c r="R131" s="85"/>
      <c r="S131" s="85"/>
      <c r="T131" s="85"/>
      <c r="U131" s="85"/>
      <c r="V131" s="85"/>
      <c r="W131" s="85"/>
      <c r="X131" s="134"/>
      <c r="Y131" s="134"/>
      <c r="Z131" s="135"/>
      <c r="AA131" s="134"/>
      <c r="AB131" s="134"/>
      <c r="AC131" s="135"/>
    </row>
    <row r="132" spans="1:29" x14ac:dyDescent="0.25">
      <c r="A132" s="85"/>
      <c r="B132" s="85"/>
      <c r="C132" s="85"/>
      <c r="D132" s="85"/>
      <c r="E132" s="86"/>
      <c r="F132" s="86"/>
      <c r="G132" s="85"/>
      <c r="H132" s="85"/>
      <c r="I132" s="85"/>
      <c r="J132" s="85"/>
      <c r="K132" s="85"/>
      <c r="L132" s="85"/>
      <c r="M132" s="85"/>
      <c r="N132" s="85"/>
      <c r="O132" s="85"/>
      <c r="P132" s="136"/>
      <c r="Q132" s="137"/>
      <c r="R132" s="85"/>
      <c r="S132" s="85"/>
      <c r="T132" s="85"/>
      <c r="U132" s="85"/>
      <c r="V132" s="85"/>
      <c r="W132" s="85"/>
      <c r="X132" s="134"/>
      <c r="Y132" s="134"/>
      <c r="Z132" s="135"/>
      <c r="AA132" s="134"/>
      <c r="AB132" s="134"/>
      <c r="AC132" s="135"/>
    </row>
    <row r="133" spans="1:29" x14ac:dyDescent="0.25">
      <c r="A133" s="85"/>
      <c r="B133" s="85"/>
      <c r="C133" s="85"/>
      <c r="D133" s="85"/>
      <c r="E133" s="86"/>
      <c r="F133" s="86"/>
      <c r="G133" s="85"/>
      <c r="H133" s="85"/>
      <c r="I133" s="85"/>
      <c r="J133" s="85"/>
      <c r="K133" s="85"/>
      <c r="L133" s="85"/>
      <c r="M133" s="85"/>
      <c r="N133" s="85"/>
      <c r="O133" s="85"/>
      <c r="P133" s="136"/>
      <c r="Q133" s="137"/>
      <c r="R133" s="85"/>
      <c r="S133" s="85"/>
      <c r="T133" s="85"/>
      <c r="U133" s="85"/>
      <c r="V133" s="85"/>
      <c r="W133" s="85"/>
      <c r="X133" s="134"/>
      <c r="Y133" s="134"/>
      <c r="Z133" s="135"/>
      <c r="AA133" s="134"/>
      <c r="AB133" s="134"/>
      <c r="AC133" s="135"/>
    </row>
    <row r="134" spans="1:29" x14ac:dyDescent="0.25">
      <c r="A134" s="85"/>
      <c r="B134" s="85"/>
      <c r="C134" s="85"/>
      <c r="D134" s="85"/>
      <c r="E134" s="86"/>
      <c r="F134" s="86"/>
      <c r="G134" s="85"/>
      <c r="H134" s="85"/>
      <c r="I134" s="85"/>
      <c r="J134" s="85"/>
      <c r="K134" s="85"/>
      <c r="L134" s="85"/>
      <c r="M134" s="85"/>
      <c r="N134" s="85"/>
      <c r="O134" s="85"/>
      <c r="P134" s="136"/>
      <c r="Q134" s="137"/>
      <c r="R134" s="85"/>
      <c r="S134" s="85"/>
      <c r="T134" s="85"/>
      <c r="U134" s="85"/>
      <c r="V134" s="85"/>
      <c r="W134" s="85"/>
      <c r="X134" s="134"/>
      <c r="Y134" s="134"/>
      <c r="Z134" s="135"/>
      <c r="AA134" s="134"/>
      <c r="AB134" s="134"/>
      <c r="AC134" s="135"/>
    </row>
    <row r="135" spans="1:29" x14ac:dyDescent="0.25">
      <c r="A135" s="85"/>
      <c r="B135" s="85"/>
      <c r="C135" s="85"/>
      <c r="D135" s="85"/>
      <c r="E135" s="86"/>
      <c r="F135" s="86"/>
      <c r="G135" s="85"/>
      <c r="H135" s="85"/>
      <c r="I135" s="85"/>
      <c r="J135" s="85"/>
      <c r="K135" s="85"/>
      <c r="L135" s="85"/>
      <c r="M135" s="85"/>
      <c r="N135" s="85"/>
      <c r="O135" s="85"/>
      <c r="P135" s="136"/>
      <c r="Q135" s="137"/>
      <c r="R135" s="85"/>
      <c r="S135" s="85"/>
      <c r="T135" s="85"/>
      <c r="U135" s="85"/>
      <c r="V135" s="85"/>
      <c r="W135" s="85"/>
      <c r="X135" s="134"/>
      <c r="Y135" s="134"/>
      <c r="Z135" s="135"/>
      <c r="AA135" s="134"/>
      <c r="AB135" s="134"/>
      <c r="AC135" s="135"/>
    </row>
    <row r="136" spans="1:29" x14ac:dyDescent="0.25">
      <c r="A136" s="85"/>
      <c r="B136" s="85"/>
      <c r="C136" s="85"/>
      <c r="D136" s="85"/>
      <c r="E136" s="86"/>
      <c r="F136" s="86"/>
      <c r="G136" s="85"/>
      <c r="H136" s="85"/>
      <c r="I136" s="85"/>
      <c r="J136" s="85"/>
      <c r="K136" s="85"/>
      <c r="L136" s="85"/>
      <c r="M136" s="85"/>
      <c r="N136" s="85"/>
      <c r="O136" s="85"/>
      <c r="P136" s="136"/>
      <c r="Q136" s="137"/>
      <c r="R136" s="85"/>
      <c r="S136" s="85"/>
      <c r="T136" s="85"/>
      <c r="U136" s="85"/>
      <c r="V136" s="85"/>
      <c r="W136" s="85"/>
      <c r="X136" s="134"/>
      <c r="Y136" s="134"/>
      <c r="Z136" s="135"/>
      <c r="AA136" s="134"/>
      <c r="AB136" s="134"/>
      <c r="AC136" s="135"/>
    </row>
    <row r="137" spans="1:29" x14ac:dyDescent="0.25">
      <c r="A137" s="85"/>
      <c r="B137" s="85"/>
      <c r="C137" s="85"/>
      <c r="D137" s="85"/>
      <c r="E137" s="86"/>
      <c r="F137" s="86"/>
      <c r="G137" s="85"/>
      <c r="H137" s="85"/>
      <c r="I137" s="85"/>
      <c r="J137" s="85"/>
      <c r="K137" s="85"/>
      <c r="L137" s="85"/>
      <c r="M137" s="85"/>
      <c r="N137" s="85"/>
      <c r="O137" s="85"/>
      <c r="P137" s="136"/>
      <c r="Q137" s="137"/>
      <c r="R137" s="85"/>
      <c r="S137" s="85"/>
      <c r="T137" s="85"/>
      <c r="U137" s="85"/>
      <c r="V137" s="85"/>
      <c r="W137" s="85"/>
      <c r="X137" s="134"/>
      <c r="Y137" s="134"/>
      <c r="Z137" s="135"/>
      <c r="AA137" s="134"/>
      <c r="AB137" s="134"/>
      <c r="AC137" s="135"/>
    </row>
    <row r="138" spans="1:29" x14ac:dyDescent="0.25">
      <c r="A138" s="85"/>
      <c r="B138" s="85"/>
      <c r="C138" s="85"/>
      <c r="D138" s="85"/>
      <c r="E138" s="86"/>
      <c r="F138" s="86"/>
      <c r="G138" s="85"/>
      <c r="H138" s="85"/>
      <c r="I138" s="85"/>
      <c r="J138" s="85"/>
      <c r="K138" s="85"/>
      <c r="L138" s="85"/>
      <c r="M138" s="85"/>
      <c r="N138" s="85"/>
      <c r="O138" s="85"/>
      <c r="P138" s="136"/>
      <c r="Q138" s="137"/>
      <c r="R138" s="85"/>
      <c r="S138" s="85"/>
      <c r="T138" s="85"/>
      <c r="U138" s="85"/>
      <c r="V138" s="85"/>
      <c r="W138" s="85"/>
      <c r="X138" s="134"/>
      <c r="Y138" s="134"/>
      <c r="Z138" s="135"/>
      <c r="AA138" s="134"/>
      <c r="AB138" s="134"/>
      <c r="AC138" s="135"/>
    </row>
    <row r="139" spans="1:29" x14ac:dyDescent="0.25">
      <c r="A139" s="85"/>
      <c r="B139" s="85"/>
      <c r="C139" s="85"/>
      <c r="D139" s="85"/>
      <c r="E139" s="86"/>
      <c r="F139" s="86"/>
      <c r="G139" s="85"/>
      <c r="H139" s="85"/>
      <c r="I139" s="85"/>
      <c r="J139" s="85"/>
      <c r="K139" s="85"/>
      <c r="L139" s="85"/>
      <c r="M139" s="85"/>
      <c r="N139" s="85"/>
      <c r="O139" s="85"/>
      <c r="P139" s="136"/>
      <c r="Q139" s="137"/>
      <c r="R139" s="85"/>
      <c r="S139" s="85"/>
      <c r="T139" s="85"/>
      <c r="U139" s="85"/>
      <c r="V139" s="85"/>
      <c r="W139" s="85"/>
      <c r="X139" s="134"/>
      <c r="Y139" s="134"/>
      <c r="Z139" s="135"/>
      <c r="AA139" s="134"/>
      <c r="AB139" s="134"/>
      <c r="AC139" s="135"/>
    </row>
    <row r="140" spans="1:29" x14ac:dyDescent="0.25">
      <c r="A140" s="85"/>
      <c r="B140" s="85"/>
      <c r="C140" s="85"/>
      <c r="D140" s="85"/>
      <c r="E140" s="86"/>
      <c r="F140" s="86"/>
      <c r="G140" s="85"/>
      <c r="H140" s="85"/>
      <c r="I140" s="85"/>
      <c r="J140" s="85"/>
      <c r="K140" s="85"/>
      <c r="L140" s="85"/>
      <c r="M140" s="85"/>
      <c r="N140" s="85"/>
      <c r="O140" s="85"/>
      <c r="P140" s="136"/>
      <c r="Q140" s="137"/>
      <c r="R140" s="85"/>
      <c r="S140" s="85"/>
      <c r="T140" s="85"/>
      <c r="U140" s="85"/>
      <c r="V140" s="85"/>
      <c r="W140" s="85"/>
      <c r="X140" s="134"/>
      <c r="Y140" s="134"/>
      <c r="Z140" s="135"/>
      <c r="AA140" s="134"/>
      <c r="AB140" s="134"/>
      <c r="AC140" s="135"/>
    </row>
    <row r="141" spans="1:29" x14ac:dyDescent="0.25">
      <c r="A141" s="85"/>
      <c r="B141" s="85"/>
      <c r="C141" s="85"/>
      <c r="D141" s="85"/>
      <c r="E141" s="86"/>
      <c r="F141" s="86"/>
      <c r="G141" s="85"/>
      <c r="H141" s="85"/>
      <c r="I141" s="85"/>
      <c r="J141" s="85"/>
      <c r="K141" s="85"/>
      <c r="L141" s="85"/>
      <c r="M141" s="85"/>
      <c r="N141" s="85"/>
      <c r="O141" s="85"/>
      <c r="P141" s="136"/>
      <c r="Q141" s="137"/>
      <c r="R141" s="85"/>
      <c r="S141" s="85"/>
      <c r="T141" s="85"/>
      <c r="U141" s="85"/>
      <c r="V141" s="85"/>
      <c r="W141" s="85"/>
      <c r="X141" s="134"/>
      <c r="Y141" s="134"/>
      <c r="Z141" s="135"/>
      <c r="AA141" s="134"/>
      <c r="AB141" s="134"/>
      <c r="AC141" s="135"/>
    </row>
    <row r="142" spans="1:29" x14ac:dyDescent="0.25">
      <c r="A142" s="85"/>
      <c r="B142" s="85"/>
      <c r="C142" s="85"/>
      <c r="D142" s="85"/>
      <c r="E142" s="86"/>
      <c r="F142" s="86"/>
      <c r="G142" s="85"/>
      <c r="H142" s="85"/>
      <c r="I142" s="85"/>
      <c r="J142" s="85"/>
      <c r="K142" s="85"/>
      <c r="L142" s="85"/>
      <c r="M142" s="85"/>
      <c r="N142" s="85"/>
      <c r="O142" s="85"/>
      <c r="P142" s="136"/>
      <c r="Q142" s="137"/>
      <c r="R142" s="85"/>
      <c r="S142" s="85"/>
      <c r="T142" s="85"/>
      <c r="U142" s="85"/>
      <c r="V142" s="85"/>
      <c r="W142" s="85"/>
      <c r="X142" s="134"/>
      <c r="Y142" s="134"/>
      <c r="Z142" s="135"/>
      <c r="AA142" s="134"/>
      <c r="AB142" s="134"/>
      <c r="AC142" s="135"/>
    </row>
    <row r="143" spans="1:29" x14ac:dyDescent="0.25">
      <c r="A143" s="85"/>
      <c r="B143" s="85"/>
      <c r="C143" s="85"/>
      <c r="D143" s="85"/>
      <c r="E143" s="86"/>
      <c r="F143" s="86"/>
      <c r="G143" s="85"/>
      <c r="H143" s="85"/>
      <c r="I143" s="85"/>
      <c r="J143" s="85"/>
      <c r="K143" s="85"/>
      <c r="L143" s="85"/>
      <c r="M143" s="85"/>
      <c r="N143" s="85"/>
      <c r="O143" s="85"/>
      <c r="P143" s="136"/>
      <c r="Q143" s="137"/>
      <c r="R143" s="85"/>
      <c r="S143" s="85"/>
      <c r="T143" s="85"/>
      <c r="U143" s="85"/>
      <c r="V143" s="85"/>
      <c r="W143" s="85"/>
      <c r="X143" s="134"/>
      <c r="Y143" s="134"/>
      <c r="Z143" s="135"/>
      <c r="AA143" s="134"/>
      <c r="AB143" s="134"/>
      <c r="AC143" s="135"/>
    </row>
    <row r="144" spans="1:29" x14ac:dyDescent="0.25">
      <c r="A144" s="85"/>
      <c r="B144" s="85"/>
      <c r="C144" s="85"/>
      <c r="D144" s="85"/>
      <c r="E144" s="86"/>
      <c r="F144" s="86"/>
      <c r="G144" s="85"/>
      <c r="H144" s="85"/>
      <c r="I144" s="85"/>
      <c r="J144" s="85"/>
      <c r="K144" s="85"/>
      <c r="L144" s="85"/>
      <c r="M144" s="85"/>
      <c r="N144" s="85"/>
      <c r="O144" s="85"/>
      <c r="P144" s="136"/>
      <c r="Q144" s="137"/>
      <c r="R144" s="85"/>
      <c r="S144" s="85"/>
      <c r="T144" s="85"/>
      <c r="U144" s="85"/>
      <c r="V144" s="85"/>
      <c r="W144" s="85"/>
      <c r="X144" s="134"/>
      <c r="Y144" s="134"/>
      <c r="Z144" s="135"/>
      <c r="AA144" s="134"/>
      <c r="AB144" s="134"/>
      <c r="AC144" s="135"/>
    </row>
    <row r="145" spans="1:29" x14ac:dyDescent="0.25">
      <c r="A145" s="85"/>
      <c r="B145" s="85"/>
      <c r="C145" s="85"/>
      <c r="D145" s="85"/>
      <c r="E145" s="86"/>
      <c r="F145" s="86"/>
      <c r="G145" s="85"/>
      <c r="H145" s="85"/>
      <c r="I145" s="85"/>
      <c r="J145" s="85"/>
      <c r="K145" s="85"/>
      <c r="L145" s="85"/>
      <c r="M145" s="85"/>
      <c r="N145" s="85"/>
      <c r="O145" s="85"/>
      <c r="P145" s="136"/>
      <c r="Q145" s="137"/>
      <c r="R145" s="85"/>
      <c r="S145" s="85"/>
      <c r="T145" s="85"/>
      <c r="U145" s="85"/>
      <c r="V145" s="85"/>
      <c r="W145" s="85"/>
      <c r="X145" s="134"/>
      <c r="Y145" s="134"/>
      <c r="Z145" s="135"/>
      <c r="AA145" s="134"/>
      <c r="AB145" s="134"/>
      <c r="AC145" s="135"/>
    </row>
    <row r="146" spans="1:29" x14ac:dyDescent="0.25">
      <c r="A146" s="85"/>
      <c r="B146" s="85"/>
      <c r="C146" s="85"/>
      <c r="D146" s="85"/>
      <c r="E146" s="86"/>
      <c r="F146" s="86"/>
      <c r="G146" s="85"/>
      <c r="H146" s="85"/>
      <c r="I146" s="85"/>
      <c r="J146" s="85"/>
      <c r="K146" s="85"/>
      <c r="L146" s="85"/>
      <c r="M146" s="85"/>
      <c r="N146" s="85"/>
      <c r="O146" s="85"/>
      <c r="P146" s="136"/>
      <c r="Q146" s="137"/>
      <c r="R146" s="85"/>
      <c r="S146" s="85"/>
      <c r="T146" s="85"/>
      <c r="U146" s="85"/>
      <c r="V146" s="85"/>
      <c r="W146" s="85"/>
      <c r="X146" s="134"/>
      <c r="Y146" s="134"/>
      <c r="Z146" s="135"/>
      <c r="AA146" s="134"/>
      <c r="AB146" s="134"/>
      <c r="AC146" s="135"/>
    </row>
    <row r="147" spans="1:29" x14ac:dyDescent="0.25">
      <c r="A147" s="85"/>
      <c r="B147" s="85"/>
      <c r="C147" s="85"/>
      <c r="D147" s="85"/>
      <c r="E147" s="86"/>
      <c r="F147" s="86"/>
      <c r="G147" s="85"/>
      <c r="H147" s="85"/>
      <c r="I147" s="85"/>
      <c r="J147" s="85"/>
      <c r="K147" s="85"/>
      <c r="L147" s="85"/>
      <c r="M147" s="85"/>
      <c r="N147" s="85"/>
      <c r="O147" s="85"/>
      <c r="P147" s="136"/>
      <c r="Q147" s="137"/>
      <c r="R147" s="85"/>
      <c r="S147" s="85"/>
      <c r="T147" s="85"/>
      <c r="U147" s="85"/>
      <c r="V147" s="85"/>
      <c r="W147" s="85"/>
      <c r="X147" s="134"/>
      <c r="Y147" s="134"/>
      <c r="Z147" s="135"/>
      <c r="AA147" s="134"/>
      <c r="AB147" s="134"/>
      <c r="AC147" s="135"/>
    </row>
    <row r="148" spans="1:29" x14ac:dyDescent="0.25">
      <c r="A148" s="85"/>
      <c r="B148" s="85"/>
      <c r="C148" s="85"/>
      <c r="D148" s="85"/>
      <c r="E148" s="86"/>
      <c r="F148" s="86"/>
      <c r="G148" s="85"/>
      <c r="H148" s="85"/>
      <c r="I148" s="85"/>
      <c r="J148" s="85"/>
      <c r="K148" s="85"/>
      <c r="L148" s="85"/>
      <c r="M148" s="85"/>
      <c r="N148" s="85"/>
      <c r="O148" s="85"/>
      <c r="P148" s="136"/>
      <c r="Q148" s="137"/>
      <c r="R148" s="85"/>
      <c r="S148" s="85"/>
      <c r="T148" s="85"/>
      <c r="U148" s="85"/>
      <c r="V148" s="85"/>
      <c r="W148" s="85"/>
      <c r="X148" s="134"/>
      <c r="Y148" s="134"/>
      <c r="Z148" s="135"/>
      <c r="AA148" s="134"/>
      <c r="AB148" s="134"/>
      <c r="AC148" s="135"/>
    </row>
    <row r="149" spans="1:29" x14ac:dyDescent="0.25">
      <c r="A149" s="85"/>
      <c r="B149" s="85"/>
      <c r="C149" s="85"/>
      <c r="D149" s="85"/>
      <c r="E149" s="86"/>
      <c r="F149" s="86"/>
      <c r="G149" s="85"/>
      <c r="H149" s="85"/>
      <c r="I149" s="85"/>
      <c r="J149" s="85"/>
      <c r="K149" s="85"/>
      <c r="L149" s="85"/>
      <c r="M149" s="85"/>
      <c r="N149" s="85"/>
      <c r="O149" s="85"/>
      <c r="P149" s="136"/>
      <c r="Q149" s="137"/>
      <c r="R149" s="85"/>
      <c r="S149" s="85"/>
      <c r="T149" s="85"/>
      <c r="U149" s="85"/>
      <c r="V149" s="85"/>
      <c r="W149" s="85"/>
      <c r="X149" s="134"/>
      <c r="Y149" s="134"/>
      <c r="Z149" s="135"/>
      <c r="AA149" s="134"/>
      <c r="AB149" s="134"/>
      <c r="AC149" s="135"/>
    </row>
    <row r="150" spans="1:29" x14ac:dyDescent="0.25">
      <c r="A150" s="85"/>
      <c r="B150" s="85"/>
      <c r="C150" s="85"/>
      <c r="D150" s="85"/>
      <c r="E150" s="86"/>
      <c r="F150" s="86"/>
      <c r="G150" s="85"/>
      <c r="H150" s="85"/>
      <c r="I150" s="85"/>
      <c r="J150" s="85"/>
      <c r="K150" s="85"/>
      <c r="L150" s="85"/>
      <c r="M150" s="85"/>
      <c r="N150" s="85"/>
      <c r="O150" s="85"/>
      <c r="P150" s="136"/>
      <c r="Q150" s="137"/>
      <c r="R150" s="85"/>
      <c r="S150" s="85"/>
      <c r="T150" s="85"/>
      <c r="U150" s="85"/>
      <c r="V150" s="85"/>
      <c r="W150" s="85"/>
      <c r="X150" s="134"/>
      <c r="Y150" s="134"/>
      <c r="Z150" s="135"/>
      <c r="AA150" s="134"/>
      <c r="AB150" s="134"/>
      <c r="AC150" s="135"/>
    </row>
    <row r="151" spans="1:29" x14ac:dyDescent="0.25">
      <c r="A151" s="85"/>
      <c r="B151" s="85"/>
      <c r="C151" s="85"/>
      <c r="D151" s="85"/>
      <c r="E151" s="86"/>
      <c r="F151" s="86"/>
      <c r="G151" s="85"/>
      <c r="H151" s="85"/>
      <c r="I151" s="85"/>
      <c r="J151" s="85"/>
      <c r="K151" s="85"/>
      <c r="L151" s="85"/>
      <c r="M151" s="85"/>
      <c r="N151" s="85"/>
      <c r="O151" s="85"/>
      <c r="P151" s="136"/>
      <c r="Q151" s="137"/>
      <c r="R151" s="85"/>
      <c r="S151" s="85"/>
      <c r="T151" s="85"/>
      <c r="U151" s="85"/>
      <c r="V151" s="85"/>
      <c r="W151" s="85"/>
      <c r="X151" s="134"/>
      <c r="Y151" s="134"/>
      <c r="Z151" s="135"/>
      <c r="AA151" s="134"/>
      <c r="AB151" s="134"/>
      <c r="AC151" s="135"/>
    </row>
    <row r="152" spans="1:29" x14ac:dyDescent="0.25">
      <c r="A152" s="85"/>
      <c r="B152" s="85"/>
      <c r="C152" s="85"/>
      <c r="D152" s="85"/>
      <c r="E152" s="86"/>
      <c r="F152" s="86"/>
      <c r="G152" s="85"/>
      <c r="H152" s="85"/>
      <c r="I152" s="85"/>
      <c r="J152" s="85"/>
      <c r="K152" s="85"/>
      <c r="L152" s="85"/>
      <c r="M152" s="85"/>
      <c r="N152" s="85"/>
      <c r="O152" s="85"/>
      <c r="P152" s="136"/>
      <c r="Q152" s="137"/>
      <c r="R152" s="85"/>
      <c r="S152" s="85"/>
      <c r="T152" s="85"/>
      <c r="U152" s="85"/>
      <c r="V152" s="85"/>
      <c r="W152" s="85"/>
      <c r="X152" s="134"/>
      <c r="Y152" s="134"/>
      <c r="Z152" s="135"/>
      <c r="AA152" s="134"/>
      <c r="AB152" s="134"/>
      <c r="AC152" s="135"/>
    </row>
    <row r="153" spans="1:29" x14ac:dyDescent="0.25">
      <c r="A153" s="85"/>
      <c r="B153" s="85"/>
      <c r="C153" s="85"/>
      <c r="D153" s="85"/>
      <c r="E153" s="86"/>
      <c r="F153" s="86"/>
      <c r="G153" s="85"/>
      <c r="H153" s="85"/>
      <c r="I153" s="85"/>
      <c r="J153" s="85"/>
      <c r="K153" s="85"/>
      <c r="L153" s="85"/>
      <c r="M153" s="85"/>
      <c r="N153" s="85"/>
      <c r="O153" s="85"/>
      <c r="P153" s="136"/>
      <c r="Q153" s="137"/>
      <c r="R153" s="85"/>
      <c r="S153" s="85"/>
      <c r="T153" s="85"/>
      <c r="U153" s="85"/>
      <c r="V153" s="85"/>
      <c r="W153" s="85"/>
      <c r="X153" s="134"/>
      <c r="Y153" s="134"/>
      <c r="Z153" s="135"/>
      <c r="AA153" s="134"/>
      <c r="AB153" s="134"/>
      <c r="AC153" s="135"/>
    </row>
    <row r="154" spans="1:29" x14ac:dyDescent="0.25">
      <c r="A154" s="85"/>
      <c r="B154" s="85"/>
      <c r="C154" s="85"/>
      <c r="D154" s="85"/>
      <c r="E154" s="86"/>
      <c r="F154" s="86"/>
      <c r="G154" s="85"/>
      <c r="H154" s="85"/>
      <c r="I154" s="85"/>
      <c r="J154" s="85"/>
      <c r="K154" s="85"/>
      <c r="L154" s="85"/>
      <c r="M154" s="85"/>
      <c r="N154" s="85"/>
      <c r="O154" s="85"/>
      <c r="P154" s="136"/>
      <c r="Q154" s="137"/>
      <c r="R154" s="85"/>
      <c r="S154" s="85"/>
      <c r="T154" s="85"/>
      <c r="U154" s="85"/>
      <c r="V154" s="85"/>
      <c r="W154" s="85"/>
      <c r="X154" s="134"/>
      <c r="Y154" s="134"/>
      <c r="Z154" s="135"/>
      <c r="AA154" s="134"/>
      <c r="AB154" s="134"/>
      <c r="AC154" s="135"/>
    </row>
    <row r="155" spans="1:29" x14ac:dyDescent="0.25">
      <c r="A155" s="85"/>
      <c r="B155" s="85"/>
      <c r="C155" s="85"/>
      <c r="D155" s="85"/>
      <c r="E155" s="86"/>
      <c r="F155" s="86"/>
      <c r="G155" s="85"/>
      <c r="H155" s="85"/>
      <c r="I155" s="85"/>
      <c r="J155" s="85"/>
      <c r="K155" s="85"/>
      <c r="L155" s="85"/>
      <c r="M155" s="85"/>
      <c r="N155" s="85"/>
      <c r="O155" s="85"/>
      <c r="P155" s="136"/>
      <c r="Q155" s="137"/>
      <c r="R155" s="85"/>
      <c r="S155" s="85"/>
      <c r="T155" s="85"/>
      <c r="U155" s="85"/>
      <c r="V155" s="85"/>
      <c r="W155" s="85"/>
      <c r="X155" s="134"/>
      <c r="Y155" s="134"/>
      <c r="Z155" s="135"/>
      <c r="AA155" s="134"/>
      <c r="AB155" s="134"/>
      <c r="AC155" s="135"/>
    </row>
    <row r="156" spans="1:29" x14ac:dyDescent="0.25">
      <c r="A156" s="85"/>
      <c r="B156" s="85"/>
      <c r="C156" s="85"/>
      <c r="D156" s="85"/>
      <c r="E156" s="86"/>
      <c r="F156" s="86"/>
      <c r="G156" s="85"/>
      <c r="H156" s="85"/>
      <c r="I156" s="85"/>
      <c r="J156" s="85"/>
      <c r="K156" s="85"/>
      <c r="L156" s="85"/>
      <c r="M156" s="85"/>
      <c r="N156" s="85"/>
      <c r="O156" s="85"/>
      <c r="P156" s="136"/>
      <c r="Q156" s="137"/>
      <c r="R156" s="85"/>
      <c r="S156" s="85"/>
      <c r="T156" s="85"/>
      <c r="U156" s="85"/>
      <c r="V156" s="85"/>
      <c r="W156" s="85"/>
      <c r="X156" s="134"/>
      <c r="Y156" s="134"/>
      <c r="Z156" s="135"/>
      <c r="AA156" s="134"/>
      <c r="AB156" s="134"/>
      <c r="AC156" s="135"/>
    </row>
    <row r="157" spans="1:29" x14ac:dyDescent="0.25">
      <c r="A157" s="85"/>
      <c r="B157" s="85"/>
      <c r="C157" s="85"/>
      <c r="D157" s="85"/>
      <c r="E157" s="86"/>
      <c r="F157" s="86"/>
      <c r="G157" s="85"/>
      <c r="H157" s="85"/>
      <c r="I157" s="85"/>
      <c r="J157" s="85"/>
      <c r="K157" s="85"/>
      <c r="L157" s="85"/>
      <c r="M157" s="85"/>
      <c r="N157" s="85"/>
      <c r="O157" s="85"/>
      <c r="P157" s="136"/>
      <c r="Q157" s="137"/>
      <c r="R157" s="85"/>
      <c r="S157" s="85"/>
      <c r="T157" s="85"/>
      <c r="U157" s="85"/>
      <c r="V157" s="85"/>
      <c r="W157" s="85"/>
      <c r="X157" s="134"/>
      <c r="Y157" s="134"/>
      <c r="Z157" s="135"/>
      <c r="AA157" s="134"/>
      <c r="AB157" s="134"/>
      <c r="AC157" s="135"/>
    </row>
    <row r="158" spans="1:29" x14ac:dyDescent="0.25">
      <c r="A158" s="85"/>
      <c r="B158" s="85"/>
      <c r="C158" s="85"/>
      <c r="D158" s="85"/>
      <c r="E158" s="86"/>
      <c r="F158" s="86"/>
      <c r="G158" s="85"/>
      <c r="H158" s="85"/>
      <c r="I158" s="85"/>
      <c r="J158" s="85"/>
      <c r="K158" s="85"/>
      <c r="L158" s="85"/>
      <c r="M158" s="85"/>
      <c r="N158" s="85"/>
      <c r="O158" s="85"/>
      <c r="P158" s="136"/>
      <c r="Q158" s="137"/>
      <c r="R158" s="85"/>
      <c r="S158" s="85"/>
      <c r="T158" s="85"/>
      <c r="U158" s="85"/>
      <c r="V158" s="85"/>
      <c r="W158" s="85"/>
      <c r="X158" s="134"/>
      <c r="Y158" s="134"/>
      <c r="Z158" s="135"/>
      <c r="AA158" s="134"/>
      <c r="AB158" s="134"/>
      <c r="AC158" s="135"/>
    </row>
    <row r="159" spans="1:29" x14ac:dyDescent="0.25">
      <c r="A159" s="85"/>
      <c r="B159" s="85"/>
      <c r="C159" s="85"/>
      <c r="D159" s="85"/>
      <c r="E159" s="86"/>
      <c r="F159" s="86"/>
      <c r="G159" s="85"/>
      <c r="H159" s="85"/>
      <c r="I159" s="85"/>
      <c r="J159" s="85"/>
      <c r="K159" s="85"/>
      <c r="L159" s="85"/>
      <c r="M159" s="85"/>
      <c r="N159" s="85"/>
      <c r="O159" s="85"/>
      <c r="P159" s="136"/>
      <c r="Q159" s="137"/>
      <c r="R159" s="85"/>
      <c r="S159" s="85"/>
      <c r="T159" s="85"/>
      <c r="U159" s="85"/>
      <c r="V159" s="85"/>
      <c r="W159" s="85"/>
      <c r="X159" s="134"/>
      <c r="Y159" s="134"/>
      <c r="Z159" s="135"/>
      <c r="AA159" s="134"/>
      <c r="AB159" s="134"/>
      <c r="AC159" s="135"/>
    </row>
    <row r="160" spans="1:29" x14ac:dyDescent="0.25">
      <c r="A160" s="85"/>
      <c r="B160" s="85"/>
      <c r="C160" s="85"/>
      <c r="D160" s="85"/>
      <c r="E160" s="86"/>
      <c r="F160" s="86"/>
      <c r="G160" s="85"/>
      <c r="H160" s="85"/>
      <c r="I160" s="85"/>
      <c r="J160" s="85"/>
      <c r="K160" s="85"/>
      <c r="L160" s="85"/>
      <c r="M160" s="85"/>
      <c r="N160" s="85"/>
      <c r="O160" s="85"/>
      <c r="P160" s="136"/>
      <c r="Q160" s="137"/>
      <c r="R160" s="85"/>
      <c r="S160" s="85"/>
      <c r="T160" s="85"/>
      <c r="U160" s="85"/>
      <c r="V160" s="85"/>
      <c r="W160" s="85"/>
      <c r="X160" s="134"/>
      <c r="Y160" s="134"/>
      <c r="Z160" s="135"/>
      <c r="AA160" s="134"/>
      <c r="AB160" s="134"/>
      <c r="AC160" s="135"/>
    </row>
    <row r="161" spans="1:29" x14ac:dyDescent="0.25">
      <c r="A161" s="85"/>
      <c r="B161" s="85"/>
      <c r="C161" s="85"/>
      <c r="D161" s="85"/>
      <c r="E161" s="86"/>
      <c r="F161" s="86"/>
      <c r="G161" s="85"/>
      <c r="H161" s="85"/>
      <c r="I161" s="85"/>
      <c r="J161" s="85"/>
      <c r="K161" s="85"/>
      <c r="L161" s="85"/>
      <c r="M161" s="85"/>
      <c r="N161" s="85"/>
      <c r="O161" s="85"/>
      <c r="P161" s="136"/>
      <c r="Q161" s="137"/>
      <c r="R161" s="85"/>
      <c r="S161" s="85"/>
      <c r="T161" s="85"/>
      <c r="U161" s="85"/>
      <c r="V161" s="85"/>
      <c r="W161" s="85"/>
      <c r="X161" s="134"/>
      <c r="Y161" s="134"/>
      <c r="Z161" s="135"/>
      <c r="AA161" s="134"/>
      <c r="AB161" s="134"/>
      <c r="AC161" s="135"/>
    </row>
    <row r="162" spans="1:29" x14ac:dyDescent="0.25">
      <c r="A162" s="85"/>
      <c r="B162" s="85"/>
      <c r="C162" s="85"/>
      <c r="D162" s="85"/>
      <c r="E162" s="86"/>
      <c r="F162" s="86"/>
      <c r="G162" s="85"/>
      <c r="H162" s="85"/>
      <c r="I162" s="85"/>
      <c r="J162" s="85"/>
      <c r="K162" s="85"/>
      <c r="L162" s="85"/>
      <c r="M162" s="85"/>
      <c r="N162" s="85"/>
      <c r="O162" s="85"/>
      <c r="P162" s="136"/>
      <c r="Q162" s="137"/>
      <c r="R162" s="85"/>
      <c r="S162" s="85"/>
      <c r="T162" s="85"/>
      <c r="U162" s="85"/>
      <c r="V162" s="85"/>
      <c r="W162" s="85"/>
      <c r="X162" s="134"/>
      <c r="Y162" s="134"/>
      <c r="Z162" s="135"/>
      <c r="AA162" s="134"/>
      <c r="AB162" s="134"/>
      <c r="AC162" s="135"/>
    </row>
    <row r="163" spans="1:29" x14ac:dyDescent="0.25">
      <c r="A163" s="85"/>
      <c r="B163" s="85"/>
      <c r="C163" s="85"/>
      <c r="D163" s="85"/>
      <c r="E163" s="86"/>
      <c r="F163" s="86"/>
      <c r="G163" s="85"/>
      <c r="H163" s="85"/>
      <c r="I163" s="85"/>
      <c r="J163" s="85"/>
      <c r="K163" s="85"/>
      <c r="L163" s="85"/>
      <c r="M163" s="85"/>
      <c r="N163" s="85"/>
      <c r="O163" s="85"/>
      <c r="P163" s="136"/>
      <c r="Q163" s="137"/>
      <c r="R163" s="85"/>
      <c r="S163" s="85"/>
      <c r="T163" s="85"/>
      <c r="U163" s="85"/>
      <c r="V163" s="85"/>
      <c r="W163" s="85"/>
      <c r="X163" s="134"/>
      <c r="Y163" s="134"/>
      <c r="Z163" s="135"/>
      <c r="AA163" s="134"/>
      <c r="AB163" s="134"/>
      <c r="AC163" s="135"/>
    </row>
    <row r="164" spans="1:29" x14ac:dyDescent="0.25">
      <c r="A164" s="85"/>
      <c r="B164" s="85"/>
      <c r="C164" s="85"/>
      <c r="D164" s="85"/>
      <c r="E164" s="86"/>
      <c r="F164" s="86"/>
      <c r="G164" s="85"/>
      <c r="H164" s="85"/>
      <c r="I164" s="85"/>
      <c r="J164" s="85"/>
      <c r="K164" s="85"/>
      <c r="L164" s="85"/>
      <c r="M164" s="85"/>
      <c r="N164" s="85"/>
      <c r="O164" s="85"/>
      <c r="P164" s="136"/>
      <c r="Q164" s="137"/>
      <c r="R164" s="85"/>
      <c r="S164" s="85"/>
      <c r="T164" s="85"/>
      <c r="U164" s="85"/>
      <c r="V164" s="85"/>
      <c r="W164" s="85"/>
      <c r="X164" s="134"/>
      <c r="Y164" s="134"/>
      <c r="Z164" s="135"/>
      <c r="AA164" s="134"/>
      <c r="AB164" s="134"/>
      <c r="AC164" s="135"/>
    </row>
    <row r="165" spans="1:29" x14ac:dyDescent="0.25">
      <c r="A165" s="85"/>
      <c r="B165" s="85"/>
      <c r="C165" s="85"/>
      <c r="D165" s="85"/>
      <c r="E165" s="86"/>
      <c r="F165" s="86"/>
      <c r="G165" s="85"/>
      <c r="H165" s="85"/>
      <c r="I165" s="85"/>
      <c r="J165" s="85"/>
      <c r="K165" s="85"/>
      <c r="L165" s="85"/>
      <c r="M165" s="85"/>
      <c r="N165" s="85"/>
      <c r="O165" s="85"/>
      <c r="P165" s="136"/>
      <c r="Q165" s="137"/>
      <c r="R165" s="85"/>
      <c r="S165" s="85"/>
      <c r="T165" s="85"/>
      <c r="U165" s="85"/>
      <c r="V165" s="85"/>
      <c r="W165" s="85"/>
      <c r="X165" s="134"/>
      <c r="Y165" s="134"/>
      <c r="Z165" s="135"/>
      <c r="AA165" s="134"/>
      <c r="AB165" s="134"/>
      <c r="AC165" s="135"/>
    </row>
    <row r="166" spans="1:29" x14ac:dyDescent="0.25">
      <c r="A166" s="85"/>
      <c r="B166" s="85"/>
      <c r="C166" s="85"/>
      <c r="D166" s="85"/>
      <c r="E166" s="86"/>
      <c r="F166" s="86"/>
      <c r="G166" s="85"/>
      <c r="H166" s="85"/>
      <c r="I166" s="85"/>
      <c r="J166" s="85"/>
      <c r="K166" s="85"/>
      <c r="L166" s="85"/>
      <c r="M166" s="85"/>
      <c r="N166" s="85"/>
      <c r="O166" s="85"/>
      <c r="P166" s="136"/>
      <c r="Q166" s="137"/>
      <c r="R166" s="85"/>
      <c r="S166" s="85"/>
      <c r="T166" s="85"/>
      <c r="U166" s="85"/>
      <c r="V166" s="85"/>
      <c r="W166" s="85"/>
      <c r="X166" s="134"/>
      <c r="Y166" s="134"/>
      <c r="Z166" s="135"/>
      <c r="AA166" s="134"/>
      <c r="AB166" s="134"/>
      <c r="AC166" s="135"/>
    </row>
    <row r="167" spans="1:29" x14ac:dyDescent="0.25">
      <c r="A167" s="85"/>
      <c r="B167" s="85"/>
      <c r="C167" s="85"/>
      <c r="D167" s="85"/>
      <c r="E167" s="86"/>
      <c r="F167" s="86"/>
      <c r="G167" s="85"/>
      <c r="H167" s="85"/>
      <c r="I167" s="85"/>
      <c r="J167" s="85"/>
      <c r="K167" s="85"/>
      <c r="L167" s="85"/>
      <c r="M167" s="85"/>
      <c r="N167" s="85"/>
      <c r="O167" s="85"/>
      <c r="P167" s="136"/>
      <c r="Q167" s="137"/>
      <c r="R167" s="85"/>
      <c r="S167" s="85"/>
      <c r="T167" s="85"/>
      <c r="U167" s="85"/>
      <c r="V167" s="85"/>
      <c r="W167" s="85"/>
      <c r="X167" s="134"/>
      <c r="Y167" s="134"/>
      <c r="Z167" s="135"/>
      <c r="AA167" s="134"/>
      <c r="AB167" s="134"/>
      <c r="AC167" s="135"/>
    </row>
    <row r="168" spans="1:29" x14ac:dyDescent="0.25">
      <c r="A168" s="85"/>
      <c r="B168" s="85"/>
      <c r="C168" s="85"/>
      <c r="D168" s="85"/>
      <c r="E168" s="86"/>
      <c r="F168" s="86"/>
      <c r="G168" s="85"/>
      <c r="H168" s="85"/>
      <c r="I168" s="85"/>
      <c r="J168" s="85"/>
      <c r="K168" s="85"/>
      <c r="L168" s="85"/>
      <c r="M168" s="85"/>
      <c r="N168" s="85"/>
      <c r="O168" s="85"/>
      <c r="P168" s="136"/>
      <c r="Q168" s="137"/>
      <c r="R168" s="85"/>
      <c r="S168" s="85"/>
      <c r="T168" s="85"/>
      <c r="U168" s="85"/>
      <c r="V168" s="85"/>
      <c r="W168" s="85"/>
      <c r="X168" s="134"/>
      <c r="Y168" s="134"/>
      <c r="Z168" s="135"/>
      <c r="AA168" s="134"/>
      <c r="AB168" s="134"/>
      <c r="AC168" s="135"/>
    </row>
    <row r="169" spans="1:29" x14ac:dyDescent="0.25">
      <c r="A169" s="85"/>
      <c r="B169" s="85"/>
      <c r="C169" s="85"/>
      <c r="D169" s="85"/>
      <c r="E169" s="86"/>
      <c r="F169" s="86"/>
      <c r="G169" s="85"/>
      <c r="H169" s="85"/>
      <c r="I169" s="85"/>
      <c r="J169" s="85"/>
      <c r="K169" s="85"/>
      <c r="L169" s="85"/>
      <c r="M169" s="85"/>
      <c r="N169" s="85"/>
      <c r="O169" s="85"/>
      <c r="P169" s="136"/>
      <c r="Q169" s="137"/>
      <c r="R169" s="85"/>
      <c r="S169" s="85"/>
      <c r="T169" s="85"/>
      <c r="U169" s="85"/>
      <c r="V169" s="85"/>
      <c r="W169" s="85"/>
      <c r="X169" s="134"/>
      <c r="Y169" s="134"/>
      <c r="Z169" s="135"/>
      <c r="AA169" s="134"/>
      <c r="AB169" s="134"/>
      <c r="AC169" s="135"/>
    </row>
    <row r="170" spans="1:29" x14ac:dyDescent="0.25">
      <c r="A170" s="85"/>
      <c r="B170" s="85"/>
      <c r="C170" s="85"/>
      <c r="D170" s="85"/>
      <c r="E170" s="86"/>
      <c r="F170" s="86"/>
      <c r="G170" s="85"/>
      <c r="H170" s="85"/>
      <c r="I170" s="85"/>
      <c r="J170" s="85"/>
      <c r="K170" s="85"/>
      <c r="L170" s="85"/>
      <c r="M170" s="85"/>
      <c r="N170" s="85"/>
      <c r="O170" s="85"/>
      <c r="P170" s="136"/>
      <c r="Q170" s="137"/>
      <c r="R170" s="85"/>
      <c r="S170" s="85"/>
      <c r="T170" s="85"/>
      <c r="U170" s="85"/>
      <c r="V170" s="85"/>
      <c r="W170" s="85"/>
      <c r="X170" s="134"/>
      <c r="Y170" s="134"/>
      <c r="Z170" s="135"/>
      <c r="AA170" s="134"/>
      <c r="AB170" s="134"/>
      <c r="AC170" s="135"/>
    </row>
    <row r="171" spans="1:29" x14ac:dyDescent="0.25">
      <c r="A171" s="85"/>
      <c r="B171" s="85"/>
      <c r="C171" s="85"/>
      <c r="D171" s="85"/>
      <c r="E171" s="86"/>
      <c r="F171" s="86"/>
      <c r="G171" s="85"/>
      <c r="H171" s="85"/>
      <c r="I171" s="85"/>
      <c r="J171" s="85"/>
      <c r="K171" s="85"/>
      <c r="L171" s="85"/>
      <c r="M171" s="85"/>
      <c r="N171" s="85"/>
      <c r="O171" s="85"/>
      <c r="P171" s="136"/>
      <c r="Q171" s="137"/>
      <c r="R171" s="85"/>
      <c r="S171" s="85"/>
      <c r="T171" s="85"/>
      <c r="U171" s="85"/>
      <c r="V171" s="85"/>
      <c r="W171" s="85"/>
      <c r="X171" s="134"/>
      <c r="Y171" s="134"/>
      <c r="Z171" s="135"/>
      <c r="AA171" s="134"/>
      <c r="AB171" s="134"/>
      <c r="AC171" s="135"/>
    </row>
    <row r="172" spans="1:29" x14ac:dyDescent="0.25">
      <c r="A172" s="85"/>
      <c r="B172" s="85"/>
      <c r="C172" s="85"/>
      <c r="D172" s="85"/>
      <c r="E172" s="86"/>
      <c r="F172" s="86"/>
      <c r="G172" s="85"/>
      <c r="H172" s="85"/>
      <c r="I172" s="85"/>
      <c r="J172" s="85"/>
      <c r="K172" s="85"/>
      <c r="L172" s="85"/>
      <c r="M172" s="85"/>
      <c r="N172" s="85"/>
      <c r="O172" s="85"/>
      <c r="P172" s="136"/>
      <c r="Q172" s="137"/>
      <c r="R172" s="85"/>
      <c r="S172" s="85"/>
      <c r="T172" s="85"/>
      <c r="U172" s="85"/>
      <c r="V172" s="85"/>
      <c r="W172" s="85"/>
      <c r="X172" s="134"/>
      <c r="Y172" s="134"/>
      <c r="Z172" s="135"/>
      <c r="AA172" s="134"/>
      <c r="AB172" s="134"/>
      <c r="AC172" s="135"/>
    </row>
    <row r="173" spans="1:29" x14ac:dyDescent="0.25">
      <c r="A173" s="85"/>
      <c r="B173" s="85"/>
      <c r="C173" s="85"/>
      <c r="D173" s="85"/>
      <c r="E173" s="86"/>
      <c r="F173" s="86"/>
      <c r="G173" s="85"/>
      <c r="H173" s="85"/>
      <c r="I173" s="85"/>
      <c r="J173" s="85"/>
      <c r="K173" s="85"/>
      <c r="L173" s="85"/>
      <c r="M173" s="85"/>
      <c r="N173" s="85"/>
      <c r="O173" s="85"/>
      <c r="P173" s="136"/>
      <c r="Q173" s="137"/>
      <c r="R173" s="85"/>
      <c r="S173" s="85"/>
      <c r="T173" s="85"/>
      <c r="U173" s="85"/>
      <c r="V173" s="85"/>
      <c r="W173" s="85"/>
      <c r="X173" s="134"/>
      <c r="Y173" s="134"/>
      <c r="Z173" s="135"/>
      <c r="AA173" s="134"/>
      <c r="AB173" s="134"/>
      <c r="AC173" s="135"/>
    </row>
    <row r="174" spans="1:29" x14ac:dyDescent="0.25">
      <c r="A174" s="85"/>
      <c r="B174" s="85"/>
      <c r="C174" s="85"/>
      <c r="D174" s="85"/>
      <c r="E174" s="86"/>
      <c r="F174" s="86"/>
      <c r="G174" s="85"/>
      <c r="H174" s="85"/>
      <c r="I174" s="85"/>
      <c r="J174" s="85"/>
      <c r="K174" s="85"/>
      <c r="L174" s="85"/>
      <c r="M174" s="85"/>
      <c r="N174" s="85"/>
      <c r="O174" s="85"/>
      <c r="P174" s="136"/>
      <c r="Q174" s="137"/>
      <c r="R174" s="85"/>
      <c r="S174" s="85"/>
      <c r="T174" s="85"/>
      <c r="U174" s="85"/>
      <c r="V174" s="85"/>
      <c r="W174" s="85"/>
      <c r="X174" s="134"/>
      <c r="Y174" s="134"/>
      <c r="Z174" s="135"/>
      <c r="AA174" s="134"/>
      <c r="AB174" s="134"/>
      <c r="AC174" s="135"/>
    </row>
    <row r="175" spans="1:29" x14ac:dyDescent="0.25">
      <c r="A175" s="85"/>
      <c r="B175" s="85"/>
      <c r="C175" s="85"/>
      <c r="D175" s="85"/>
      <c r="E175" s="86"/>
      <c r="F175" s="86"/>
      <c r="G175" s="85"/>
      <c r="H175" s="85"/>
      <c r="I175" s="85"/>
      <c r="J175" s="85"/>
      <c r="K175" s="85"/>
      <c r="L175" s="85"/>
      <c r="M175" s="85"/>
      <c r="N175" s="85"/>
      <c r="O175" s="85"/>
      <c r="P175" s="136"/>
      <c r="Q175" s="137"/>
      <c r="R175" s="85"/>
      <c r="S175" s="85"/>
      <c r="T175" s="85"/>
      <c r="U175" s="85"/>
      <c r="V175" s="85"/>
      <c r="W175" s="85"/>
      <c r="X175" s="134"/>
      <c r="Y175" s="134"/>
      <c r="Z175" s="135"/>
      <c r="AA175" s="134"/>
      <c r="AB175" s="134"/>
      <c r="AC175" s="135"/>
    </row>
    <row r="176" spans="1:29" x14ac:dyDescent="0.25">
      <c r="A176" s="85"/>
      <c r="B176" s="85"/>
      <c r="C176" s="85"/>
      <c r="D176" s="85"/>
      <c r="E176" s="86"/>
      <c r="F176" s="86"/>
      <c r="G176" s="85"/>
      <c r="H176" s="85"/>
      <c r="I176" s="85"/>
      <c r="J176" s="85"/>
      <c r="K176" s="85"/>
      <c r="L176" s="85"/>
      <c r="M176" s="85"/>
      <c r="N176" s="85"/>
      <c r="O176" s="85"/>
      <c r="P176" s="136"/>
      <c r="Q176" s="137"/>
      <c r="R176" s="85"/>
      <c r="S176" s="85"/>
      <c r="T176" s="85"/>
      <c r="U176" s="85"/>
      <c r="V176" s="85"/>
      <c r="W176" s="85"/>
      <c r="X176" s="134"/>
      <c r="Y176" s="134"/>
      <c r="Z176" s="135"/>
      <c r="AA176" s="134"/>
      <c r="AB176" s="134"/>
      <c r="AC176" s="135"/>
    </row>
    <row r="177" spans="1:29" x14ac:dyDescent="0.25">
      <c r="A177" s="85"/>
      <c r="B177" s="85"/>
      <c r="C177" s="85"/>
      <c r="D177" s="85"/>
      <c r="E177" s="86"/>
      <c r="F177" s="86"/>
      <c r="G177" s="85"/>
      <c r="H177" s="85"/>
      <c r="I177" s="85"/>
      <c r="J177" s="85"/>
      <c r="K177" s="85"/>
      <c r="L177" s="85"/>
      <c r="M177" s="85"/>
      <c r="N177" s="85"/>
      <c r="O177" s="85"/>
      <c r="P177" s="136"/>
      <c r="Q177" s="137"/>
      <c r="R177" s="85"/>
      <c r="S177" s="85"/>
      <c r="T177" s="85"/>
      <c r="U177" s="85"/>
      <c r="V177" s="85"/>
      <c r="W177" s="85"/>
      <c r="X177" s="134"/>
      <c r="Y177" s="134"/>
      <c r="Z177" s="135"/>
      <c r="AA177" s="134"/>
      <c r="AB177" s="134"/>
      <c r="AC177" s="135"/>
    </row>
    <row r="178" spans="1:29" x14ac:dyDescent="0.25">
      <c r="A178" s="85"/>
      <c r="B178" s="85"/>
      <c r="C178" s="85"/>
      <c r="D178" s="85"/>
      <c r="E178" s="86"/>
      <c r="F178" s="86"/>
      <c r="G178" s="85"/>
      <c r="H178" s="85"/>
      <c r="I178" s="85"/>
      <c r="J178" s="85"/>
      <c r="K178" s="85"/>
      <c r="L178" s="85"/>
      <c r="M178" s="85"/>
      <c r="N178" s="85"/>
      <c r="O178" s="85"/>
      <c r="P178" s="136"/>
      <c r="Q178" s="137"/>
      <c r="R178" s="85"/>
      <c r="S178" s="85"/>
      <c r="T178" s="85"/>
      <c r="U178" s="85"/>
      <c r="V178" s="85"/>
      <c r="W178" s="85"/>
      <c r="X178" s="134"/>
      <c r="Y178" s="134"/>
      <c r="Z178" s="135"/>
      <c r="AA178" s="134"/>
      <c r="AB178" s="134"/>
      <c r="AC178" s="135"/>
    </row>
    <row r="179" spans="1:29" x14ac:dyDescent="0.25">
      <c r="A179" s="85"/>
      <c r="B179" s="85"/>
      <c r="C179" s="85"/>
      <c r="D179" s="85"/>
      <c r="E179" s="86"/>
      <c r="F179" s="86"/>
      <c r="G179" s="85"/>
      <c r="H179" s="85"/>
      <c r="I179" s="85"/>
      <c r="J179" s="85"/>
      <c r="K179" s="85"/>
      <c r="L179" s="85"/>
      <c r="M179" s="85"/>
      <c r="N179" s="85"/>
      <c r="O179" s="85"/>
      <c r="P179" s="136"/>
      <c r="Q179" s="137"/>
      <c r="R179" s="85"/>
      <c r="S179" s="85"/>
      <c r="T179" s="85"/>
      <c r="U179" s="85"/>
      <c r="V179" s="85"/>
      <c r="W179" s="85"/>
      <c r="X179" s="134"/>
      <c r="Y179" s="134"/>
      <c r="Z179" s="135"/>
      <c r="AA179" s="134"/>
      <c r="AB179" s="134"/>
      <c r="AC179" s="135"/>
    </row>
    <row r="180" spans="1:29" x14ac:dyDescent="0.25">
      <c r="A180" s="85"/>
      <c r="B180" s="85"/>
      <c r="C180" s="85"/>
      <c r="D180" s="85"/>
      <c r="E180" s="86"/>
      <c r="F180" s="86"/>
      <c r="G180" s="85"/>
      <c r="H180" s="85"/>
      <c r="I180" s="85"/>
      <c r="J180" s="85"/>
      <c r="K180" s="85"/>
      <c r="L180" s="85"/>
      <c r="M180" s="85"/>
      <c r="N180" s="85"/>
      <c r="O180" s="85"/>
      <c r="P180" s="136"/>
      <c r="Q180" s="137"/>
      <c r="R180" s="85"/>
      <c r="S180" s="85"/>
      <c r="T180" s="85"/>
      <c r="U180" s="85"/>
      <c r="V180" s="85"/>
      <c r="W180" s="85"/>
      <c r="X180" s="134"/>
      <c r="Y180" s="134"/>
      <c r="Z180" s="135"/>
      <c r="AA180" s="134"/>
      <c r="AB180" s="134"/>
      <c r="AC180" s="135"/>
    </row>
    <row r="181" spans="1:29" x14ac:dyDescent="0.25">
      <c r="A181" s="85"/>
      <c r="B181" s="85"/>
      <c r="C181" s="85"/>
      <c r="D181" s="85"/>
      <c r="E181" s="86"/>
      <c r="F181" s="86"/>
      <c r="G181" s="85"/>
      <c r="H181" s="85"/>
      <c r="I181" s="85"/>
      <c r="J181" s="85"/>
      <c r="K181" s="85"/>
      <c r="L181" s="85"/>
      <c r="M181" s="85"/>
      <c r="N181" s="85"/>
      <c r="O181" s="85"/>
      <c r="P181" s="136"/>
      <c r="Q181" s="137"/>
      <c r="R181" s="85"/>
      <c r="S181" s="85"/>
      <c r="T181" s="85"/>
      <c r="U181" s="85"/>
      <c r="V181" s="85"/>
      <c r="W181" s="85"/>
      <c r="X181" s="134"/>
      <c r="Y181" s="134"/>
      <c r="Z181" s="135"/>
      <c r="AA181" s="134"/>
      <c r="AB181" s="134"/>
      <c r="AC181" s="135"/>
    </row>
    <row r="182" spans="1:29" x14ac:dyDescent="0.25">
      <c r="A182" s="85"/>
      <c r="B182" s="85"/>
      <c r="C182" s="85"/>
      <c r="D182" s="85"/>
      <c r="E182" s="86"/>
      <c r="F182" s="86"/>
      <c r="G182" s="85"/>
      <c r="H182" s="85"/>
      <c r="I182" s="85"/>
      <c r="J182" s="85"/>
      <c r="K182" s="85"/>
      <c r="L182" s="85"/>
      <c r="M182" s="85"/>
      <c r="N182" s="85"/>
      <c r="O182" s="85"/>
      <c r="P182" s="136"/>
      <c r="Q182" s="137"/>
      <c r="R182" s="85"/>
      <c r="S182" s="85"/>
      <c r="T182" s="85"/>
      <c r="U182" s="85"/>
      <c r="V182" s="85"/>
      <c r="W182" s="85"/>
      <c r="X182" s="134"/>
      <c r="Y182" s="134"/>
      <c r="Z182" s="135"/>
      <c r="AA182" s="134"/>
      <c r="AB182" s="134"/>
      <c r="AC182" s="135"/>
    </row>
    <row r="183" spans="1:29" x14ac:dyDescent="0.25">
      <c r="A183" s="85"/>
      <c r="B183" s="85"/>
      <c r="C183" s="85"/>
      <c r="D183" s="85"/>
      <c r="E183" s="86"/>
      <c r="F183" s="86"/>
      <c r="G183" s="85"/>
      <c r="H183" s="85"/>
      <c r="I183" s="85"/>
      <c r="J183" s="85"/>
      <c r="K183" s="85"/>
      <c r="L183" s="85"/>
      <c r="M183" s="85"/>
      <c r="N183" s="85"/>
      <c r="O183" s="85"/>
      <c r="P183" s="136"/>
      <c r="Q183" s="137"/>
      <c r="R183" s="85"/>
      <c r="S183" s="85"/>
      <c r="T183" s="85"/>
      <c r="U183" s="85"/>
      <c r="V183" s="85"/>
      <c r="W183" s="85"/>
      <c r="X183" s="134"/>
      <c r="Y183" s="134"/>
      <c r="Z183" s="135"/>
      <c r="AA183" s="134"/>
      <c r="AB183" s="134"/>
      <c r="AC183" s="135"/>
    </row>
    <row r="184" spans="1:29" x14ac:dyDescent="0.25">
      <c r="A184" s="85"/>
      <c r="B184" s="85"/>
      <c r="C184" s="85"/>
      <c r="D184" s="85"/>
      <c r="E184" s="86"/>
      <c r="F184" s="86"/>
      <c r="G184" s="85"/>
      <c r="H184" s="85"/>
      <c r="I184" s="85"/>
      <c r="J184" s="85"/>
      <c r="K184" s="85"/>
      <c r="L184" s="85"/>
      <c r="M184" s="85"/>
      <c r="N184" s="85"/>
      <c r="O184" s="85"/>
      <c r="P184" s="136"/>
      <c r="Q184" s="137"/>
      <c r="R184" s="85"/>
      <c r="S184" s="85"/>
      <c r="T184" s="85"/>
      <c r="U184" s="85"/>
      <c r="V184" s="85"/>
      <c r="W184" s="85"/>
      <c r="X184" s="134"/>
      <c r="Y184" s="134"/>
      <c r="Z184" s="135"/>
      <c r="AA184" s="134"/>
      <c r="AB184" s="134"/>
      <c r="AC184" s="135"/>
    </row>
    <row r="185" spans="1:29" x14ac:dyDescent="0.25">
      <c r="A185" s="85"/>
      <c r="B185" s="85"/>
      <c r="C185" s="85"/>
      <c r="D185" s="85"/>
      <c r="E185" s="86"/>
      <c r="F185" s="86"/>
      <c r="G185" s="85"/>
      <c r="H185" s="85"/>
      <c r="I185" s="85"/>
      <c r="J185" s="85"/>
      <c r="K185" s="85"/>
      <c r="L185" s="85"/>
      <c r="M185" s="85"/>
      <c r="N185" s="85"/>
      <c r="O185" s="85"/>
      <c r="P185" s="136"/>
      <c r="Q185" s="137"/>
      <c r="R185" s="85"/>
      <c r="S185" s="85"/>
      <c r="T185" s="85"/>
      <c r="U185" s="85"/>
      <c r="V185" s="85"/>
      <c r="W185" s="85"/>
      <c r="X185" s="134"/>
      <c r="Y185" s="134"/>
      <c r="Z185" s="135"/>
      <c r="AA185" s="134"/>
      <c r="AB185" s="134"/>
      <c r="AC185" s="135"/>
    </row>
    <row r="186" spans="1:29" x14ac:dyDescent="0.25">
      <c r="A186" s="85"/>
      <c r="B186" s="85"/>
      <c r="C186" s="85"/>
      <c r="D186" s="85"/>
      <c r="E186" s="86"/>
      <c r="F186" s="86"/>
      <c r="G186" s="85"/>
      <c r="H186" s="85"/>
      <c r="I186" s="85"/>
      <c r="J186" s="85"/>
      <c r="K186" s="85"/>
      <c r="L186" s="85"/>
      <c r="M186" s="85"/>
      <c r="N186" s="85"/>
      <c r="O186" s="85"/>
      <c r="P186" s="136"/>
      <c r="Q186" s="137"/>
      <c r="R186" s="85"/>
      <c r="S186" s="85"/>
      <c r="T186" s="85"/>
      <c r="U186" s="85"/>
      <c r="V186" s="85"/>
      <c r="W186" s="85"/>
      <c r="X186" s="134"/>
      <c r="Y186" s="134"/>
      <c r="Z186" s="135"/>
      <c r="AA186" s="134"/>
      <c r="AB186" s="134"/>
      <c r="AC186" s="135"/>
    </row>
    <row r="187" spans="1:29" x14ac:dyDescent="0.25">
      <c r="A187" s="85"/>
      <c r="B187" s="85"/>
      <c r="C187" s="85"/>
      <c r="D187" s="85"/>
      <c r="E187" s="86"/>
      <c r="F187" s="86"/>
      <c r="G187" s="85"/>
      <c r="H187" s="85"/>
      <c r="I187" s="85"/>
      <c r="J187" s="85"/>
      <c r="K187" s="85"/>
      <c r="L187" s="85"/>
      <c r="M187" s="85"/>
      <c r="N187" s="85"/>
      <c r="O187" s="85"/>
      <c r="P187" s="136"/>
      <c r="Q187" s="137"/>
      <c r="R187" s="85"/>
      <c r="S187" s="85"/>
      <c r="T187" s="85"/>
      <c r="U187" s="85"/>
      <c r="V187" s="85"/>
      <c r="W187" s="85"/>
      <c r="X187" s="134"/>
      <c r="Y187" s="134"/>
      <c r="Z187" s="135"/>
      <c r="AA187" s="134"/>
      <c r="AB187" s="134"/>
      <c r="AC187" s="135"/>
    </row>
    <row r="188" spans="1:29" x14ac:dyDescent="0.25">
      <c r="A188" s="85"/>
      <c r="B188" s="85"/>
      <c r="C188" s="85"/>
      <c r="D188" s="85"/>
      <c r="E188" s="86"/>
      <c r="F188" s="86"/>
      <c r="G188" s="85"/>
      <c r="H188" s="85"/>
      <c r="I188" s="85"/>
      <c r="J188" s="85"/>
      <c r="K188" s="85"/>
      <c r="L188" s="85"/>
      <c r="M188" s="85"/>
      <c r="N188" s="85"/>
      <c r="O188" s="85"/>
      <c r="P188" s="136"/>
      <c r="Q188" s="137"/>
      <c r="R188" s="85"/>
      <c r="S188" s="85"/>
      <c r="T188" s="85"/>
      <c r="U188" s="85"/>
      <c r="V188" s="85"/>
      <c r="W188" s="85"/>
      <c r="X188" s="134"/>
      <c r="Y188" s="134"/>
      <c r="Z188" s="135"/>
      <c r="AA188" s="134"/>
      <c r="AB188" s="134"/>
      <c r="AC188" s="135"/>
    </row>
    <row r="189" spans="1:29" x14ac:dyDescent="0.25">
      <c r="A189" s="85"/>
      <c r="B189" s="85"/>
      <c r="C189" s="85"/>
      <c r="D189" s="85"/>
      <c r="E189" s="86"/>
      <c r="F189" s="86"/>
      <c r="G189" s="85"/>
      <c r="H189" s="85"/>
      <c r="I189" s="85"/>
      <c r="J189" s="85"/>
      <c r="K189" s="85"/>
      <c r="L189" s="85"/>
      <c r="M189" s="85"/>
      <c r="N189" s="85"/>
      <c r="O189" s="85"/>
      <c r="P189" s="136"/>
      <c r="Q189" s="137"/>
      <c r="R189" s="85"/>
      <c r="S189" s="85"/>
      <c r="T189" s="85"/>
      <c r="U189" s="85"/>
      <c r="V189" s="85"/>
      <c r="W189" s="85"/>
      <c r="X189" s="134"/>
      <c r="Y189" s="134"/>
      <c r="Z189" s="135"/>
      <c r="AA189" s="134"/>
      <c r="AB189" s="134"/>
      <c r="AC189" s="135"/>
    </row>
    <row r="190" spans="1:29" x14ac:dyDescent="0.25">
      <c r="A190" s="85"/>
      <c r="B190" s="85"/>
      <c r="C190" s="85"/>
      <c r="D190" s="85"/>
      <c r="E190" s="86"/>
      <c r="F190" s="86"/>
      <c r="G190" s="85"/>
      <c r="H190" s="85"/>
      <c r="I190" s="85"/>
      <c r="J190" s="85"/>
      <c r="K190" s="85"/>
      <c r="L190" s="85"/>
      <c r="M190" s="85"/>
      <c r="N190" s="85"/>
      <c r="O190" s="85"/>
      <c r="P190" s="136"/>
      <c r="Q190" s="137"/>
      <c r="R190" s="85"/>
      <c r="S190" s="85"/>
      <c r="T190" s="85"/>
      <c r="U190" s="85"/>
      <c r="V190" s="85"/>
      <c r="W190" s="85"/>
      <c r="X190" s="134"/>
      <c r="Y190" s="134"/>
      <c r="Z190" s="135"/>
      <c r="AA190" s="134"/>
      <c r="AB190" s="134"/>
      <c r="AC190" s="135"/>
    </row>
    <row r="191" spans="1:29" x14ac:dyDescent="0.25">
      <c r="A191" s="85"/>
      <c r="B191" s="85"/>
      <c r="C191" s="85"/>
      <c r="D191" s="85"/>
      <c r="E191" s="86"/>
      <c r="F191" s="86"/>
      <c r="G191" s="85"/>
      <c r="H191" s="85"/>
      <c r="I191" s="85"/>
      <c r="J191" s="85"/>
      <c r="K191" s="85"/>
      <c r="L191" s="85"/>
      <c r="M191" s="85"/>
      <c r="N191" s="85"/>
      <c r="O191" s="85"/>
      <c r="P191" s="136"/>
      <c r="Q191" s="137"/>
      <c r="R191" s="85"/>
      <c r="S191" s="85"/>
      <c r="T191" s="85"/>
      <c r="U191" s="85"/>
      <c r="V191" s="85"/>
      <c r="W191" s="85"/>
      <c r="X191" s="134"/>
      <c r="Y191" s="134"/>
      <c r="Z191" s="135"/>
      <c r="AA191" s="134"/>
      <c r="AB191" s="134"/>
      <c r="AC191" s="135"/>
    </row>
    <row r="192" spans="1:29" x14ac:dyDescent="0.25">
      <c r="A192" s="85"/>
      <c r="B192" s="85"/>
      <c r="C192" s="85"/>
      <c r="D192" s="85"/>
      <c r="E192" s="86"/>
      <c r="F192" s="86"/>
      <c r="G192" s="85"/>
      <c r="H192" s="85"/>
      <c r="I192" s="85"/>
      <c r="J192" s="85"/>
      <c r="K192" s="85"/>
      <c r="L192" s="85"/>
      <c r="M192" s="85"/>
      <c r="N192" s="85"/>
      <c r="O192" s="85"/>
      <c r="P192" s="136"/>
      <c r="Q192" s="137"/>
      <c r="R192" s="85"/>
      <c r="S192" s="85"/>
      <c r="T192" s="85"/>
      <c r="U192" s="85"/>
      <c r="V192" s="85"/>
      <c r="W192" s="85"/>
      <c r="X192" s="134"/>
      <c r="Y192" s="134"/>
      <c r="Z192" s="135"/>
      <c r="AA192" s="134"/>
      <c r="AB192" s="134"/>
      <c r="AC192" s="135"/>
    </row>
    <row r="193" spans="1:29" x14ac:dyDescent="0.25">
      <c r="A193" s="85"/>
      <c r="B193" s="85"/>
      <c r="C193" s="85"/>
      <c r="D193" s="85"/>
      <c r="E193" s="86"/>
      <c r="F193" s="86"/>
      <c r="G193" s="85"/>
      <c r="H193" s="85"/>
      <c r="I193" s="85"/>
      <c r="J193" s="85"/>
      <c r="K193" s="85"/>
      <c r="L193" s="85"/>
      <c r="M193" s="85"/>
      <c r="N193" s="85"/>
      <c r="O193" s="85"/>
      <c r="P193" s="136"/>
      <c r="Q193" s="137"/>
      <c r="R193" s="85"/>
      <c r="S193" s="85"/>
      <c r="T193" s="85"/>
      <c r="U193" s="85"/>
      <c r="V193" s="85"/>
      <c r="W193" s="85"/>
      <c r="X193" s="134"/>
      <c r="Y193" s="134"/>
      <c r="Z193" s="135"/>
      <c r="AA193" s="134"/>
      <c r="AB193" s="134"/>
      <c r="AC193" s="135"/>
    </row>
    <row r="194" spans="1:29" x14ac:dyDescent="0.25">
      <c r="A194" s="85"/>
      <c r="B194" s="85"/>
      <c r="C194" s="85"/>
      <c r="D194" s="85"/>
      <c r="E194" s="86"/>
      <c r="F194" s="86"/>
      <c r="G194" s="85"/>
      <c r="H194" s="85"/>
      <c r="I194" s="85"/>
      <c r="J194" s="85"/>
      <c r="K194" s="85"/>
      <c r="L194" s="85"/>
      <c r="M194" s="85"/>
      <c r="N194" s="85"/>
      <c r="O194" s="85"/>
      <c r="P194" s="136"/>
      <c r="Q194" s="137"/>
      <c r="R194" s="85"/>
      <c r="S194" s="85"/>
      <c r="T194" s="85"/>
      <c r="U194" s="85"/>
      <c r="V194" s="85"/>
      <c r="W194" s="85"/>
      <c r="X194" s="134"/>
      <c r="Y194" s="134"/>
      <c r="Z194" s="135"/>
      <c r="AA194" s="134"/>
      <c r="AB194" s="134"/>
      <c r="AC194" s="135"/>
    </row>
    <row r="195" spans="1:29" x14ac:dyDescent="0.25">
      <c r="A195" s="85"/>
      <c r="B195" s="85"/>
      <c r="C195" s="85"/>
      <c r="D195" s="85"/>
      <c r="E195" s="86"/>
      <c r="F195" s="86"/>
      <c r="G195" s="85"/>
      <c r="H195" s="85"/>
      <c r="I195" s="85"/>
      <c r="J195" s="85"/>
      <c r="K195" s="85"/>
      <c r="L195" s="85"/>
      <c r="M195" s="85"/>
      <c r="N195" s="85"/>
      <c r="O195" s="85"/>
      <c r="P195" s="136"/>
      <c r="Q195" s="137"/>
      <c r="R195" s="85"/>
      <c r="S195" s="85"/>
      <c r="T195" s="85"/>
      <c r="U195" s="85"/>
      <c r="V195" s="85"/>
      <c r="W195" s="85"/>
      <c r="X195" s="134"/>
      <c r="Y195" s="134"/>
      <c r="Z195" s="135"/>
      <c r="AA195" s="134"/>
      <c r="AB195" s="134"/>
      <c r="AC195" s="135"/>
    </row>
    <row r="196" spans="1:29" x14ac:dyDescent="0.25">
      <c r="A196" s="85"/>
      <c r="B196" s="85"/>
      <c r="C196" s="85"/>
      <c r="D196" s="85"/>
      <c r="E196" s="86"/>
      <c r="F196" s="86"/>
      <c r="G196" s="85"/>
      <c r="H196" s="85"/>
      <c r="I196" s="85"/>
      <c r="J196" s="85"/>
      <c r="K196" s="85"/>
      <c r="L196" s="85"/>
      <c r="M196" s="85"/>
      <c r="N196" s="85"/>
      <c r="O196" s="85"/>
      <c r="P196" s="136"/>
      <c r="Q196" s="137"/>
      <c r="R196" s="85"/>
      <c r="S196" s="85"/>
      <c r="T196" s="85"/>
      <c r="U196" s="85"/>
      <c r="V196" s="85"/>
      <c r="W196" s="85"/>
      <c r="X196" s="134"/>
      <c r="Y196" s="134"/>
      <c r="Z196" s="135"/>
      <c r="AA196" s="134"/>
      <c r="AB196" s="134"/>
      <c r="AC196" s="135"/>
    </row>
    <row r="197" spans="1:29" x14ac:dyDescent="0.25">
      <c r="A197" s="85"/>
      <c r="B197" s="85"/>
      <c r="C197" s="85"/>
      <c r="D197" s="85"/>
      <c r="E197" s="86"/>
      <c r="F197" s="86"/>
      <c r="G197" s="85"/>
      <c r="H197" s="85"/>
      <c r="I197" s="85"/>
      <c r="J197" s="85"/>
      <c r="K197" s="85"/>
      <c r="L197" s="85"/>
      <c r="M197" s="85"/>
      <c r="N197" s="85"/>
      <c r="O197" s="85"/>
      <c r="P197" s="136"/>
      <c r="Q197" s="137"/>
      <c r="R197" s="85"/>
      <c r="S197" s="85"/>
      <c r="T197" s="85"/>
      <c r="U197" s="85"/>
      <c r="V197" s="85"/>
      <c r="W197" s="85"/>
      <c r="X197" s="134"/>
      <c r="Y197" s="134"/>
      <c r="Z197" s="135"/>
      <c r="AA197" s="134"/>
      <c r="AB197" s="134"/>
      <c r="AC197" s="135"/>
    </row>
    <row r="198" spans="1:29" x14ac:dyDescent="0.25">
      <c r="A198" s="85"/>
      <c r="B198" s="85"/>
      <c r="C198" s="85"/>
      <c r="D198" s="85"/>
      <c r="E198" s="86"/>
      <c r="F198" s="86"/>
      <c r="G198" s="85"/>
      <c r="H198" s="85"/>
      <c r="I198" s="85"/>
      <c r="J198" s="85"/>
      <c r="K198" s="85"/>
      <c r="L198" s="85"/>
      <c r="M198" s="85"/>
      <c r="N198" s="85"/>
      <c r="O198" s="85"/>
      <c r="P198" s="136"/>
      <c r="Q198" s="137"/>
      <c r="R198" s="85"/>
      <c r="S198" s="85"/>
      <c r="T198" s="85"/>
      <c r="U198" s="85"/>
      <c r="V198" s="85"/>
      <c r="W198" s="85"/>
      <c r="X198" s="134"/>
      <c r="Y198" s="134"/>
      <c r="Z198" s="135"/>
      <c r="AA198" s="134"/>
      <c r="AB198" s="134"/>
      <c r="AC198" s="135"/>
    </row>
    <row r="199" spans="1:29" x14ac:dyDescent="0.25">
      <c r="A199" s="85"/>
      <c r="B199" s="85"/>
      <c r="C199" s="85"/>
      <c r="D199" s="85"/>
      <c r="E199" s="86"/>
      <c r="F199" s="86"/>
      <c r="G199" s="85"/>
      <c r="H199" s="85"/>
      <c r="I199" s="85"/>
      <c r="J199" s="85"/>
      <c r="K199" s="85"/>
      <c r="L199" s="85"/>
      <c r="M199" s="85"/>
      <c r="N199" s="85"/>
      <c r="O199" s="85"/>
      <c r="P199" s="136"/>
      <c r="Q199" s="137"/>
      <c r="R199" s="85"/>
      <c r="S199" s="85"/>
      <c r="T199" s="85"/>
      <c r="U199" s="85"/>
      <c r="V199" s="85"/>
      <c r="W199" s="85"/>
      <c r="X199" s="134"/>
      <c r="Y199" s="134"/>
      <c r="Z199" s="135"/>
      <c r="AA199" s="134"/>
      <c r="AB199" s="134"/>
      <c r="AC199" s="135"/>
    </row>
    <row r="200" spans="1:29" x14ac:dyDescent="0.25">
      <c r="A200" s="85"/>
      <c r="B200" s="85"/>
      <c r="C200" s="85"/>
      <c r="D200" s="85"/>
      <c r="E200" s="86"/>
      <c r="F200" s="86"/>
      <c r="G200" s="85"/>
      <c r="H200" s="85"/>
      <c r="I200" s="85"/>
      <c r="J200" s="85"/>
      <c r="K200" s="85"/>
      <c r="L200" s="85"/>
      <c r="M200" s="85"/>
      <c r="N200" s="85"/>
      <c r="O200" s="85"/>
      <c r="P200" s="136"/>
      <c r="Q200" s="137"/>
      <c r="R200" s="85"/>
      <c r="S200" s="85"/>
      <c r="T200" s="85"/>
      <c r="U200" s="85"/>
      <c r="V200" s="85"/>
      <c r="W200" s="85"/>
      <c r="X200" s="134"/>
      <c r="Y200" s="134"/>
      <c r="Z200" s="135"/>
      <c r="AA200" s="134"/>
      <c r="AB200" s="134"/>
      <c r="AC200" s="135"/>
    </row>
    <row r="201" spans="1:29" x14ac:dyDescent="0.25">
      <c r="A201" s="85"/>
      <c r="B201" s="85"/>
      <c r="C201" s="85"/>
      <c r="D201" s="85"/>
      <c r="E201" s="86"/>
      <c r="F201" s="86"/>
      <c r="G201" s="85"/>
      <c r="H201" s="85"/>
      <c r="I201" s="85"/>
      <c r="J201" s="85"/>
      <c r="K201" s="85"/>
      <c r="L201" s="85"/>
      <c r="M201" s="85"/>
      <c r="N201" s="85"/>
      <c r="O201" s="85"/>
      <c r="P201" s="136"/>
      <c r="Q201" s="137"/>
      <c r="R201" s="85"/>
      <c r="S201" s="85"/>
      <c r="T201" s="85"/>
      <c r="U201" s="85"/>
      <c r="V201" s="85"/>
      <c r="W201" s="85"/>
      <c r="X201" s="134"/>
      <c r="Y201" s="134"/>
      <c r="Z201" s="135"/>
      <c r="AA201" s="134"/>
      <c r="AB201" s="134"/>
      <c r="AC201" s="135"/>
    </row>
    <row r="202" spans="1:29" x14ac:dyDescent="0.25">
      <c r="A202" s="85"/>
      <c r="B202" s="85"/>
      <c r="C202" s="85"/>
      <c r="D202" s="85"/>
      <c r="E202" s="86"/>
      <c r="F202" s="86"/>
      <c r="G202" s="85"/>
      <c r="H202" s="85"/>
      <c r="I202" s="85"/>
      <c r="J202" s="85"/>
      <c r="K202" s="85"/>
      <c r="L202" s="85"/>
      <c r="M202" s="85"/>
      <c r="N202" s="85"/>
      <c r="O202" s="85"/>
      <c r="P202" s="136"/>
      <c r="Q202" s="137"/>
      <c r="R202" s="85"/>
      <c r="S202" s="85"/>
      <c r="T202" s="85"/>
      <c r="U202" s="85"/>
      <c r="V202" s="85"/>
      <c r="W202" s="85"/>
      <c r="X202" s="134"/>
      <c r="Y202" s="134"/>
      <c r="Z202" s="135"/>
      <c r="AA202" s="134"/>
      <c r="AB202" s="134"/>
      <c r="AC202" s="135"/>
    </row>
    <row r="203" spans="1:29" x14ac:dyDescent="0.25">
      <c r="A203" s="85"/>
      <c r="B203" s="85"/>
      <c r="C203" s="85"/>
      <c r="D203" s="85"/>
      <c r="E203" s="86"/>
      <c r="F203" s="86"/>
      <c r="G203" s="85"/>
      <c r="H203" s="85"/>
      <c r="I203" s="85"/>
      <c r="J203" s="85"/>
      <c r="K203" s="85"/>
      <c r="L203" s="85"/>
      <c r="M203" s="85"/>
      <c r="N203" s="85"/>
      <c r="O203" s="85"/>
      <c r="P203" s="136"/>
      <c r="Q203" s="137"/>
      <c r="R203" s="85"/>
      <c r="S203" s="85"/>
      <c r="T203" s="85"/>
      <c r="U203" s="85"/>
      <c r="V203" s="85"/>
      <c r="W203" s="85"/>
      <c r="X203" s="134"/>
      <c r="Y203" s="134"/>
      <c r="Z203" s="135"/>
      <c r="AA203" s="134"/>
      <c r="AB203" s="134"/>
      <c r="AC203" s="135"/>
    </row>
    <row r="204" spans="1:29" x14ac:dyDescent="0.25">
      <c r="A204" s="85"/>
      <c r="B204" s="85"/>
      <c r="C204" s="85"/>
      <c r="D204" s="85"/>
      <c r="E204" s="86"/>
      <c r="F204" s="86"/>
      <c r="G204" s="85"/>
      <c r="H204" s="85"/>
      <c r="I204" s="85"/>
      <c r="J204" s="85"/>
      <c r="K204" s="85"/>
      <c r="L204" s="85"/>
      <c r="M204" s="85"/>
      <c r="N204" s="85"/>
      <c r="O204" s="85"/>
      <c r="P204" s="136"/>
      <c r="Q204" s="137"/>
      <c r="R204" s="85"/>
      <c r="S204" s="85"/>
      <c r="T204" s="85"/>
      <c r="U204" s="85"/>
      <c r="V204" s="85"/>
      <c r="W204" s="85"/>
      <c r="X204" s="134"/>
      <c r="Y204" s="134"/>
      <c r="Z204" s="135"/>
      <c r="AA204" s="134"/>
      <c r="AB204" s="134"/>
      <c r="AC204" s="135"/>
    </row>
    <row r="205" spans="1:29" x14ac:dyDescent="0.25">
      <c r="A205" s="85"/>
      <c r="B205" s="85"/>
      <c r="C205" s="85"/>
      <c r="D205" s="85"/>
      <c r="E205" s="86"/>
      <c r="F205" s="86"/>
      <c r="G205" s="85"/>
      <c r="H205" s="85"/>
      <c r="I205" s="85"/>
      <c r="J205" s="85"/>
      <c r="K205" s="85"/>
      <c r="L205" s="85"/>
      <c r="M205" s="85"/>
      <c r="N205" s="85"/>
      <c r="O205" s="85"/>
      <c r="P205" s="136"/>
      <c r="Q205" s="137"/>
      <c r="R205" s="85"/>
      <c r="S205" s="85"/>
      <c r="T205" s="85"/>
      <c r="U205" s="85"/>
      <c r="V205" s="85"/>
      <c r="W205" s="85"/>
      <c r="X205" s="134"/>
      <c r="Y205" s="134"/>
      <c r="Z205" s="135"/>
      <c r="AA205" s="134"/>
      <c r="AB205" s="134"/>
      <c r="AC205" s="135"/>
    </row>
    <row r="206" spans="1:29" x14ac:dyDescent="0.25">
      <c r="A206" s="85"/>
      <c r="B206" s="85"/>
      <c r="C206" s="85"/>
      <c r="D206" s="85"/>
      <c r="E206" s="86"/>
      <c r="F206" s="86"/>
      <c r="G206" s="85"/>
      <c r="H206" s="85"/>
      <c r="I206" s="85"/>
      <c r="J206" s="85"/>
      <c r="K206" s="85"/>
      <c r="L206" s="85"/>
      <c r="M206" s="85"/>
      <c r="N206" s="85"/>
      <c r="O206" s="85"/>
      <c r="P206" s="136"/>
      <c r="Q206" s="137"/>
      <c r="R206" s="85"/>
      <c r="S206" s="85"/>
      <c r="T206" s="85"/>
      <c r="U206" s="85"/>
      <c r="V206" s="85"/>
      <c r="W206" s="85"/>
      <c r="X206" s="134"/>
      <c r="Y206" s="134"/>
      <c r="Z206" s="135"/>
      <c r="AA206" s="134"/>
      <c r="AB206" s="134"/>
      <c r="AC206" s="135"/>
    </row>
    <row r="207" spans="1:29" x14ac:dyDescent="0.25">
      <c r="A207" s="85"/>
      <c r="B207" s="85"/>
      <c r="C207" s="85"/>
      <c r="D207" s="85"/>
      <c r="E207" s="86"/>
      <c r="F207" s="86"/>
      <c r="G207" s="85"/>
      <c r="H207" s="85"/>
      <c r="I207" s="85"/>
      <c r="J207" s="85"/>
      <c r="K207" s="85"/>
      <c r="L207" s="85"/>
      <c r="M207" s="85"/>
      <c r="N207" s="85"/>
      <c r="O207" s="85"/>
      <c r="P207" s="136"/>
      <c r="Q207" s="137"/>
      <c r="R207" s="85"/>
      <c r="S207" s="85"/>
      <c r="T207" s="85"/>
      <c r="U207" s="85"/>
      <c r="V207" s="85"/>
      <c r="W207" s="85"/>
      <c r="X207" s="134"/>
      <c r="Y207" s="134"/>
      <c r="Z207" s="135"/>
      <c r="AA207" s="134"/>
      <c r="AB207" s="134"/>
      <c r="AC207" s="135"/>
    </row>
    <row r="208" spans="1:29" x14ac:dyDescent="0.25">
      <c r="A208" s="85"/>
      <c r="B208" s="85"/>
      <c r="C208" s="85"/>
      <c r="D208" s="85"/>
      <c r="E208" s="86"/>
      <c r="F208" s="86"/>
      <c r="G208" s="85"/>
      <c r="H208" s="85"/>
      <c r="I208" s="85"/>
      <c r="J208" s="85"/>
      <c r="K208" s="85"/>
      <c r="L208" s="85"/>
      <c r="M208" s="85"/>
      <c r="N208" s="85"/>
      <c r="O208" s="85"/>
      <c r="P208" s="136"/>
      <c r="Q208" s="137"/>
      <c r="R208" s="85"/>
      <c r="S208" s="85"/>
      <c r="T208" s="85"/>
      <c r="U208" s="85"/>
      <c r="V208" s="85"/>
      <c r="W208" s="85"/>
      <c r="X208" s="134"/>
      <c r="Y208" s="134"/>
      <c r="Z208" s="135"/>
      <c r="AA208" s="134"/>
      <c r="AB208" s="134"/>
      <c r="AC208" s="135"/>
    </row>
    <row r="209" spans="1:29" x14ac:dyDescent="0.25">
      <c r="A209" s="85"/>
      <c r="B209" s="85"/>
      <c r="C209" s="85"/>
      <c r="D209" s="85"/>
      <c r="E209" s="86"/>
      <c r="F209" s="86"/>
      <c r="G209" s="85"/>
      <c r="H209" s="85"/>
      <c r="I209" s="85"/>
      <c r="J209" s="85"/>
      <c r="K209" s="85"/>
      <c r="L209" s="85"/>
      <c r="M209" s="85"/>
      <c r="N209" s="85"/>
      <c r="O209" s="85"/>
      <c r="P209" s="136"/>
      <c r="Q209" s="137"/>
      <c r="R209" s="85"/>
      <c r="S209" s="85"/>
      <c r="T209" s="85"/>
      <c r="U209" s="85"/>
      <c r="V209" s="85"/>
      <c r="W209" s="85"/>
      <c r="X209" s="134"/>
      <c r="Y209" s="134"/>
      <c r="Z209" s="135"/>
      <c r="AA209" s="134"/>
      <c r="AB209" s="134"/>
      <c r="AC209" s="135"/>
    </row>
    <row r="210" spans="1:29" x14ac:dyDescent="0.25">
      <c r="A210" s="85"/>
      <c r="B210" s="85"/>
      <c r="C210" s="85"/>
      <c r="D210" s="85"/>
      <c r="E210" s="86"/>
      <c r="F210" s="86"/>
      <c r="G210" s="85"/>
      <c r="H210" s="85"/>
      <c r="I210" s="85"/>
      <c r="J210" s="85"/>
      <c r="K210" s="85"/>
      <c r="L210" s="85"/>
      <c r="M210" s="85"/>
      <c r="N210" s="85"/>
      <c r="O210" s="85"/>
      <c r="P210" s="136"/>
      <c r="Q210" s="137"/>
      <c r="R210" s="85"/>
      <c r="S210" s="85"/>
      <c r="T210" s="85"/>
      <c r="U210" s="85"/>
      <c r="V210" s="85"/>
      <c r="W210" s="85"/>
      <c r="X210" s="134"/>
      <c r="Y210" s="134"/>
      <c r="Z210" s="135"/>
      <c r="AA210" s="134"/>
      <c r="AB210" s="134"/>
      <c r="AC210" s="135"/>
    </row>
    <row r="211" spans="1:29" x14ac:dyDescent="0.25">
      <c r="A211" s="85"/>
      <c r="B211" s="85"/>
      <c r="C211" s="85"/>
      <c r="D211" s="85"/>
      <c r="E211" s="86"/>
      <c r="F211" s="86"/>
      <c r="G211" s="85"/>
      <c r="H211" s="85"/>
      <c r="I211" s="85"/>
      <c r="J211" s="85"/>
      <c r="K211" s="85"/>
      <c r="L211" s="85"/>
      <c r="M211" s="85"/>
      <c r="N211" s="85"/>
      <c r="O211" s="85"/>
      <c r="P211" s="136"/>
      <c r="Q211" s="137"/>
      <c r="R211" s="85"/>
      <c r="S211" s="85"/>
      <c r="T211" s="85"/>
      <c r="U211" s="85"/>
      <c r="V211" s="85"/>
      <c r="W211" s="85"/>
      <c r="X211" s="134"/>
      <c r="Y211" s="134"/>
      <c r="Z211" s="135"/>
      <c r="AA211" s="134"/>
      <c r="AB211" s="134"/>
      <c r="AC211" s="135"/>
    </row>
    <row r="212" spans="1:29" x14ac:dyDescent="0.25">
      <c r="A212" s="85"/>
      <c r="B212" s="85"/>
      <c r="C212" s="85"/>
      <c r="D212" s="85"/>
      <c r="E212" s="86"/>
      <c r="F212" s="86"/>
      <c r="G212" s="85"/>
      <c r="H212" s="85"/>
      <c r="I212" s="85"/>
      <c r="J212" s="85"/>
      <c r="K212" s="85"/>
      <c r="L212" s="85"/>
      <c r="M212" s="85"/>
      <c r="N212" s="85"/>
      <c r="O212" s="85"/>
      <c r="P212" s="136"/>
      <c r="Q212" s="137"/>
      <c r="R212" s="85"/>
      <c r="S212" s="85"/>
      <c r="T212" s="85"/>
      <c r="U212" s="85"/>
      <c r="V212" s="85"/>
      <c r="W212" s="85"/>
      <c r="X212" s="134"/>
      <c r="Y212" s="134"/>
      <c r="Z212" s="135"/>
      <c r="AA212" s="134"/>
      <c r="AB212" s="134"/>
      <c r="AC212" s="135"/>
    </row>
    <row r="213" spans="1:29" x14ac:dyDescent="0.25">
      <c r="A213" s="85"/>
      <c r="B213" s="85"/>
      <c r="C213" s="85"/>
      <c r="D213" s="85"/>
      <c r="E213" s="86"/>
      <c r="F213" s="86"/>
      <c r="G213" s="85"/>
      <c r="H213" s="85"/>
      <c r="I213" s="85"/>
      <c r="J213" s="85"/>
      <c r="K213" s="85"/>
      <c r="L213" s="85"/>
      <c r="M213" s="85"/>
      <c r="N213" s="85"/>
      <c r="O213" s="85"/>
      <c r="P213" s="136"/>
      <c r="Q213" s="137"/>
      <c r="R213" s="85"/>
      <c r="S213" s="85"/>
      <c r="T213" s="85"/>
      <c r="U213" s="85"/>
      <c r="V213" s="85"/>
      <c r="W213" s="85"/>
      <c r="X213" s="134"/>
      <c r="Y213" s="134"/>
      <c r="Z213" s="135"/>
      <c r="AA213" s="134"/>
      <c r="AB213" s="134"/>
      <c r="AC213" s="135"/>
    </row>
    <row r="214" spans="1:29" x14ac:dyDescent="0.25">
      <c r="A214" s="85"/>
      <c r="B214" s="85"/>
      <c r="C214" s="85"/>
      <c r="D214" s="85"/>
      <c r="E214" s="86"/>
      <c r="F214" s="86"/>
      <c r="G214" s="85"/>
      <c r="H214" s="85"/>
      <c r="I214" s="85"/>
      <c r="J214" s="85"/>
      <c r="K214" s="85"/>
      <c r="L214" s="85"/>
      <c r="M214" s="85"/>
      <c r="N214" s="85"/>
      <c r="O214" s="85"/>
      <c r="P214" s="136"/>
      <c r="Q214" s="137"/>
      <c r="R214" s="85"/>
      <c r="S214" s="85"/>
      <c r="T214" s="85"/>
      <c r="U214" s="85"/>
      <c r="V214" s="85"/>
      <c r="W214" s="85"/>
      <c r="X214" s="134"/>
      <c r="Y214" s="134"/>
      <c r="Z214" s="135"/>
      <c r="AA214" s="134"/>
      <c r="AB214" s="134"/>
      <c r="AC214" s="135"/>
    </row>
    <row r="215" spans="1:29" x14ac:dyDescent="0.25">
      <c r="A215" s="85"/>
      <c r="B215" s="85"/>
      <c r="C215" s="85"/>
      <c r="D215" s="85"/>
      <c r="E215" s="86"/>
      <c r="F215" s="86"/>
      <c r="G215" s="85"/>
      <c r="H215" s="85"/>
      <c r="I215" s="85"/>
      <c r="J215" s="85"/>
      <c r="K215" s="85"/>
      <c r="L215" s="85"/>
      <c r="M215" s="85"/>
      <c r="N215" s="85"/>
      <c r="O215" s="85"/>
      <c r="P215" s="136"/>
      <c r="Q215" s="137"/>
      <c r="R215" s="85"/>
      <c r="S215" s="85"/>
      <c r="T215" s="85"/>
      <c r="U215" s="85"/>
      <c r="V215" s="85"/>
      <c r="W215" s="85"/>
      <c r="X215" s="134"/>
      <c r="Y215" s="134"/>
      <c r="Z215" s="135"/>
      <c r="AA215" s="134"/>
      <c r="AB215" s="134"/>
      <c r="AC215" s="135"/>
    </row>
    <row r="216" spans="1:29" x14ac:dyDescent="0.25">
      <c r="A216" s="85"/>
      <c r="B216" s="85"/>
      <c r="C216" s="85"/>
      <c r="D216" s="85"/>
      <c r="E216" s="86"/>
      <c r="F216" s="86"/>
      <c r="G216" s="85"/>
      <c r="H216" s="85"/>
      <c r="I216" s="85"/>
      <c r="J216" s="85"/>
      <c r="K216" s="85"/>
      <c r="L216" s="85"/>
      <c r="M216" s="85"/>
      <c r="N216" s="85"/>
      <c r="O216" s="85"/>
      <c r="P216" s="136"/>
      <c r="Q216" s="137"/>
      <c r="R216" s="85"/>
      <c r="S216" s="85"/>
      <c r="T216" s="85"/>
      <c r="U216" s="85"/>
      <c r="V216" s="85"/>
      <c r="W216" s="85"/>
      <c r="X216" s="134"/>
      <c r="Y216" s="134"/>
      <c r="Z216" s="135"/>
      <c r="AA216" s="134"/>
      <c r="AB216" s="134"/>
      <c r="AC216" s="135"/>
    </row>
    <row r="217" spans="1:29" x14ac:dyDescent="0.25">
      <c r="A217" s="85"/>
      <c r="B217" s="85"/>
      <c r="C217" s="85"/>
      <c r="D217" s="85"/>
      <c r="E217" s="86"/>
      <c r="F217" s="86"/>
      <c r="G217" s="85"/>
      <c r="H217" s="85"/>
      <c r="I217" s="85"/>
      <c r="J217" s="85"/>
      <c r="K217" s="85"/>
      <c r="L217" s="85"/>
      <c r="M217" s="85"/>
      <c r="N217" s="85"/>
      <c r="O217" s="85"/>
      <c r="P217" s="136"/>
      <c r="Q217" s="137"/>
      <c r="R217" s="85"/>
      <c r="S217" s="85"/>
      <c r="T217" s="85"/>
      <c r="U217" s="85"/>
      <c r="V217" s="85"/>
      <c r="W217" s="85"/>
      <c r="X217" s="134"/>
      <c r="Y217" s="134"/>
      <c r="Z217" s="135"/>
      <c r="AA217" s="134"/>
      <c r="AB217" s="134"/>
      <c r="AC217" s="135"/>
    </row>
    <row r="218" spans="1:29" x14ac:dyDescent="0.25">
      <c r="A218" s="85"/>
      <c r="B218" s="85"/>
      <c r="C218" s="85"/>
      <c r="D218" s="85"/>
      <c r="E218" s="86"/>
      <c r="F218" s="86"/>
      <c r="G218" s="85"/>
      <c r="H218" s="85"/>
      <c r="I218" s="85"/>
      <c r="J218" s="85"/>
      <c r="K218" s="85"/>
      <c r="L218" s="85"/>
      <c r="M218" s="85"/>
      <c r="N218" s="85"/>
      <c r="O218" s="85"/>
      <c r="P218" s="136"/>
      <c r="Q218" s="137"/>
      <c r="R218" s="85"/>
      <c r="S218" s="85"/>
      <c r="T218" s="85"/>
      <c r="U218" s="85"/>
      <c r="V218" s="85"/>
      <c r="W218" s="85"/>
      <c r="X218" s="134"/>
      <c r="Y218" s="134"/>
      <c r="Z218" s="135"/>
      <c r="AA218" s="134"/>
      <c r="AB218" s="134"/>
      <c r="AC218" s="135"/>
    </row>
    <row r="219" spans="1:29" x14ac:dyDescent="0.25">
      <c r="A219" s="85"/>
      <c r="B219" s="85"/>
      <c r="C219" s="85"/>
      <c r="D219" s="85"/>
      <c r="E219" s="86"/>
      <c r="F219" s="86"/>
      <c r="G219" s="85"/>
      <c r="H219" s="85"/>
      <c r="I219" s="85"/>
      <c r="J219" s="85"/>
      <c r="K219" s="85"/>
      <c r="L219" s="85"/>
      <c r="M219" s="85"/>
      <c r="N219" s="85"/>
      <c r="O219" s="85"/>
      <c r="P219" s="136"/>
      <c r="Q219" s="137"/>
      <c r="R219" s="85"/>
      <c r="S219" s="85"/>
      <c r="T219" s="85"/>
      <c r="U219" s="85"/>
      <c r="V219" s="85"/>
      <c r="W219" s="85"/>
      <c r="X219" s="134"/>
      <c r="Y219" s="134"/>
      <c r="Z219" s="135"/>
      <c r="AA219" s="134"/>
      <c r="AB219" s="134"/>
      <c r="AC219" s="135"/>
    </row>
    <row r="220" spans="1:29" x14ac:dyDescent="0.25">
      <c r="A220" s="85"/>
      <c r="B220" s="85"/>
      <c r="C220" s="85"/>
      <c r="D220" s="85"/>
      <c r="E220" s="86"/>
      <c r="F220" s="86"/>
      <c r="G220" s="85"/>
      <c r="H220" s="85"/>
      <c r="I220" s="85"/>
      <c r="J220" s="85"/>
      <c r="K220" s="85"/>
      <c r="L220" s="85"/>
      <c r="M220" s="85"/>
      <c r="N220" s="85"/>
      <c r="O220" s="85"/>
      <c r="P220" s="136"/>
      <c r="Q220" s="137"/>
      <c r="R220" s="85"/>
      <c r="S220" s="85"/>
      <c r="T220" s="85"/>
      <c r="U220" s="85"/>
      <c r="V220" s="85"/>
      <c r="W220" s="85"/>
      <c r="X220" s="134"/>
      <c r="Y220" s="134"/>
      <c r="Z220" s="135"/>
      <c r="AA220" s="134"/>
      <c r="AB220" s="134"/>
      <c r="AC220" s="135"/>
    </row>
    <row r="221" spans="1:29" x14ac:dyDescent="0.25">
      <c r="A221" s="85"/>
      <c r="B221" s="85"/>
      <c r="C221" s="85"/>
      <c r="D221" s="85"/>
      <c r="E221" s="86"/>
      <c r="F221" s="86"/>
      <c r="G221" s="85"/>
      <c r="H221" s="85"/>
      <c r="I221" s="85"/>
      <c r="J221" s="85"/>
      <c r="K221" s="85"/>
      <c r="L221" s="85"/>
      <c r="M221" s="85"/>
      <c r="N221" s="85"/>
      <c r="O221" s="85"/>
      <c r="P221" s="136"/>
      <c r="Q221" s="137"/>
      <c r="R221" s="85"/>
      <c r="S221" s="85"/>
      <c r="T221" s="85"/>
      <c r="U221" s="85"/>
      <c r="V221" s="85"/>
      <c r="W221" s="85"/>
      <c r="X221" s="134"/>
      <c r="Y221" s="134"/>
      <c r="Z221" s="135"/>
      <c r="AA221" s="134"/>
      <c r="AB221" s="134"/>
      <c r="AC221" s="135"/>
    </row>
    <row r="222" spans="1:29" x14ac:dyDescent="0.25">
      <c r="A222" s="85"/>
      <c r="B222" s="85"/>
      <c r="C222" s="85"/>
      <c r="D222" s="85"/>
      <c r="E222" s="86"/>
      <c r="F222" s="86"/>
      <c r="G222" s="85"/>
      <c r="H222" s="85"/>
      <c r="I222" s="85"/>
      <c r="J222" s="85"/>
      <c r="K222" s="85"/>
      <c r="L222" s="85"/>
      <c r="M222" s="85"/>
      <c r="N222" s="85"/>
      <c r="O222" s="85"/>
      <c r="P222" s="136"/>
      <c r="Q222" s="137"/>
      <c r="R222" s="85"/>
      <c r="S222" s="85"/>
      <c r="T222" s="85"/>
      <c r="U222" s="85"/>
      <c r="V222" s="85"/>
      <c r="W222" s="85"/>
      <c r="X222" s="134"/>
      <c r="Y222" s="134"/>
      <c r="Z222" s="135"/>
      <c r="AA222" s="134"/>
      <c r="AB222" s="134"/>
      <c r="AC222" s="135"/>
    </row>
    <row r="223" spans="1:29" x14ac:dyDescent="0.25">
      <c r="A223" s="85"/>
      <c r="B223" s="85"/>
      <c r="C223" s="85"/>
      <c r="D223" s="85"/>
      <c r="E223" s="86"/>
      <c r="F223" s="86"/>
      <c r="G223" s="85"/>
      <c r="H223" s="85"/>
      <c r="I223" s="85"/>
      <c r="J223" s="85"/>
      <c r="K223" s="85"/>
      <c r="L223" s="85"/>
      <c r="M223" s="85"/>
      <c r="N223" s="85"/>
      <c r="O223" s="85"/>
      <c r="P223" s="136"/>
      <c r="Q223" s="137"/>
      <c r="R223" s="85"/>
      <c r="S223" s="85"/>
      <c r="T223" s="85"/>
      <c r="U223" s="85"/>
      <c r="V223" s="85"/>
      <c r="W223" s="85"/>
      <c r="X223" s="134"/>
      <c r="Y223" s="134"/>
      <c r="Z223" s="135"/>
      <c r="AA223" s="134"/>
      <c r="AB223" s="134"/>
      <c r="AC223" s="135"/>
    </row>
    <row r="224" spans="1:29" x14ac:dyDescent="0.25">
      <c r="A224" s="85"/>
      <c r="B224" s="85"/>
      <c r="C224" s="85"/>
      <c r="D224" s="85"/>
      <c r="E224" s="86"/>
      <c r="F224" s="86"/>
      <c r="G224" s="85"/>
      <c r="H224" s="85"/>
      <c r="I224" s="85"/>
      <c r="J224" s="85"/>
      <c r="K224" s="85"/>
      <c r="L224" s="85"/>
      <c r="M224" s="85"/>
      <c r="N224" s="85"/>
      <c r="O224" s="85"/>
      <c r="P224" s="136"/>
      <c r="Q224" s="137"/>
      <c r="R224" s="85"/>
      <c r="S224" s="85"/>
      <c r="T224" s="85"/>
      <c r="U224" s="85"/>
      <c r="V224" s="85"/>
      <c r="W224" s="85"/>
      <c r="X224" s="134"/>
      <c r="Y224" s="134"/>
      <c r="Z224" s="135"/>
      <c r="AA224" s="134"/>
      <c r="AB224" s="134"/>
      <c r="AC224" s="135"/>
    </row>
    <row r="225" spans="1:29" x14ac:dyDescent="0.25">
      <c r="A225" s="85"/>
      <c r="B225" s="85"/>
      <c r="C225" s="85"/>
      <c r="D225" s="85"/>
      <c r="E225" s="86"/>
      <c r="F225" s="86"/>
      <c r="G225" s="85"/>
      <c r="H225" s="85"/>
      <c r="I225" s="85"/>
      <c r="J225" s="85"/>
      <c r="K225" s="85"/>
      <c r="L225" s="85"/>
      <c r="M225" s="85"/>
      <c r="N225" s="85"/>
      <c r="O225" s="85"/>
      <c r="P225" s="136"/>
      <c r="Q225" s="137"/>
      <c r="R225" s="85"/>
      <c r="S225" s="85"/>
      <c r="T225" s="85"/>
      <c r="U225" s="85"/>
      <c r="V225" s="85"/>
      <c r="W225" s="85"/>
      <c r="X225" s="134"/>
      <c r="Y225" s="134"/>
      <c r="Z225" s="135"/>
      <c r="AA225" s="134"/>
      <c r="AB225" s="134"/>
      <c r="AC225" s="135"/>
    </row>
    <row r="226" spans="1:29" x14ac:dyDescent="0.25">
      <c r="A226" s="85"/>
      <c r="B226" s="85"/>
      <c r="C226" s="85"/>
      <c r="D226" s="85"/>
      <c r="E226" s="86"/>
      <c r="F226" s="86"/>
      <c r="G226" s="85"/>
      <c r="H226" s="85"/>
      <c r="I226" s="85"/>
      <c r="J226" s="85"/>
      <c r="K226" s="85"/>
      <c r="L226" s="85"/>
      <c r="M226" s="85"/>
      <c r="N226" s="85"/>
      <c r="O226" s="85"/>
      <c r="P226" s="136"/>
      <c r="Q226" s="137"/>
      <c r="R226" s="85"/>
      <c r="S226" s="85"/>
      <c r="T226" s="85"/>
      <c r="U226" s="85"/>
      <c r="V226" s="85"/>
      <c r="W226" s="85"/>
      <c r="X226" s="134"/>
      <c r="Y226" s="134"/>
      <c r="Z226" s="135"/>
      <c r="AA226" s="134"/>
      <c r="AB226" s="134"/>
      <c r="AC226" s="135"/>
    </row>
    <row r="227" spans="1:29" x14ac:dyDescent="0.25">
      <c r="A227" s="85"/>
      <c r="B227" s="85"/>
      <c r="C227" s="85"/>
      <c r="D227" s="85"/>
      <c r="E227" s="86"/>
      <c r="F227" s="86"/>
      <c r="G227" s="85"/>
      <c r="H227" s="85"/>
      <c r="I227" s="85"/>
      <c r="J227" s="85"/>
      <c r="K227" s="85"/>
      <c r="L227" s="85"/>
      <c r="M227" s="85"/>
      <c r="N227" s="85"/>
      <c r="O227" s="85"/>
      <c r="P227" s="136"/>
      <c r="Q227" s="137"/>
      <c r="R227" s="85"/>
      <c r="S227" s="85"/>
      <c r="T227" s="85"/>
      <c r="U227" s="85"/>
      <c r="V227" s="85"/>
      <c r="W227" s="85"/>
      <c r="X227" s="134"/>
      <c r="Y227" s="134"/>
      <c r="Z227" s="135"/>
      <c r="AA227" s="134"/>
      <c r="AB227" s="134"/>
      <c r="AC227" s="135"/>
    </row>
    <row r="228" spans="1:29" x14ac:dyDescent="0.25">
      <c r="A228" s="85"/>
      <c r="B228" s="85"/>
      <c r="C228" s="85"/>
      <c r="D228" s="85"/>
      <c r="E228" s="86"/>
      <c r="F228" s="86"/>
      <c r="G228" s="85"/>
      <c r="H228" s="85"/>
      <c r="I228" s="85"/>
      <c r="J228" s="85"/>
      <c r="K228" s="85"/>
      <c r="L228" s="85"/>
      <c r="M228" s="85"/>
      <c r="N228" s="85"/>
      <c r="O228" s="85"/>
      <c r="P228" s="136"/>
      <c r="Q228" s="137"/>
      <c r="R228" s="85"/>
      <c r="S228" s="85"/>
      <c r="T228" s="85"/>
      <c r="U228" s="85"/>
      <c r="V228" s="85"/>
      <c r="W228" s="85"/>
      <c r="X228" s="134"/>
      <c r="Y228" s="134"/>
      <c r="Z228" s="135"/>
      <c r="AA228" s="134"/>
      <c r="AB228" s="134"/>
      <c r="AC228" s="135"/>
    </row>
    <row r="229" spans="1:29" x14ac:dyDescent="0.25">
      <c r="A229" s="85"/>
      <c r="B229" s="85"/>
      <c r="C229" s="85"/>
      <c r="D229" s="85"/>
      <c r="E229" s="86"/>
      <c r="F229" s="86"/>
      <c r="G229" s="85"/>
      <c r="H229" s="85"/>
      <c r="I229" s="85"/>
      <c r="J229" s="85"/>
      <c r="K229" s="85"/>
      <c r="L229" s="85"/>
      <c r="M229" s="85"/>
      <c r="N229" s="85"/>
      <c r="O229" s="85"/>
      <c r="P229" s="136"/>
      <c r="Q229" s="137"/>
      <c r="R229" s="85"/>
      <c r="S229" s="85"/>
      <c r="T229" s="85"/>
      <c r="U229" s="85"/>
      <c r="V229" s="85"/>
      <c r="W229" s="85"/>
      <c r="X229" s="134"/>
      <c r="Y229" s="134"/>
      <c r="Z229" s="135"/>
      <c r="AA229" s="134"/>
      <c r="AB229" s="134"/>
      <c r="AC229" s="135"/>
    </row>
    <row r="230" spans="1:29" x14ac:dyDescent="0.25">
      <c r="A230" s="85"/>
      <c r="B230" s="85"/>
      <c r="C230" s="85"/>
      <c r="D230" s="85"/>
      <c r="E230" s="86"/>
      <c r="F230" s="86"/>
      <c r="G230" s="85"/>
      <c r="H230" s="85"/>
      <c r="I230" s="85"/>
      <c r="J230" s="85"/>
      <c r="K230" s="85"/>
      <c r="L230" s="85"/>
      <c r="M230" s="85"/>
      <c r="N230" s="85"/>
      <c r="O230" s="85"/>
      <c r="P230" s="136"/>
      <c r="Q230" s="137"/>
      <c r="R230" s="85"/>
      <c r="S230" s="85"/>
      <c r="T230" s="85"/>
      <c r="U230" s="85"/>
      <c r="V230" s="85"/>
      <c r="W230" s="85"/>
      <c r="X230" s="134"/>
      <c r="Y230" s="134"/>
      <c r="Z230" s="135"/>
      <c r="AA230" s="134"/>
      <c r="AB230" s="134"/>
      <c r="AC230" s="135"/>
    </row>
    <row r="231" spans="1:29" x14ac:dyDescent="0.25">
      <c r="A231" s="85"/>
      <c r="B231" s="85"/>
      <c r="C231" s="85"/>
      <c r="D231" s="85"/>
      <c r="E231" s="86"/>
      <c r="F231" s="86"/>
      <c r="G231" s="85"/>
      <c r="H231" s="85"/>
      <c r="I231" s="85"/>
      <c r="J231" s="85"/>
      <c r="K231" s="85"/>
      <c r="L231" s="85"/>
      <c r="M231" s="85"/>
      <c r="N231" s="85"/>
      <c r="O231" s="85"/>
      <c r="P231" s="136"/>
      <c r="Q231" s="137"/>
      <c r="R231" s="85"/>
      <c r="S231" s="85"/>
      <c r="T231" s="85"/>
      <c r="U231" s="85"/>
      <c r="V231" s="85"/>
      <c r="W231" s="85"/>
      <c r="X231" s="134"/>
      <c r="Y231" s="134"/>
      <c r="Z231" s="135"/>
      <c r="AA231" s="134"/>
      <c r="AB231" s="134"/>
      <c r="AC231" s="135"/>
    </row>
    <row r="232" spans="1:29" x14ac:dyDescent="0.25">
      <c r="A232" s="85"/>
      <c r="B232" s="85"/>
      <c r="C232" s="85"/>
      <c r="D232" s="85"/>
      <c r="E232" s="86"/>
      <c r="F232" s="86"/>
      <c r="G232" s="85"/>
      <c r="H232" s="85"/>
      <c r="I232" s="85"/>
      <c r="J232" s="85"/>
      <c r="K232" s="85"/>
      <c r="L232" s="85"/>
      <c r="M232" s="85"/>
      <c r="N232" s="85"/>
      <c r="O232" s="85"/>
      <c r="P232" s="136"/>
      <c r="Q232" s="137"/>
      <c r="R232" s="85"/>
      <c r="S232" s="85"/>
      <c r="T232" s="85"/>
      <c r="U232" s="85"/>
      <c r="V232" s="85"/>
      <c r="W232" s="85"/>
      <c r="X232" s="134"/>
      <c r="Y232" s="134"/>
      <c r="Z232" s="135"/>
      <c r="AA232" s="134"/>
      <c r="AB232" s="134"/>
      <c r="AC232" s="135"/>
    </row>
    <row r="233" spans="1:29" x14ac:dyDescent="0.25">
      <c r="A233" s="85"/>
      <c r="B233" s="85"/>
      <c r="C233" s="85"/>
      <c r="D233" s="85"/>
      <c r="E233" s="86"/>
      <c r="F233" s="86"/>
      <c r="G233" s="85"/>
      <c r="H233" s="85"/>
      <c r="I233" s="85"/>
      <c r="J233" s="85"/>
      <c r="K233" s="85"/>
      <c r="L233" s="85"/>
      <c r="M233" s="85"/>
      <c r="N233" s="85"/>
      <c r="O233" s="85"/>
      <c r="P233" s="136"/>
      <c r="Q233" s="137"/>
      <c r="R233" s="85"/>
      <c r="S233" s="85"/>
      <c r="T233" s="85"/>
      <c r="U233" s="85"/>
      <c r="V233" s="85"/>
      <c r="W233" s="85"/>
      <c r="X233" s="134"/>
      <c r="Y233" s="134"/>
      <c r="Z233" s="135"/>
      <c r="AA233" s="134"/>
      <c r="AB233" s="134"/>
      <c r="AC233" s="135"/>
    </row>
    <row r="234" spans="1:29" x14ac:dyDescent="0.25">
      <c r="A234" s="85"/>
      <c r="B234" s="85"/>
      <c r="C234" s="85"/>
      <c r="D234" s="85"/>
      <c r="E234" s="86"/>
      <c r="F234" s="86"/>
      <c r="G234" s="85"/>
      <c r="H234" s="85"/>
      <c r="I234" s="85"/>
      <c r="J234" s="85"/>
      <c r="K234" s="85"/>
      <c r="L234" s="85"/>
      <c r="M234" s="85"/>
      <c r="N234" s="85"/>
      <c r="O234" s="85"/>
      <c r="P234" s="136"/>
      <c r="Q234" s="137"/>
      <c r="R234" s="85"/>
      <c r="S234" s="85"/>
      <c r="T234" s="85"/>
      <c r="U234" s="85"/>
      <c r="V234" s="85"/>
      <c r="W234" s="85"/>
      <c r="X234" s="134"/>
      <c r="Y234" s="134"/>
      <c r="Z234" s="135"/>
      <c r="AA234" s="134"/>
      <c r="AB234" s="134"/>
      <c r="AC234" s="135"/>
    </row>
    <row r="235" spans="1:29" x14ac:dyDescent="0.25">
      <c r="A235" s="85"/>
      <c r="B235" s="85"/>
      <c r="C235" s="85"/>
      <c r="D235" s="85"/>
      <c r="E235" s="86"/>
      <c r="F235" s="86"/>
      <c r="G235" s="85"/>
      <c r="H235" s="85"/>
      <c r="I235" s="85"/>
      <c r="J235" s="85"/>
      <c r="K235" s="85"/>
      <c r="L235" s="85"/>
      <c r="M235" s="85"/>
      <c r="N235" s="85"/>
      <c r="O235" s="85"/>
      <c r="P235" s="136"/>
      <c r="Q235" s="137"/>
      <c r="R235" s="85"/>
      <c r="S235" s="85"/>
      <c r="T235" s="85"/>
      <c r="U235" s="85"/>
      <c r="V235" s="85"/>
      <c r="W235" s="85"/>
      <c r="X235" s="134"/>
      <c r="Y235" s="134"/>
      <c r="Z235" s="135"/>
      <c r="AA235" s="134"/>
      <c r="AB235" s="134"/>
      <c r="AC235" s="135"/>
    </row>
    <row r="236" spans="1:29" x14ac:dyDescent="0.25">
      <c r="A236" s="85"/>
      <c r="B236" s="85"/>
      <c r="C236" s="85"/>
      <c r="D236" s="85"/>
      <c r="E236" s="86"/>
      <c r="F236" s="86"/>
      <c r="G236" s="85"/>
      <c r="H236" s="85"/>
      <c r="I236" s="85"/>
      <c r="J236" s="85"/>
      <c r="K236" s="85"/>
      <c r="L236" s="85"/>
      <c r="M236" s="85"/>
      <c r="N236" s="85"/>
      <c r="O236" s="85"/>
      <c r="P236" s="136"/>
      <c r="Q236" s="137"/>
      <c r="R236" s="85"/>
      <c r="S236" s="85"/>
      <c r="T236" s="85"/>
      <c r="U236" s="85"/>
      <c r="V236" s="85"/>
      <c r="W236" s="85"/>
      <c r="X236" s="134"/>
      <c r="Y236" s="134"/>
      <c r="Z236" s="135"/>
      <c r="AA236" s="134"/>
      <c r="AB236" s="134"/>
      <c r="AC236" s="135"/>
    </row>
    <row r="237" spans="1:29" x14ac:dyDescent="0.25">
      <c r="A237" s="85"/>
      <c r="B237" s="85"/>
      <c r="C237" s="85"/>
      <c r="D237" s="85"/>
      <c r="E237" s="86"/>
      <c r="F237" s="86"/>
      <c r="G237" s="85"/>
      <c r="H237" s="85"/>
      <c r="I237" s="85"/>
      <c r="J237" s="85"/>
      <c r="K237" s="85"/>
      <c r="L237" s="85"/>
      <c r="M237" s="85"/>
      <c r="N237" s="85"/>
      <c r="O237" s="85"/>
      <c r="P237" s="136"/>
      <c r="Q237" s="137"/>
      <c r="R237" s="85"/>
      <c r="S237" s="85"/>
      <c r="T237" s="85"/>
      <c r="U237" s="85"/>
      <c r="V237" s="85"/>
      <c r="W237" s="85"/>
      <c r="X237" s="134"/>
      <c r="Y237" s="134"/>
      <c r="Z237" s="135"/>
      <c r="AA237" s="134"/>
      <c r="AB237" s="134"/>
      <c r="AC237" s="135"/>
    </row>
    <row r="238" spans="1:29" x14ac:dyDescent="0.25">
      <c r="A238" s="85"/>
      <c r="B238" s="85"/>
      <c r="C238" s="85"/>
      <c r="D238" s="85"/>
      <c r="E238" s="86"/>
      <c r="F238" s="86"/>
      <c r="G238" s="85"/>
      <c r="H238" s="85"/>
      <c r="I238" s="85"/>
      <c r="J238" s="85"/>
      <c r="K238" s="85"/>
      <c r="L238" s="85"/>
      <c r="M238" s="85"/>
      <c r="N238" s="85"/>
      <c r="O238" s="85"/>
      <c r="P238" s="136"/>
      <c r="Q238" s="137"/>
      <c r="R238" s="85"/>
      <c r="S238" s="85"/>
      <c r="T238" s="85"/>
      <c r="U238" s="85"/>
      <c r="V238" s="85"/>
      <c r="W238" s="85"/>
      <c r="X238" s="134"/>
      <c r="Y238" s="134"/>
      <c r="Z238" s="135"/>
      <c r="AA238" s="134"/>
      <c r="AB238" s="134"/>
      <c r="AC238" s="135"/>
    </row>
    <row r="239" spans="1:29" x14ac:dyDescent="0.25">
      <c r="A239" s="85"/>
      <c r="B239" s="85"/>
      <c r="C239" s="85"/>
      <c r="D239" s="85"/>
      <c r="E239" s="86"/>
      <c r="F239" s="86"/>
      <c r="G239" s="85"/>
      <c r="H239" s="85"/>
      <c r="I239" s="85"/>
      <c r="J239" s="85"/>
      <c r="K239" s="85"/>
      <c r="L239" s="85"/>
      <c r="M239" s="85"/>
      <c r="N239" s="85"/>
      <c r="O239" s="85"/>
      <c r="P239" s="136"/>
      <c r="Q239" s="137"/>
      <c r="R239" s="85"/>
      <c r="S239" s="85"/>
      <c r="T239" s="85"/>
      <c r="U239" s="85"/>
      <c r="V239" s="85"/>
      <c r="W239" s="85"/>
      <c r="X239" s="134"/>
      <c r="Y239" s="134"/>
      <c r="Z239" s="135"/>
      <c r="AA239" s="134"/>
      <c r="AB239" s="134"/>
      <c r="AC239" s="135"/>
    </row>
    <row r="240" spans="1:29" x14ac:dyDescent="0.25">
      <c r="A240" s="85"/>
      <c r="B240" s="85"/>
      <c r="C240" s="85"/>
      <c r="D240" s="85"/>
      <c r="E240" s="86"/>
      <c r="F240" s="86"/>
      <c r="G240" s="85"/>
      <c r="H240" s="85"/>
      <c r="I240" s="85"/>
      <c r="J240" s="85"/>
      <c r="K240" s="85"/>
      <c r="L240" s="85"/>
      <c r="M240" s="85"/>
      <c r="N240" s="85"/>
      <c r="O240" s="85"/>
      <c r="P240" s="136"/>
      <c r="Q240" s="137"/>
      <c r="R240" s="85"/>
      <c r="S240" s="85"/>
      <c r="T240" s="85"/>
      <c r="U240" s="85"/>
      <c r="V240" s="85"/>
      <c r="W240" s="85"/>
      <c r="X240" s="134"/>
      <c r="Y240" s="134"/>
      <c r="Z240" s="135"/>
      <c r="AA240" s="134"/>
      <c r="AB240" s="134"/>
      <c r="AC240" s="135"/>
    </row>
    <row r="241" spans="1:29" x14ac:dyDescent="0.25">
      <c r="A241" s="85"/>
      <c r="B241" s="85"/>
      <c r="C241" s="85"/>
      <c r="D241" s="85"/>
      <c r="E241" s="86"/>
      <c r="F241" s="86"/>
      <c r="G241" s="85"/>
      <c r="H241" s="85"/>
      <c r="I241" s="85"/>
      <c r="J241" s="85"/>
      <c r="K241" s="85"/>
      <c r="L241" s="85"/>
      <c r="M241" s="85"/>
      <c r="N241" s="85"/>
      <c r="O241" s="85"/>
      <c r="P241" s="136"/>
      <c r="Q241" s="137"/>
      <c r="R241" s="85"/>
      <c r="S241" s="85"/>
      <c r="T241" s="85"/>
      <c r="U241" s="85"/>
      <c r="V241" s="85"/>
      <c r="W241" s="85"/>
      <c r="X241" s="134"/>
      <c r="Y241" s="134"/>
      <c r="Z241" s="135"/>
      <c r="AA241" s="134"/>
      <c r="AB241" s="134"/>
      <c r="AC241" s="135"/>
    </row>
    <row r="242" spans="1:29" x14ac:dyDescent="0.25">
      <c r="A242" s="85"/>
      <c r="B242" s="85"/>
      <c r="C242" s="85"/>
      <c r="D242" s="85"/>
      <c r="E242" s="86"/>
      <c r="F242" s="86"/>
      <c r="G242" s="85"/>
      <c r="H242" s="85"/>
      <c r="I242" s="85"/>
      <c r="J242" s="85"/>
      <c r="K242" s="85"/>
      <c r="L242" s="85"/>
      <c r="M242" s="85"/>
      <c r="N242" s="85"/>
      <c r="O242" s="85"/>
      <c r="P242" s="136"/>
      <c r="Q242" s="137"/>
      <c r="R242" s="85"/>
      <c r="S242" s="85"/>
      <c r="T242" s="85"/>
      <c r="U242" s="85"/>
      <c r="V242" s="85"/>
      <c r="W242" s="85"/>
      <c r="X242" s="134"/>
      <c r="Y242" s="134"/>
      <c r="Z242" s="135"/>
      <c r="AA242" s="134"/>
      <c r="AB242" s="134"/>
      <c r="AC242" s="135"/>
    </row>
    <row r="243" spans="1:29" x14ac:dyDescent="0.25">
      <c r="A243" s="85"/>
      <c r="B243" s="85"/>
      <c r="C243" s="85"/>
      <c r="D243" s="85"/>
      <c r="E243" s="86"/>
      <c r="F243" s="86"/>
      <c r="G243" s="85"/>
      <c r="H243" s="85"/>
      <c r="I243" s="85"/>
      <c r="J243" s="85"/>
      <c r="K243" s="85"/>
      <c r="L243" s="85"/>
      <c r="M243" s="85"/>
      <c r="N243" s="85"/>
      <c r="O243" s="85"/>
      <c r="P243" s="136"/>
      <c r="Q243" s="137"/>
      <c r="R243" s="85"/>
      <c r="S243" s="85"/>
      <c r="T243" s="85"/>
      <c r="U243" s="85"/>
      <c r="V243" s="85"/>
      <c r="W243" s="85"/>
      <c r="X243" s="134"/>
      <c r="Y243" s="134"/>
      <c r="Z243" s="135"/>
      <c r="AA243" s="134"/>
      <c r="AB243" s="134"/>
      <c r="AC243" s="135"/>
    </row>
    <row r="244" spans="1:29" x14ac:dyDescent="0.25">
      <c r="A244" s="85"/>
      <c r="B244" s="85"/>
      <c r="C244" s="85"/>
      <c r="D244" s="85"/>
      <c r="E244" s="86"/>
      <c r="F244" s="86"/>
      <c r="G244" s="85"/>
      <c r="H244" s="85"/>
      <c r="I244" s="85"/>
      <c r="J244" s="85"/>
      <c r="K244" s="85"/>
      <c r="L244" s="85"/>
      <c r="M244" s="85"/>
      <c r="N244" s="85"/>
      <c r="O244" s="85"/>
      <c r="P244" s="136"/>
      <c r="Q244" s="137"/>
      <c r="R244" s="85"/>
      <c r="S244" s="85"/>
      <c r="T244" s="85"/>
      <c r="U244" s="85"/>
      <c r="V244" s="85"/>
      <c r="W244" s="85"/>
      <c r="X244" s="134"/>
      <c r="Y244" s="134"/>
      <c r="Z244" s="135"/>
      <c r="AA244" s="134"/>
      <c r="AB244" s="134"/>
      <c r="AC244" s="135"/>
    </row>
    <row r="245" spans="1:29" x14ac:dyDescent="0.25">
      <c r="A245" s="85"/>
      <c r="B245" s="85"/>
      <c r="C245" s="85"/>
      <c r="D245" s="85"/>
      <c r="E245" s="86"/>
      <c r="F245" s="86"/>
      <c r="G245" s="85"/>
      <c r="H245" s="85"/>
      <c r="I245" s="85"/>
      <c r="J245" s="85"/>
      <c r="K245" s="85"/>
      <c r="L245" s="85"/>
      <c r="M245" s="85"/>
      <c r="N245" s="85"/>
      <c r="O245" s="85"/>
      <c r="P245" s="136"/>
      <c r="Q245" s="137"/>
      <c r="R245" s="85"/>
      <c r="S245" s="85"/>
      <c r="T245" s="85"/>
      <c r="U245" s="85"/>
      <c r="V245" s="85"/>
      <c r="W245" s="85"/>
      <c r="X245" s="134"/>
      <c r="Y245" s="134"/>
      <c r="Z245" s="135"/>
      <c r="AA245" s="134"/>
      <c r="AB245" s="134"/>
      <c r="AC245" s="135"/>
    </row>
    <row r="246" spans="1:29" x14ac:dyDescent="0.25">
      <c r="A246" s="85"/>
      <c r="B246" s="85"/>
      <c r="C246" s="85"/>
      <c r="D246" s="85"/>
      <c r="E246" s="86"/>
      <c r="F246" s="86"/>
      <c r="G246" s="85"/>
      <c r="H246" s="85"/>
      <c r="I246" s="85"/>
      <c r="J246" s="85"/>
      <c r="K246" s="85"/>
      <c r="L246" s="85"/>
      <c r="M246" s="85"/>
      <c r="N246" s="85"/>
      <c r="O246" s="85"/>
      <c r="P246" s="136"/>
      <c r="Q246" s="137"/>
      <c r="R246" s="85"/>
      <c r="S246" s="85"/>
      <c r="T246" s="85"/>
      <c r="U246" s="85"/>
      <c r="V246" s="85"/>
      <c r="W246" s="85"/>
      <c r="X246" s="134"/>
      <c r="Y246" s="134"/>
      <c r="Z246" s="135"/>
      <c r="AA246" s="134"/>
      <c r="AB246" s="134"/>
      <c r="AC246" s="135"/>
    </row>
    <row r="247" spans="1:29" x14ac:dyDescent="0.25">
      <c r="A247" s="85"/>
      <c r="B247" s="85"/>
      <c r="C247" s="85"/>
      <c r="D247" s="85"/>
      <c r="E247" s="86"/>
      <c r="F247" s="86"/>
      <c r="G247" s="85"/>
      <c r="H247" s="85"/>
      <c r="I247" s="85"/>
      <c r="J247" s="85"/>
      <c r="K247" s="85"/>
      <c r="L247" s="85"/>
      <c r="M247" s="85"/>
      <c r="N247" s="85"/>
      <c r="O247" s="85"/>
      <c r="P247" s="136"/>
      <c r="Q247" s="137"/>
      <c r="R247" s="85"/>
      <c r="S247" s="85"/>
      <c r="T247" s="85"/>
      <c r="U247" s="85"/>
      <c r="V247" s="85"/>
      <c r="W247" s="85"/>
      <c r="X247" s="134"/>
      <c r="Y247" s="134"/>
      <c r="Z247" s="135"/>
      <c r="AA247" s="134"/>
      <c r="AB247" s="134"/>
      <c r="AC247" s="135"/>
    </row>
    <row r="248" spans="1:29" x14ac:dyDescent="0.25">
      <c r="A248" s="85"/>
      <c r="B248" s="85"/>
      <c r="C248" s="85"/>
      <c r="D248" s="85"/>
      <c r="E248" s="86"/>
      <c r="F248" s="86"/>
      <c r="G248" s="85"/>
      <c r="H248" s="85"/>
      <c r="I248" s="85"/>
      <c r="J248" s="85"/>
      <c r="K248" s="85"/>
      <c r="L248" s="85"/>
      <c r="M248" s="85"/>
      <c r="N248" s="85"/>
      <c r="O248" s="85"/>
      <c r="P248" s="136"/>
      <c r="Q248" s="137"/>
      <c r="R248" s="85"/>
      <c r="S248" s="85"/>
      <c r="T248" s="85"/>
      <c r="U248" s="85"/>
      <c r="V248" s="85"/>
      <c r="W248" s="85"/>
      <c r="X248" s="134"/>
      <c r="Y248" s="134"/>
      <c r="Z248" s="135"/>
      <c r="AA248" s="134"/>
      <c r="AB248" s="134"/>
      <c r="AC248" s="135"/>
    </row>
    <row r="249" spans="1:29" x14ac:dyDescent="0.25">
      <c r="A249" s="85"/>
      <c r="B249" s="85"/>
      <c r="C249" s="85"/>
      <c r="D249" s="85"/>
      <c r="E249" s="86"/>
      <c r="F249" s="86"/>
      <c r="G249" s="85"/>
      <c r="H249" s="85"/>
      <c r="I249" s="85"/>
      <c r="J249" s="85"/>
      <c r="K249" s="85"/>
      <c r="L249" s="85"/>
      <c r="M249" s="85"/>
      <c r="N249" s="85"/>
      <c r="O249" s="85"/>
      <c r="P249" s="136"/>
      <c r="Q249" s="137"/>
      <c r="R249" s="85"/>
      <c r="S249" s="85"/>
      <c r="T249" s="85"/>
      <c r="U249" s="85"/>
      <c r="V249" s="85"/>
      <c r="W249" s="85"/>
      <c r="X249" s="134"/>
      <c r="Y249" s="134"/>
      <c r="Z249" s="135"/>
      <c r="AA249" s="134"/>
      <c r="AB249" s="134"/>
      <c r="AC249" s="135"/>
    </row>
    <row r="250" spans="1:29" x14ac:dyDescent="0.25">
      <c r="A250" s="85"/>
      <c r="B250" s="85"/>
      <c r="C250" s="85"/>
      <c r="D250" s="85"/>
      <c r="E250" s="86"/>
      <c r="F250" s="86"/>
      <c r="G250" s="85"/>
      <c r="H250" s="85"/>
      <c r="I250" s="85"/>
      <c r="J250" s="85"/>
      <c r="K250" s="85"/>
      <c r="L250" s="85"/>
      <c r="M250" s="85"/>
      <c r="N250" s="85"/>
      <c r="O250" s="85"/>
      <c r="P250" s="136"/>
      <c r="Q250" s="137"/>
      <c r="R250" s="85"/>
      <c r="S250" s="85"/>
      <c r="T250" s="85"/>
      <c r="U250" s="85"/>
      <c r="V250" s="85"/>
      <c r="W250" s="85"/>
      <c r="X250" s="134"/>
      <c r="Y250" s="134"/>
      <c r="Z250" s="135"/>
      <c r="AA250" s="134"/>
      <c r="AB250" s="134"/>
      <c r="AC250" s="135"/>
    </row>
    <row r="251" spans="1:29" x14ac:dyDescent="0.25">
      <c r="A251" s="85"/>
      <c r="B251" s="85"/>
      <c r="C251" s="85"/>
      <c r="D251" s="85"/>
      <c r="E251" s="86"/>
      <c r="F251" s="86"/>
      <c r="G251" s="85"/>
      <c r="H251" s="85"/>
      <c r="I251" s="85"/>
      <c r="J251" s="85"/>
      <c r="K251" s="85"/>
      <c r="L251" s="85"/>
      <c r="M251" s="85"/>
      <c r="N251" s="85"/>
      <c r="O251" s="85"/>
      <c r="P251" s="136"/>
      <c r="Q251" s="137"/>
      <c r="R251" s="85"/>
      <c r="S251" s="85"/>
      <c r="T251" s="85"/>
      <c r="U251" s="85"/>
      <c r="V251" s="85"/>
      <c r="W251" s="85"/>
      <c r="X251" s="134"/>
      <c r="Y251" s="134"/>
      <c r="Z251" s="135"/>
      <c r="AA251" s="134"/>
      <c r="AB251" s="134"/>
      <c r="AC251" s="135"/>
    </row>
    <row r="252" spans="1:29" x14ac:dyDescent="0.25">
      <c r="A252" s="85"/>
      <c r="B252" s="85"/>
      <c r="C252" s="85"/>
      <c r="D252" s="85"/>
      <c r="E252" s="86"/>
      <c r="F252" s="86"/>
      <c r="G252" s="85"/>
      <c r="H252" s="85"/>
      <c r="I252" s="85"/>
      <c r="J252" s="85"/>
      <c r="K252" s="85"/>
      <c r="L252" s="85"/>
      <c r="M252" s="85"/>
      <c r="N252" s="85"/>
      <c r="O252" s="85"/>
      <c r="P252" s="136"/>
      <c r="Q252" s="137"/>
      <c r="R252" s="85"/>
      <c r="S252" s="85"/>
      <c r="T252" s="85"/>
      <c r="U252" s="85"/>
      <c r="V252" s="85"/>
      <c r="W252" s="85"/>
      <c r="X252" s="134"/>
      <c r="Y252" s="134"/>
      <c r="Z252" s="135"/>
      <c r="AA252" s="134"/>
      <c r="AB252" s="134"/>
      <c r="AC252" s="135"/>
    </row>
    <row r="253" spans="1:29" x14ac:dyDescent="0.25">
      <c r="A253" s="85"/>
      <c r="B253" s="85"/>
      <c r="C253" s="85"/>
      <c r="D253" s="85"/>
      <c r="E253" s="86"/>
      <c r="F253" s="86"/>
      <c r="G253" s="85"/>
      <c r="H253" s="85"/>
      <c r="I253" s="85"/>
      <c r="J253" s="85"/>
      <c r="K253" s="85"/>
      <c r="L253" s="85"/>
      <c r="M253" s="85"/>
      <c r="N253" s="85"/>
      <c r="O253" s="85"/>
      <c r="P253" s="136"/>
      <c r="Q253" s="137"/>
      <c r="R253" s="85"/>
      <c r="S253" s="85"/>
      <c r="T253" s="85"/>
      <c r="U253" s="85"/>
      <c r="V253" s="85"/>
      <c r="W253" s="85"/>
      <c r="X253" s="134"/>
      <c r="Y253" s="134"/>
      <c r="Z253" s="135"/>
      <c r="AA253" s="134"/>
      <c r="AB253" s="134"/>
      <c r="AC253" s="135"/>
    </row>
    <row r="254" spans="1:29" x14ac:dyDescent="0.25">
      <c r="A254" s="85"/>
      <c r="B254" s="85"/>
      <c r="C254" s="85"/>
      <c r="D254" s="85"/>
      <c r="E254" s="86"/>
      <c r="F254" s="86"/>
      <c r="G254" s="85"/>
      <c r="H254" s="85"/>
      <c r="I254" s="85"/>
      <c r="J254" s="85"/>
      <c r="K254" s="85"/>
      <c r="L254" s="85"/>
      <c r="M254" s="85"/>
      <c r="N254" s="85"/>
      <c r="O254" s="85"/>
      <c r="P254" s="136"/>
      <c r="Q254" s="137"/>
      <c r="R254" s="85"/>
      <c r="S254" s="85"/>
      <c r="T254" s="85"/>
      <c r="U254" s="85"/>
      <c r="V254" s="85"/>
      <c r="W254" s="85"/>
      <c r="X254" s="134"/>
      <c r="Y254" s="134"/>
      <c r="Z254" s="135"/>
      <c r="AA254" s="134"/>
      <c r="AB254" s="134"/>
      <c r="AC254" s="135"/>
    </row>
    <row r="255" spans="1:29" x14ac:dyDescent="0.25">
      <c r="A255" s="85"/>
      <c r="B255" s="85"/>
      <c r="C255" s="85"/>
      <c r="D255" s="85"/>
      <c r="E255" s="86"/>
      <c r="F255" s="86"/>
      <c r="G255" s="85"/>
      <c r="H255" s="85"/>
      <c r="I255" s="85"/>
      <c r="J255" s="85"/>
      <c r="K255" s="85"/>
      <c r="L255" s="85"/>
      <c r="M255" s="85"/>
      <c r="N255" s="85"/>
      <c r="O255" s="85"/>
      <c r="P255" s="136"/>
      <c r="Q255" s="137"/>
      <c r="R255" s="85"/>
      <c r="S255" s="85"/>
      <c r="T255" s="85"/>
      <c r="U255" s="85"/>
      <c r="V255" s="85"/>
      <c r="W255" s="85"/>
      <c r="X255" s="134"/>
      <c r="Y255" s="134"/>
      <c r="Z255" s="135"/>
      <c r="AA255" s="134"/>
      <c r="AB255" s="134"/>
      <c r="AC255" s="135"/>
    </row>
    <row r="256" spans="1:29" x14ac:dyDescent="0.25">
      <c r="A256" s="85"/>
      <c r="B256" s="85"/>
      <c r="C256" s="85"/>
      <c r="D256" s="85"/>
      <c r="E256" s="86"/>
      <c r="F256" s="86"/>
      <c r="G256" s="85"/>
      <c r="H256" s="85"/>
      <c r="I256" s="85"/>
      <c r="J256" s="85"/>
      <c r="K256" s="85"/>
      <c r="L256" s="85"/>
      <c r="M256" s="85"/>
      <c r="N256" s="85"/>
      <c r="O256" s="85"/>
      <c r="P256" s="136"/>
      <c r="Q256" s="137"/>
      <c r="R256" s="85"/>
      <c r="S256" s="85"/>
      <c r="T256" s="85"/>
      <c r="U256" s="85"/>
      <c r="V256" s="85"/>
      <c r="W256" s="85"/>
      <c r="X256" s="134"/>
      <c r="Y256" s="134"/>
      <c r="Z256" s="135"/>
      <c r="AA256" s="134"/>
      <c r="AB256" s="134"/>
      <c r="AC256" s="135"/>
    </row>
    <row r="257" spans="1:29" x14ac:dyDescent="0.25">
      <c r="A257" s="85"/>
      <c r="B257" s="85"/>
      <c r="C257" s="85"/>
      <c r="D257" s="85"/>
      <c r="E257" s="86"/>
      <c r="F257" s="86"/>
      <c r="G257" s="85"/>
      <c r="H257" s="85"/>
      <c r="I257" s="85"/>
      <c r="J257" s="85"/>
      <c r="K257" s="85"/>
      <c r="L257" s="85"/>
      <c r="M257" s="85"/>
      <c r="N257" s="85"/>
      <c r="O257" s="85"/>
      <c r="P257" s="136"/>
      <c r="Q257" s="137"/>
      <c r="R257" s="85"/>
      <c r="S257" s="85"/>
      <c r="T257" s="85"/>
      <c r="U257" s="85"/>
      <c r="V257" s="85"/>
      <c r="W257" s="85"/>
      <c r="X257" s="134"/>
      <c r="Y257" s="134"/>
      <c r="Z257" s="135"/>
      <c r="AA257" s="134"/>
      <c r="AB257" s="134"/>
      <c r="AC257" s="135"/>
    </row>
    <row r="258" spans="1:29" x14ac:dyDescent="0.25">
      <c r="A258" s="85"/>
      <c r="B258" s="85"/>
      <c r="C258" s="85"/>
      <c r="D258" s="85"/>
      <c r="E258" s="86"/>
      <c r="F258" s="86"/>
      <c r="G258" s="85"/>
      <c r="H258" s="85"/>
      <c r="I258" s="85"/>
      <c r="J258" s="85"/>
      <c r="K258" s="85"/>
      <c r="L258" s="85"/>
      <c r="M258" s="85"/>
      <c r="N258" s="85"/>
      <c r="O258" s="85"/>
      <c r="P258" s="136"/>
      <c r="Q258" s="137"/>
      <c r="R258" s="85"/>
      <c r="S258" s="85"/>
      <c r="T258" s="85"/>
      <c r="U258" s="85"/>
      <c r="V258" s="85"/>
      <c r="W258" s="85"/>
      <c r="X258" s="134"/>
      <c r="Y258" s="134"/>
      <c r="Z258" s="135"/>
      <c r="AA258" s="134"/>
      <c r="AB258" s="134"/>
      <c r="AC258" s="135"/>
    </row>
    <row r="259" spans="1:29" x14ac:dyDescent="0.25">
      <c r="A259" s="85"/>
      <c r="B259" s="85"/>
      <c r="C259" s="85"/>
      <c r="D259" s="85"/>
      <c r="E259" s="86"/>
      <c r="F259" s="86"/>
      <c r="G259" s="85"/>
      <c r="H259" s="85"/>
      <c r="I259" s="85"/>
      <c r="J259" s="85"/>
      <c r="K259" s="85"/>
      <c r="L259" s="85"/>
      <c r="M259" s="85"/>
      <c r="N259" s="85"/>
      <c r="O259" s="85"/>
      <c r="P259" s="136"/>
      <c r="Q259" s="137"/>
      <c r="R259" s="85"/>
      <c r="S259" s="85"/>
      <c r="T259" s="85"/>
      <c r="U259" s="85"/>
      <c r="V259" s="85"/>
      <c r="W259" s="85"/>
      <c r="X259" s="134"/>
      <c r="Y259" s="134"/>
      <c r="Z259" s="135"/>
      <c r="AA259" s="134"/>
      <c r="AB259" s="134"/>
      <c r="AC259" s="135"/>
    </row>
    <row r="260" spans="1:29" x14ac:dyDescent="0.25">
      <c r="A260" s="85"/>
      <c r="B260" s="85"/>
      <c r="C260" s="85"/>
      <c r="D260" s="85"/>
      <c r="E260" s="86"/>
      <c r="F260" s="86"/>
      <c r="G260" s="85"/>
      <c r="H260" s="85"/>
      <c r="I260" s="85"/>
      <c r="J260" s="85"/>
      <c r="K260" s="85"/>
      <c r="L260" s="85"/>
      <c r="M260" s="85"/>
      <c r="N260" s="85"/>
      <c r="O260" s="85"/>
      <c r="P260" s="136"/>
      <c r="Q260" s="137"/>
      <c r="R260" s="85"/>
      <c r="S260" s="85"/>
      <c r="T260" s="85"/>
      <c r="U260" s="85"/>
      <c r="V260" s="85"/>
      <c r="W260" s="85"/>
      <c r="X260" s="134"/>
      <c r="Y260" s="134"/>
      <c r="Z260" s="135"/>
      <c r="AA260" s="134"/>
      <c r="AB260" s="134"/>
      <c r="AC260" s="135"/>
    </row>
    <row r="261" spans="1:29" x14ac:dyDescent="0.25">
      <c r="A261" s="85"/>
      <c r="B261" s="85"/>
      <c r="C261" s="85"/>
      <c r="D261" s="85"/>
      <c r="E261" s="86"/>
      <c r="F261" s="86"/>
      <c r="G261" s="85"/>
      <c r="H261" s="85"/>
      <c r="I261" s="85"/>
      <c r="J261" s="85"/>
      <c r="K261" s="85"/>
      <c r="L261" s="85"/>
      <c r="M261" s="85"/>
      <c r="N261" s="85"/>
      <c r="O261" s="85"/>
      <c r="P261" s="136"/>
      <c r="Q261" s="137"/>
      <c r="R261" s="85"/>
      <c r="S261" s="85"/>
      <c r="T261" s="85"/>
      <c r="U261" s="85"/>
      <c r="V261" s="85"/>
      <c r="W261" s="85"/>
      <c r="X261" s="134"/>
      <c r="Y261" s="134"/>
      <c r="Z261" s="135"/>
      <c r="AA261" s="134"/>
      <c r="AB261" s="134"/>
      <c r="AC261" s="135"/>
    </row>
    <row r="262" spans="1:29" x14ac:dyDescent="0.25">
      <c r="A262" s="85"/>
      <c r="B262" s="85"/>
      <c r="C262" s="85"/>
      <c r="D262" s="85"/>
      <c r="E262" s="86"/>
      <c r="F262" s="86"/>
      <c r="G262" s="85"/>
      <c r="H262" s="85"/>
      <c r="I262" s="85"/>
      <c r="J262" s="85"/>
      <c r="K262" s="85"/>
      <c r="L262" s="85"/>
      <c r="M262" s="85"/>
      <c r="N262" s="85"/>
      <c r="O262" s="85"/>
      <c r="P262" s="136"/>
      <c r="Q262" s="137"/>
      <c r="R262" s="85"/>
      <c r="S262" s="85"/>
      <c r="T262" s="85"/>
      <c r="U262" s="85"/>
      <c r="V262" s="85"/>
      <c r="W262" s="85"/>
      <c r="X262" s="134"/>
      <c r="Y262" s="134"/>
      <c r="Z262" s="135"/>
      <c r="AA262" s="134"/>
      <c r="AB262" s="134"/>
      <c r="AC262" s="135"/>
    </row>
    <row r="263" spans="1:29" x14ac:dyDescent="0.25">
      <c r="A263" s="85"/>
      <c r="B263" s="85"/>
      <c r="C263" s="85"/>
      <c r="D263" s="85"/>
      <c r="E263" s="86"/>
      <c r="F263" s="86"/>
      <c r="G263" s="85"/>
      <c r="H263" s="85"/>
      <c r="I263" s="85"/>
      <c r="J263" s="85"/>
      <c r="K263" s="85"/>
      <c r="L263" s="85"/>
      <c r="M263" s="85"/>
      <c r="N263" s="85"/>
      <c r="O263" s="85"/>
      <c r="P263" s="136"/>
      <c r="Q263" s="137"/>
      <c r="R263" s="85"/>
      <c r="S263" s="85"/>
      <c r="T263" s="85"/>
      <c r="U263" s="85"/>
      <c r="V263" s="85"/>
      <c r="W263" s="85"/>
      <c r="X263" s="134"/>
      <c r="Y263" s="134"/>
      <c r="Z263" s="135"/>
      <c r="AA263" s="134"/>
      <c r="AB263" s="134"/>
      <c r="AC263" s="135"/>
    </row>
    <row r="264" spans="1:29" x14ac:dyDescent="0.25">
      <c r="A264" s="85"/>
      <c r="B264" s="85"/>
      <c r="C264" s="85"/>
      <c r="D264" s="85"/>
      <c r="E264" s="86"/>
      <c r="F264" s="86"/>
      <c r="G264" s="85"/>
      <c r="H264" s="85"/>
      <c r="I264" s="85"/>
      <c r="J264" s="85"/>
      <c r="K264" s="85"/>
      <c r="L264" s="85"/>
      <c r="M264" s="85"/>
      <c r="N264" s="85"/>
      <c r="O264" s="85"/>
      <c r="P264" s="136"/>
      <c r="Q264" s="137"/>
      <c r="R264" s="85"/>
      <c r="S264" s="85"/>
      <c r="T264" s="85"/>
      <c r="U264" s="85"/>
      <c r="V264" s="85"/>
      <c r="W264" s="85"/>
      <c r="X264" s="134"/>
      <c r="Y264" s="134"/>
      <c r="Z264" s="135"/>
      <c r="AA264" s="134"/>
      <c r="AB264" s="134"/>
      <c r="AC264" s="135"/>
    </row>
    <row r="265" spans="1:29" x14ac:dyDescent="0.25">
      <c r="A265" s="85"/>
      <c r="B265" s="85"/>
      <c r="C265" s="85"/>
      <c r="D265" s="85"/>
      <c r="E265" s="86"/>
      <c r="F265" s="86"/>
      <c r="G265" s="85"/>
      <c r="H265" s="85"/>
      <c r="I265" s="85"/>
      <c r="J265" s="85"/>
      <c r="K265" s="85"/>
      <c r="L265" s="85"/>
      <c r="M265" s="85"/>
      <c r="N265" s="85"/>
      <c r="O265" s="85"/>
      <c r="P265" s="136"/>
      <c r="Q265" s="137"/>
      <c r="R265" s="85"/>
      <c r="S265" s="85"/>
      <c r="T265" s="85"/>
      <c r="U265" s="85"/>
      <c r="V265" s="85"/>
      <c r="W265" s="85"/>
      <c r="X265" s="134"/>
      <c r="Y265" s="134"/>
      <c r="Z265" s="135"/>
      <c r="AA265" s="134"/>
      <c r="AB265" s="134"/>
      <c r="AC265" s="135"/>
    </row>
    <row r="266" spans="1:29" x14ac:dyDescent="0.25">
      <c r="A266" s="85"/>
      <c r="B266" s="85"/>
      <c r="C266" s="85"/>
      <c r="D266" s="85"/>
      <c r="E266" s="86"/>
      <c r="F266" s="86"/>
      <c r="G266" s="85"/>
      <c r="H266" s="85"/>
      <c r="I266" s="85"/>
      <c r="J266" s="85"/>
      <c r="K266" s="85"/>
      <c r="L266" s="85"/>
      <c r="M266" s="85"/>
      <c r="N266" s="85"/>
      <c r="O266" s="85"/>
      <c r="P266" s="136"/>
      <c r="Q266" s="137"/>
      <c r="R266" s="85"/>
      <c r="S266" s="85"/>
      <c r="T266" s="85"/>
      <c r="U266" s="85"/>
      <c r="V266" s="85"/>
      <c r="W266" s="85"/>
      <c r="X266" s="134"/>
      <c r="Y266" s="134"/>
      <c r="Z266" s="135"/>
      <c r="AA266" s="134"/>
      <c r="AB266" s="134"/>
      <c r="AC266" s="135"/>
    </row>
    <row r="267" spans="1:29" x14ac:dyDescent="0.25">
      <c r="A267" s="85"/>
      <c r="B267" s="85"/>
      <c r="C267" s="85"/>
      <c r="D267" s="85"/>
      <c r="E267" s="86"/>
      <c r="F267" s="86"/>
      <c r="G267" s="85"/>
      <c r="H267" s="85"/>
      <c r="I267" s="85"/>
      <c r="J267" s="85"/>
      <c r="K267" s="85"/>
      <c r="L267" s="85"/>
      <c r="M267" s="85"/>
      <c r="N267" s="85"/>
      <c r="O267" s="85"/>
      <c r="P267" s="136"/>
      <c r="Q267" s="137"/>
      <c r="R267" s="85"/>
      <c r="S267" s="85"/>
      <c r="T267" s="85"/>
      <c r="U267" s="85"/>
      <c r="V267" s="85"/>
      <c r="W267" s="85"/>
      <c r="X267" s="134"/>
      <c r="Y267" s="134"/>
      <c r="Z267" s="135"/>
      <c r="AA267" s="134"/>
      <c r="AB267" s="134"/>
      <c r="AC267" s="135"/>
    </row>
    <row r="268" spans="1:29" x14ac:dyDescent="0.25">
      <c r="A268" s="85"/>
      <c r="B268" s="85"/>
      <c r="C268" s="85"/>
      <c r="D268" s="85"/>
      <c r="E268" s="86"/>
      <c r="F268" s="86"/>
      <c r="G268" s="85"/>
      <c r="H268" s="85"/>
      <c r="I268" s="85"/>
      <c r="J268" s="85"/>
      <c r="K268" s="85"/>
      <c r="L268" s="85"/>
      <c r="M268" s="85"/>
      <c r="N268" s="85"/>
      <c r="O268" s="85"/>
      <c r="P268" s="136"/>
      <c r="Q268" s="137"/>
      <c r="R268" s="85"/>
      <c r="S268" s="85"/>
      <c r="T268" s="85"/>
      <c r="U268" s="85"/>
      <c r="V268" s="85"/>
      <c r="W268" s="85"/>
      <c r="X268" s="134"/>
      <c r="Y268" s="134"/>
      <c r="Z268" s="135"/>
      <c r="AA268" s="134"/>
      <c r="AB268" s="134"/>
      <c r="AC268" s="135"/>
    </row>
    <row r="269" spans="1:29" x14ac:dyDescent="0.25">
      <c r="A269" s="85"/>
      <c r="B269" s="85"/>
      <c r="C269" s="85"/>
      <c r="D269" s="85"/>
      <c r="E269" s="86"/>
      <c r="F269" s="86"/>
      <c r="G269" s="85"/>
      <c r="H269" s="85"/>
      <c r="I269" s="85"/>
      <c r="J269" s="85"/>
      <c r="K269" s="85"/>
      <c r="L269" s="85"/>
      <c r="M269" s="85"/>
      <c r="N269" s="85"/>
      <c r="O269" s="85"/>
      <c r="P269" s="136"/>
      <c r="Q269" s="137"/>
      <c r="R269" s="85"/>
      <c r="S269" s="85"/>
      <c r="T269" s="85"/>
      <c r="U269" s="85"/>
      <c r="V269" s="85"/>
      <c r="W269" s="85"/>
      <c r="X269" s="134"/>
      <c r="Y269" s="134"/>
      <c r="Z269" s="135"/>
      <c r="AA269" s="134"/>
      <c r="AB269" s="134"/>
      <c r="AC269" s="135"/>
    </row>
    <row r="270" spans="1:29" x14ac:dyDescent="0.25">
      <c r="A270" s="85"/>
      <c r="B270" s="85"/>
      <c r="C270" s="85"/>
      <c r="D270" s="85"/>
      <c r="E270" s="86"/>
      <c r="F270" s="86"/>
      <c r="G270" s="85"/>
      <c r="H270" s="85"/>
      <c r="I270" s="85"/>
      <c r="J270" s="85"/>
      <c r="K270" s="85"/>
      <c r="L270" s="85"/>
      <c r="M270" s="85"/>
      <c r="N270" s="85"/>
      <c r="O270" s="85"/>
      <c r="P270" s="136"/>
      <c r="Q270" s="137"/>
      <c r="R270" s="85"/>
      <c r="S270" s="85"/>
      <c r="T270" s="85"/>
      <c r="U270" s="85"/>
      <c r="V270" s="85"/>
      <c r="W270" s="85"/>
      <c r="X270" s="134"/>
      <c r="Y270" s="134"/>
      <c r="Z270" s="135"/>
      <c r="AA270" s="134"/>
      <c r="AB270" s="134"/>
      <c r="AC270" s="135"/>
    </row>
    <row r="271" spans="1:29" x14ac:dyDescent="0.25">
      <c r="A271" s="85"/>
      <c r="B271" s="85"/>
      <c r="C271" s="85"/>
      <c r="D271" s="85"/>
      <c r="E271" s="86"/>
      <c r="F271" s="86"/>
      <c r="G271" s="85"/>
      <c r="H271" s="85"/>
      <c r="I271" s="85"/>
      <c r="J271" s="85"/>
      <c r="K271" s="85"/>
      <c r="L271" s="85"/>
      <c r="M271" s="85"/>
      <c r="N271" s="85"/>
      <c r="O271" s="85"/>
      <c r="P271" s="136"/>
      <c r="Q271" s="137"/>
      <c r="R271" s="85"/>
      <c r="S271" s="85"/>
      <c r="T271" s="85"/>
      <c r="U271" s="85"/>
      <c r="V271" s="85"/>
      <c r="W271" s="85"/>
      <c r="X271" s="134"/>
      <c r="Y271" s="134"/>
      <c r="Z271" s="135"/>
      <c r="AA271" s="134"/>
      <c r="AB271" s="134"/>
      <c r="AC271" s="135"/>
    </row>
    <row r="272" spans="1:29" x14ac:dyDescent="0.25">
      <c r="A272" s="85"/>
      <c r="B272" s="85"/>
      <c r="C272" s="85"/>
      <c r="D272" s="85"/>
      <c r="E272" s="86"/>
      <c r="F272" s="86"/>
      <c r="G272" s="85"/>
      <c r="H272" s="85"/>
      <c r="I272" s="85"/>
      <c r="J272" s="85"/>
      <c r="K272" s="85"/>
      <c r="L272" s="85"/>
      <c r="M272" s="85"/>
      <c r="N272" s="85"/>
      <c r="O272" s="85"/>
      <c r="P272" s="136"/>
      <c r="Q272" s="137"/>
      <c r="R272" s="85"/>
      <c r="S272" s="85"/>
      <c r="T272" s="85"/>
      <c r="U272" s="85"/>
      <c r="V272" s="85"/>
      <c r="W272" s="85"/>
      <c r="X272" s="134"/>
      <c r="Y272" s="134"/>
      <c r="Z272" s="135"/>
      <c r="AA272" s="134"/>
      <c r="AB272" s="134"/>
      <c r="AC272" s="135"/>
    </row>
    <row r="273" spans="1:29" x14ac:dyDescent="0.25">
      <c r="A273" s="85"/>
      <c r="B273" s="85"/>
      <c r="C273" s="85"/>
      <c r="D273" s="85"/>
      <c r="E273" s="86"/>
      <c r="F273" s="86"/>
      <c r="G273" s="85"/>
      <c r="H273" s="85"/>
      <c r="I273" s="85"/>
      <c r="J273" s="85"/>
      <c r="K273" s="85"/>
      <c r="L273" s="85"/>
      <c r="M273" s="85"/>
      <c r="N273" s="85"/>
      <c r="O273" s="85"/>
      <c r="P273" s="136"/>
      <c r="Q273" s="137"/>
      <c r="R273" s="85"/>
      <c r="S273" s="85"/>
      <c r="T273" s="85"/>
      <c r="U273" s="85"/>
      <c r="V273" s="85"/>
      <c r="W273" s="85"/>
      <c r="X273" s="134"/>
      <c r="Y273" s="134"/>
      <c r="Z273" s="135"/>
      <c r="AA273" s="134"/>
      <c r="AB273" s="134"/>
      <c r="AC273" s="135"/>
    </row>
    <row r="274" spans="1:29" x14ac:dyDescent="0.25">
      <c r="A274" s="85"/>
      <c r="B274" s="85"/>
      <c r="C274" s="85"/>
      <c r="D274" s="85"/>
      <c r="E274" s="86"/>
      <c r="F274" s="86"/>
      <c r="G274" s="85"/>
      <c r="H274" s="85"/>
      <c r="I274" s="85"/>
      <c r="J274" s="85"/>
      <c r="K274" s="85"/>
      <c r="L274" s="85"/>
      <c r="M274" s="85"/>
      <c r="N274" s="85"/>
      <c r="O274" s="85"/>
      <c r="P274" s="136"/>
      <c r="Q274" s="137"/>
      <c r="R274" s="85"/>
      <c r="S274" s="85"/>
      <c r="T274" s="85"/>
      <c r="U274" s="85"/>
      <c r="V274" s="85"/>
      <c r="W274" s="85"/>
      <c r="X274" s="134"/>
      <c r="Y274" s="134"/>
      <c r="Z274" s="135"/>
      <c r="AA274" s="134"/>
      <c r="AB274" s="134"/>
      <c r="AC274" s="135"/>
    </row>
    <row r="275" spans="1:29" x14ac:dyDescent="0.25">
      <c r="A275" s="85"/>
      <c r="B275" s="85"/>
      <c r="C275" s="85"/>
      <c r="D275" s="85"/>
      <c r="E275" s="86"/>
      <c r="F275" s="86"/>
      <c r="G275" s="85"/>
      <c r="H275" s="85"/>
      <c r="I275" s="85"/>
      <c r="J275" s="85"/>
      <c r="K275" s="85"/>
      <c r="L275" s="85"/>
      <c r="M275" s="85"/>
      <c r="N275" s="85"/>
      <c r="O275" s="85"/>
      <c r="P275" s="136"/>
      <c r="Q275" s="137"/>
      <c r="R275" s="85"/>
      <c r="S275" s="85"/>
      <c r="T275" s="85"/>
      <c r="U275" s="85"/>
      <c r="V275" s="85"/>
      <c r="W275" s="85"/>
      <c r="X275" s="134"/>
      <c r="Y275" s="134"/>
      <c r="Z275" s="135"/>
      <c r="AA275" s="134"/>
      <c r="AB275" s="134"/>
      <c r="AC275" s="135"/>
    </row>
    <row r="276" spans="1:29" x14ac:dyDescent="0.25">
      <c r="A276" s="85"/>
      <c r="B276" s="85"/>
      <c r="C276" s="85"/>
      <c r="D276" s="85"/>
      <c r="E276" s="86"/>
      <c r="F276" s="86"/>
      <c r="G276" s="85"/>
      <c r="H276" s="85"/>
      <c r="I276" s="85"/>
      <c r="J276" s="85"/>
      <c r="K276" s="85"/>
      <c r="L276" s="85"/>
      <c r="M276" s="85"/>
      <c r="N276" s="85"/>
      <c r="O276" s="85"/>
      <c r="P276" s="136"/>
      <c r="Q276" s="137"/>
      <c r="R276" s="85"/>
      <c r="S276" s="85"/>
      <c r="T276" s="85"/>
      <c r="U276" s="85"/>
      <c r="V276" s="85"/>
      <c r="W276" s="85"/>
      <c r="X276" s="134"/>
      <c r="Y276" s="134"/>
      <c r="Z276" s="135"/>
      <c r="AA276" s="134"/>
      <c r="AB276" s="134"/>
      <c r="AC276" s="135"/>
    </row>
    <row r="277" spans="1:29" x14ac:dyDescent="0.25">
      <c r="A277" s="85"/>
      <c r="B277" s="85"/>
      <c r="C277" s="85"/>
      <c r="D277" s="85"/>
      <c r="E277" s="86"/>
      <c r="F277" s="86"/>
      <c r="G277" s="85"/>
      <c r="H277" s="85"/>
      <c r="I277" s="85"/>
      <c r="J277" s="85"/>
      <c r="K277" s="85"/>
      <c r="L277" s="85"/>
      <c r="M277" s="85"/>
      <c r="N277" s="85"/>
      <c r="O277" s="85"/>
      <c r="P277" s="136"/>
      <c r="Q277" s="137"/>
      <c r="R277" s="85"/>
      <c r="S277" s="85"/>
      <c r="T277" s="85"/>
      <c r="U277" s="85"/>
      <c r="V277" s="85"/>
      <c r="W277" s="85"/>
      <c r="X277" s="134"/>
      <c r="Y277" s="134"/>
      <c r="Z277" s="135"/>
      <c r="AA277" s="134"/>
      <c r="AB277" s="134"/>
      <c r="AC277" s="135"/>
    </row>
    <row r="278" spans="1:29" x14ac:dyDescent="0.25">
      <c r="A278" s="85"/>
      <c r="B278" s="85"/>
      <c r="C278" s="85"/>
      <c r="D278" s="85"/>
      <c r="E278" s="86"/>
      <c r="F278" s="86"/>
      <c r="G278" s="85"/>
      <c r="H278" s="85"/>
      <c r="I278" s="85"/>
      <c r="J278" s="85"/>
      <c r="K278" s="85"/>
      <c r="L278" s="85"/>
      <c r="M278" s="85"/>
      <c r="N278" s="85"/>
      <c r="O278" s="85"/>
      <c r="P278" s="136"/>
      <c r="Q278" s="137"/>
      <c r="R278" s="85"/>
      <c r="S278" s="85"/>
      <c r="T278" s="85"/>
      <c r="U278" s="85"/>
      <c r="V278" s="85"/>
      <c r="W278" s="85"/>
      <c r="X278" s="134"/>
      <c r="Y278" s="134"/>
      <c r="Z278" s="135"/>
      <c r="AA278" s="134"/>
      <c r="AB278" s="134"/>
      <c r="AC278" s="135"/>
    </row>
    <row r="279" spans="1:29" x14ac:dyDescent="0.25">
      <c r="A279" s="85"/>
      <c r="B279" s="85"/>
      <c r="C279" s="85"/>
      <c r="D279" s="85"/>
      <c r="E279" s="86"/>
      <c r="F279" s="86"/>
      <c r="G279" s="85"/>
      <c r="H279" s="85"/>
      <c r="I279" s="85"/>
      <c r="J279" s="85"/>
      <c r="K279" s="85"/>
      <c r="L279" s="85"/>
      <c r="M279" s="85"/>
      <c r="N279" s="85"/>
      <c r="O279" s="85"/>
      <c r="P279" s="136"/>
      <c r="Q279" s="137"/>
      <c r="R279" s="85"/>
      <c r="S279" s="85"/>
      <c r="T279" s="85"/>
      <c r="U279" s="85"/>
      <c r="V279" s="85"/>
      <c r="W279" s="85"/>
      <c r="X279" s="134"/>
      <c r="Y279" s="134"/>
      <c r="Z279" s="135"/>
      <c r="AA279" s="134"/>
      <c r="AB279" s="134"/>
      <c r="AC279" s="135"/>
    </row>
    <row r="280" spans="1:29" x14ac:dyDescent="0.25">
      <c r="A280" s="85"/>
      <c r="B280" s="85"/>
      <c r="C280" s="85"/>
      <c r="D280" s="85"/>
      <c r="E280" s="86"/>
      <c r="F280" s="86"/>
      <c r="G280" s="85"/>
      <c r="H280" s="85"/>
      <c r="I280" s="85"/>
      <c r="J280" s="85"/>
      <c r="K280" s="85"/>
      <c r="L280" s="85"/>
      <c r="M280" s="85"/>
      <c r="N280" s="85"/>
      <c r="O280" s="85"/>
      <c r="P280" s="136"/>
      <c r="Q280" s="137"/>
      <c r="R280" s="85"/>
      <c r="S280" s="85"/>
      <c r="T280" s="85"/>
      <c r="U280" s="85"/>
      <c r="V280" s="85"/>
      <c r="W280" s="85"/>
      <c r="X280" s="134"/>
      <c r="Y280" s="134"/>
      <c r="Z280" s="135"/>
      <c r="AA280" s="134"/>
      <c r="AB280" s="134"/>
      <c r="AC280" s="135"/>
    </row>
    <row r="281" spans="1:29" x14ac:dyDescent="0.25">
      <c r="A281" s="85"/>
      <c r="B281" s="85"/>
      <c r="C281" s="85"/>
      <c r="D281" s="85"/>
      <c r="E281" s="86"/>
      <c r="F281" s="86"/>
      <c r="G281" s="85"/>
      <c r="H281" s="85"/>
      <c r="I281" s="85"/>
      <c r="J281" s="85"/>
      <c r="K281" s="85"/>
      <c r="L281" s="85"/>
      <c r="M281" s="85"/>
      <c r="N281" s="85"/>
      <c r="O281" s="85"/>
      <c r="P281" s="136"/>
      <c r="Q281" s="137"/>
      <c r="R281" s="85"/>
      <c r="S281" s="85"/>
      <c r="T281" s="85"/>
      <c r="U281" s="85"/>
      <c r="V281" s="85"/>
      <c r="W281" s="85"/>
      <c r="X281" s="134"/>
      <c r="Y281" s="134"/>
      <c r="Z281" s="135"/>
      <c r="AA281" s="134"/>
      <c r="AB281" s="134"/>
      <c r="AC281" s="135"/>
    </row>
    <row r="282" spans="1:29" x14ac:dyDescent="0.25">
      <c r="A282" s="85"/>
      <c r="B282" s="85"/>
      <c r="C282" s="85"/>
      <c r="D282" s="85"/>
      <c r="E282" s="86"/>
      <c r="F282" s="86"/>
      <c r="G282" s="85"/>
      <c r="H282" s="85"/>
      <c r="I282" s="85"/>
      <c r="J282" s="85"/>
      <c r="K282" s="85"/>
      <c r="L282" s="85"/>
      <c r="M282" s="85"/>
      <c r="N282" s="85"/>
      <c r="O282" s="85"/>
      <c r="P282" s="136"/>
      <c r="Q282" s="137"/>
      <c r="R282" s="85"/>
      <c r="S282" s="85"/>
      <c r="T282" s="85"/>
      <c r="U282" s="85"/>
      <c r="V282" s="85"/>
      <c r="W282" s="85"/>
      <c r="X282" s="134"/>
      <c r="Y282" s="134"/>
      <c r="Z282" s="135"/>
      <c r="AA282" s="134"/>
      <c r="AB282" s="134"/>
      <c r="AC282" s="135"/>
    </row>
    <row r="283" spans="1:29" x14ac:dyDescent="0.25">
      <c r="A283" s="85"/>
      <c r="B283" s="85"/>
      <c r="C283" s="85"/>
      <c r="D283" s="85"/>
      <c r="E283" s="86"/>
      <c r="F283" s="86"/>
      <c r="G283" s="85"/>
      <c r="H283" s="85"/>
      <c r="I283" s="85"/>
      <c r="J283" s="85"/>
      <c r="K283" s="85"/>
      <c r="L283" s="85"/>
      <c r="M283" s="85"/>
      <c r="N283" s="85"/>
      <c r="O283" s="85"/>
      <c r="P283" s="136"/>
      <c r="Q283" s="137"/>
      <c r="R283" s="85"/>
      <c r="S283" s="85"/>
      <c r="T283" s="85"/>
      <c r="U283" s="85"/>
      <c r="V283" s="85"/>
      <c r="W283" s="85"/>
      <c r="X283" s="134"/>
      <c r="Y283" s="134"/>
      <c r="Z283" s="135"/>
      <c r="AA283" s="134"/>
      <c r="AB283" s="134"/>
      <c r="AC283" s="135"/>
    </row>
    <row r="284" spans="1:29" x14ac:dyDescent="0.25">
      <c r="A284" s="85"/>
      <c r="B284" s="85"/>
      <c r="C284" s="85"/>
      <c r="D284" s="85"/>
      <c r="E284" s="86"/>
      <c r="F284" s="86"/>
      <c r="G284" s="85"/>
      <c r="H284" s="85"/>
      <c r="I284" s="85"/>
      <c r="J284" s="85"/>
      <c r="K284" s="85"/>
      <c r="L284" s="85"/>
      <c r="M284" s="85"/>
      <c r="N284" s="85"/>
      <c r="O284" s="85"/>
      <c r="P284" s="136"/>
      <c r="Q284" s="137"/>
      <c r="R284" s="85"/>
      <c r="S284" s="85"/>
      <c r="T284" s="85"/>
      <c r="U284" s="85"/>
      <c r="V284" s="85"/>
      <c r="W284" s="85"/>
      <c r="X284" s="134"/>
      <c r="Y284" s="134"/>
      <c r="Z284" s="135"/>
      <c r="AA284" s="134"/>
      <c r="AB284" s="134"/>
      <c r="AC284" s="135"/>
    </row>
    <row r="285" spans="1:29" x14ac:dyDescent="0.25">
      <c r="A285" s="85"/>
      <c r="B285" s="85"/>
      <c r="C285" s="85"/>
      <c r="D285" s="85"/>
      <c r="E285" s="86"/>
      <c r="F285" s="86"/>
      <c r="G285" s="85"/>
      <c r="H285" s="85"/>
      <c r="I285" s="85"/>
      <c r="J285" s="85"/>
      <c r="K285" s="85"/>
      <c r="L285" s="85"/>
      <c r="M285" s="85"/>
      <c r="N285" s="85"/>
      <c r="O285" s="85"/>
      <c r="P285" s="136"/>
      <c r="Q285" s="137"/>
      <c r="R285" s="85"/>
      <c r="S285" s="85"/>
      <c r="T285" s="85"/>
      <c r="U285" s="85"/>
      <c r="V285" s="85"/>
      <c r="W285" s="85"/>
      <c r="X285" s="134"/>
      <c r="Y285" s="134"/>
      <c r="Z285" s="135"/>
      <c r="AA285" s="134"/>
      <c r="AB285" s="134"/>
      <c r="AC285" s="135"/>
    </row>
    <row r="286" spans="1:29" x14ac:dyDescent="0.25">
      <c r="A286" s="85"/>
      <c r="B286" s="85"/>
      <c r="C286" s="85"/>
      <c r="D286" s="85"/>
      <c r="E286" s="86"/>
      <c r="F286" s="86"/>
      <c r="G286" s="85"/>
      <c r="H286" s="85"/>
      <c r="I286" s="85"/>
      <c r="J286" s="85"/>
      <c r="K286" s="85"/>
      <c r="L286" s="85"/>
      <c r="M286" s="85"/>
      <c r="N286" s="85"/>
      <c r="O286" s="85"/>
      <c r="P286" s="136"/>
      <c r="Q286" s="137"/>
      <c r="R286" s="85"/>
      <c r="S286" s="85"/>
      <c r="T286" s="85"/>
      <c r="U286" s="85"/>
      <c r="V286" s="85"/>
      <c r="W286" s="85"/>
      <c r="X286" s="134"/>
      <c r="Y286" s="134"/>
      <c r="Z286" s="135"/>
      <c r="AA286" s="134"/>
      <c r="AB286" s="134"/>
      <c r="AC286" s="135"/>
    </row>
    <row r="287" spans="1:29" x14ac:dyDescent="0.25">
      <c r="A287" s="85"/>
      <c r="B287" s="85"/>
      <c r="C287" s="85"/>
      <c r="D287" s="85"/>
      <c r="E287" s="86"/>
      <c r="F287" s="86"/>
      <c r="G287" s="85"/>
      <c r="H287" s="85"/>
      <c r="I287" s="85"/>
      <c r="J287" s="85"/>
      <c r="K287" s="85"/>
      <c r="L287" s="85"/>
      <c r="M287" s="85"/>
      <c r="N287" s="85"/>
      <c r="O287" s="85"/>
      <c r="P287" s="136"/>
      <c r="Q287" s="137"/>
      <c r="R287" s="85"/>
      <c r="S287" s="85"/>
      <c r="T287" s="85"/>
      <c r="U287" s="85"/>
      <c r="V287" s="85"/>
      <c r="W287" s="85"/>
      <c r="X287" s="134"/>
      <c r="Y287" s="134"/>
      <c r="Z287" s="135"/>
      <c r="AA287" s="134"/>
      <c r="AB287" s="134"/>
      <c r="AC287" s="135"/>
    </row>
    <row r="288" spans="1:29" x14ac:dyDescent="0.25">
      <c r="A288" s="85"/>
      <c r="B288" s="85"/>
      <c r="C288" s="85"/>
      <c r="D288" s="85"/>
      <c r="E288" s="86"/>
      <c r="F288" s="86"/>
      <c r="G288" s="85"/>
      <c r="H288" s="85"/>
      <c r="I288" s="85"/>
      <c r="J288" s="85"/>
      <c r="K288" s="85"/>
      <c r="L288" s="85"/>
      <c r="M288" s="85"/>
      <c r="N288" s="85"/>
      <c r="O288" s="85"/>
      <c r="P288" s="136"/>
      <c r="Q288" s="137"/>
      <c r="R288" s="85"/>
      <c r="S288" s="85"/>
      <c r="T288" s="85"/>
      <c r="U288" s="85"/>
      <c r="V288" s="85"/>
      <c r="W288" s="85"/>
      <c r="X288" s="134"/>
      <c r="Y288" s="134"/>
      <c r="Z288" s="135"/>
      <c r="AA288" s="134"/>
      <c r="AB288" s="134"/>
      <c r="AC288" s="135"/>
    </row>
    <row r="289" spans="1:29" x14ac:dyDescent="0.25">
      <c r="A289" s="85"/>
      <c r="B289" s="85"/>
      <c r="C289" s="85"/>
      <c r="D289" s="85"/>
      <c r="E289" s="86"/>
      <c r="F289" s="86"/>
      <c r="G289" s="85"/>
      <c r="H289" s="85"/>
      <c r="I289" s="85"/>
      <c r="J289" s="85"/>
      <c r="K289" s="85"/>
      <c r="L289" s="85"/>
      <c r="M289" s="85"/>
      <c r="N289" s="85"/>
      <c r="O289" s="85"/>
      <c r="P289" s="136"/>
      <c r="Q289" s="137"/>
      <c r="R289" s="85"/>
      <c r="S289" s="85"/>
      <c r="T289" s="85"/>
      <c r="U289" s="85"/>
      <c r="V289" s="85"/>
      <c r="W289" s="85"/>
      <c r="X289" s="134"/>
      <c r="Y289" s="134"/>
      <c r="Z289" s="135"/>
      <c r="AA289" s="134"/>
      <c r="AB289" s="134"/>
      <c r="AC289" s="135"/>
    </row>
    <row r="290" spans="1:29" x14ac:dyDescent="0.25">
      <c r="A290" s="85"/>
      <c r="B290" s="85"/>
      <c r="C290" s="85"/>
      <c r="D290" s="85"/>
      <c r="E290" s="86"/>
      <c r="F290" s="86"/>
      <c r="G290" s="85"/>
      <c r="H290" s="85"/>
      <c r="I290" s="85"/>
      <c r="J290" s="85"/>
      <c r="K290" s="85"/>
      <c r="L290" s="85"/>
      <c r="M290" s="85"/>
      <c r="N290" s="85"/>
      <c r="O290" s="85"/>
      <c r="P290" s="136"/>
      <c r="Q290" s="137"/>
      <c r="R290" s="85"/>
      <c r="S290" s="85"/>
      <c r="T290" s="85"/>
      <c r="U290" s="85"/>
      <c r="V290" s="85"/>
      <c r="W290" s="85"/>
      <c r="X290" s="134"/>
      <c r="Y290" s="134"/>
      <c r="Z290" s="135"/>
      <c r="AA290" s="134"/>
      <c r="AB290" s="134"/>
      <c r="AC290" s="135"/>
    </row>
    <row r="291" spans="1:29" x14ac:dyDescent="0.25">
      <c r="A291" s="85"/>
      <c r="B291" s="85"/>
      <c r="C291" s="85"/>
      <c r="D291" s="85"/>
      <c r="E291" s="86"/>
      <c r="F291" s="86"/>
      <c r="G291" s="85"/>
      <c r="H291" s="85"/>
      <c r="I291" s="85"/>
      <c r="J291" s="85"/>
      <c r="K291" s="85"/>
      <c r="L291" s="85"/>
      <c r="M291" s="85"/>
      <c r="N291" s="85"/>
      <c r="O291" s="85"/>
      <c r="P291" s="136"/>
      <c r="Q291" s="137"/>
      <c r="R291" s="85"/>
      <c r="S291" s="85"/>
      <c r="T291" s="85"/>
      <c r="U291" s="85"/>
      <c r="V291" s="85"/>
      <c r="W291" s="85"/>
      <c r="X291" s="134"/>
      <c r="Y291" s="134"/>
      <c r="Z291" s="135"/>
      <c r="AA291" s="134"/>
      <c r="AB291" s="134"/>
      <c r="AC291" s="135"/>
    </row>
    <row r="292" spans="1:29" x14ac:dyDescent="0.25">
      <c r="A292" s="85"/>
      <c r="B292" s="85"/>
      <c r="C292" s="85"/>
      <c r="D292" s="85"/>
      <c r="E292" s="86"/>
      <c r="F292" s="86"/>
      <c r="G292" s="85"/>
      <c r="H292" s="85"/>
      <c r="I292" s="85"/>
      <c r="J292" s="85"/>
      <c r="K292" s="85"/>
      <c r="L292" s="85"/>
      <c r="M292" s="85"/>
      <c r="N292" s="85"/>
      <c r="O292" s="85"/>
      <c r="P292" s="136"/>
      <c r="Q292" s="137"/>
      <c r="R292" s="85"/>
      <c r="S292" s="85"/>
      <c r="T292" s="85"/>
      <c r="U292" s="85"/>
      <c r="V292" s="85"/>
      <c r="W292" s="85"/>
      <c r="X292" s="134"/>
      <c r="Y292" s="134"/>
      <c r="Z292" s="135"/>
      <c r="AA292" s="134"/>
      <c r="AB292" s="134"/>
      <c r="AC292" s="135"/>
    </row>
    <row r="293" spans="1:29" x14ac:dyDescent="0.25">
      <c r="A293" s="85"/>
      <c r="B293" s="85"/>
      <c r="C293" s="85"/>
      <c r="D293" s="85"/>
      <c r="E293" s="86"/>
      <c r="F293" s="86"/>
      <c r="G293" s="85"/>
      <c r="H293" s="85"/>
      <c r="I293" s="85"/>
      <c r="J293" s="85"/>
      <c r="K293" s="85"/>
      <c r="L293" s="85"/>
      <c r="M293" s="85"/>
      <c r="N293" s="85"/>
      <c r="O293" s="85"/>
      <c r="P293" s="136"/>
      <c r="Q293" s="137"/>
      <c r="R293" s="85"/>
      <c r="S293" s="85"/>
      <c r="T293" s="85"/>
      <c r="U293" s="85"/>
      <c r="V293" s="85"/>
      <c r="W293" s="85"/>
      <c r="X293" s="134"/>
      <c r="Y293" s="134"/>
      <c r="Z293" s="135"/>
      <c r="AA293" s="134"/>
      <c r="AB293" s="134"/>
      <c r="AC293" s="135"/>
    </row>
    <row r="294" spans="1:29" x14ac:dyDescent="0.25">
      <c r="A294" s="85"/>
      <c r="B294" s="85"/>
      <c r="C294" s="85"/>
      <c r="D294" s="85"/>
      <c r="E294" s="86"/>
      <c r="F294" s="86"/>
      <c r="G294" s="85"/>
      <c r="H294" s="85"/>
      <c r="I294" s="85"/>
      <c r="J294" s="85"/>
      <c r="K294" s="85"/>
      <c r="L294" s="85"/>
      <c r="M294" s="85"/>
      <c r="N294" s="85"/>
      <c r="O294" s="85"/>
      <c r="P294" s="136"/>
      <c r="Q294" s="137"/>
      <c r="R294" s="85"/>
      <c r="S294" s="85"/>
      <c r="T294" s="85"/>
      <c r="U294" s="85"/>
      <c r="V294" s="85"/>
      <c r="W294" s="85"/>
      <c r="X294" s="134"/>
      <c r="Y294" s="134"/>
      <c r="Z294" s="135"/>
      <c r="AA294" s="134"/>
      <c r="AB294" s="134"/>
      <c r="AC294" s="135"/>
    </row>
    <row r="295" spans="1:29" x14ac:dyDescent="0.25">
      <c r="A295" s="85"/>
      <c r="B295" s="85"/>
      <c r="C295" s="85"/>
      <c r="D295" s="85"/>
      <c r="E295" s="86"/>
      <c r="F295" s="86"/>
      <c r="G295" s="85"/>
      <c r="H295" s="85"/>
      <c r="I295" s="85"/>
      <c r="J295" s="85"/>
      <c r="K295" s="85"/>
      <c r="L295" s="85"/>
      <c r="M295" s="85"/>
      <c r="N295" s="85"/>
      <c r="O295" s="85"/>
      <c r="P295" s="136"/>
      <c r="Q295" s="137"/>
      <c r="R295" s="85"/>
      <c r="S295" s="85"/>
      <c r="T295" s="85"/>
      <c r="U295" s="85"/>
      <c r="V295" s="85"/>
      <c r="W295" s="85"/>
      <c r="X295" s="134"/>
      <c r="Y295" s="134"/>
      <c r="Z295" s="135"/>
      <c r="AA295" s="134"/>
      <c r="AB295" s="134"/>
      <c r="AC295" s="135"/>
    </row>
    <row r="296" spans="1:29" x14ac:dyDescent="0.25">
      <c r="A296" s="85"/>
      <c r="B296" s="85"/>
      <c r="C296" s="85"/>
      <c r="D296" s="85"/>
      <c r="E296" s="86"/>
      <c r="F296" s="86"/>
      <c r="G296" s="85"/>
      <c r="H296" s="85"/>
      <c r="I296" s="85"/>
      <c r="J296" s="85"/>
      <c r="K296" s="85"/>
      <c r="L296" s="85"/>
      <c r="M296" s="85"/>
      <c r="N296" s="85"/>
      <c r="O296" s="85"/>
      <c r="P296" s="136"/>
      <c r="Q296" s="137"/>
      <c r="R296" s="85"/>
      <c r="S296" s="85"/>
      <c r="T296" s="85"/>
      <c r="U296" s="85"/>
      <c r="V296" s="85"/>
      <c r="W296" s="85"/>
      <c r="X296" s="134"/>
      <c r="Y296" s="134"/>
      <c r="Z296" s="135"/>
      <c r="AA296" s="134"/>
      <c r="AB296" s="134"/>
      <c r="AC296" s="135"/>
    </row>
    <row r="297" spans="1:29" x14ac:dyDescent="0.25">
      <c r="A297" s="85"/>
      <c r="B297" s="85"/>
      <c r="C297" s="85"/>
      <c r="D297" s="85"/>
      <c r="E297" s="86"/>
      <c r="F297" s="86"/>
      <c r="G297" s="85"/>
      <c r="H297" s="85"/>
      <c r="I297" s="85"/>
      <c r="J297" s="85"/>
      <c r="K297" s="85"/>
      <c r="L297" s="85"/>
      <c r="M297" s="85"/>
      <c r="N297" s="85"/>
      <c r="O297" s="85"/>
      <c r="P297" s="136"/>
      <c r="Q297" s="137"/>
      <c r="R297" s="85"/>
      <c r="S297" s="85"/>
      <c r="T297" s="85"/>
      <c r="U297" s="85"/>
      <c r="V297" s="85"/>
      <c r="W297" s="85"/>
      <c r="X297" s="134"/>
      <c r="Y297" s="134"/>
      <c r="Z297" s="135"/>
      <c r="AA297" s="134"/>
      <c r="AB297" s="134"/>
      <c r="AC297" s="135"/>
    </row>
    <row r="298" spans="1:29" x14ac:dyDescent="0.25">
      <c r="A298" s="85"/>
      <c r="B298" s="85"/>
      <c r="C298" s="85"/>
      <c r="D298" s="85"/>
      <c r="E298" s="86"/>
      <c r="F298" s="86"/>
      <c r="G298" s="85"/>
      <c r="H298" s="85"/>
      <c r="I298" s="85"/>
      <c r="J298" s="85"/>
      <c r="K298" s="85"/>
      <c r="L298" s="85"/>
      <c r="M298" s="85"/>
      <c r="N298" s="85"/>
      <c r="O298" s="85"/>
      <c r="P298" s="136"/>
      <c r="Q298" s="137"/>
      <c r="R298" s="85"/>
      <c r="S298" s="85"/>
      <c r="T298" s="85"/>
      <c r="U298" s="85"/>
      <c r="V298" s="85"/>
      <c r="W298" s="85"/>
      <c r="X298" s="134"/>
      <c r="Y298" s="134"/>
      <c r="Z298" s="135"/>
      <c r="AA298" s="134"/>
      <c r="AB298" s="134"/>
      <c r="AC298" s="135"/>
    </row>
    <row r="299" spans="1:29" x14ac:dyDescent="0.25">
      <c r="A299" s="85"/>
      <c r="B299" s="85"/>
      <c r="C299" s="85"/>
      <c r="D299" s="85"/>
      <c r="E299" s="86"/>
      <c r="F299" s="86"/>
      <c r="G299" s="85"/>
      <c r="H299" s="85"/>
      <c r="I299" s="85"/>
      <c r="J299" s="85"/>
      <c r="K299" s="85"/>
      <c r="L299" s="85"/>
      <c r="M299" s="85"/>
      <c r="N299" s="85"/>
      <c r="O299" s="85"/>
      <c r="P299" s="136"/>
      <c r="Q299" s="137"/>
      <c r="R299" s="85"/>
      <c r="S299" s="85"/>
      <c r="T299" s="85"/>
      <c r="U299" s="85"/>
      <c r="V299" s="85"/>
      <c r="W299" s="85"/>
      <c r="X299" s="134"/>
      <c r="Y299" s="134"/>
      <c r="Z299" s="135"/>
      <c r="AA299" s="134"/>
      <c r="AB299" s="134"/>
      <c r="AC299" s="135"/>
    </row>
    <row r="300" spans="1:29" x14ac:dyDescent="0.25">
      <c r="A300" s="85"/>
      <c r="B300" s="85"/>
      <c r="C300" s="85"/>
      <c r="D300" s="85"/>
      <c r="E300" s="86"/>
      <c r="F300" s="86"/>
      <c r="G300" s="85"/>
      <c r="H300" s="85"/>
      <c r="I300" s="85"/>
      <c r="J300" s="85"/>
      <c r="K300" s="85"/>
      <c r="L300" s="85"/>
      <c r="M300" s="85"/>
      <c r="N300" s="85"/>
      <c r="O300" s="85"/>
      <c r="P300" s="136"/>
      <c r="Q300" s="137"/>
      <c r="R300" s="85"/>
      <c r="S300" s="85"/>
      <c r="T300" s="85"/>
      <c r="U300" s="85"/>
      <c r="V300" s="85"/>
      <c r="W300" s="85"/>
      <c r="X300" s="134"/>
      <c r="Y300" s="134"/>
      <c r="Z300" s="135"/>
      <c r="AA300" s="134"/>
      <c r="AB300" s="134"/>
      <c r="AC300" s="135"/>
    </row>
    <row r="301" spans="1:29" x14ac:dyDescent="0.25">
      <c r="A301" s="85"/>
      <c r="B301" s="85"/>
      <c r="C301" s="85"/>
      <c r="D301" s="85"/>
      <c r="E301" s="86"/>
      <c r="F301" s="86"/>
      <c r="G301" s="85"/>
      <c r="H301" s="85"/>
      <c r="I301" s="85"/>
      <c r="J301" s="85"/>
      <c r="K301" s="85"/>
      <c r="L301" s="85"/>
      <c r="M301" s="85"/>
      <c r="N301" s="85"/>
      <c r="O301" s="85"/>
      <c r="P301" s="136"/>
      <c r="Q301" s="137"/>
      <c r="R301" s="85"/>
      <c r="S301" s="85"/>
      <c r="T301" s="85"/>
      <c r="U301" s="85"/>
      <c r="V301" s="85"/>
      <c r="W301" s="85"/>
      <c r="X301" s="134"/>
      <c r="Y301" s="134"/>
      <c r="Z301" s="135"/>
      <c r="AA301" s="134"/>
      <c r="AB301" s="134"/>
      <c r="AC301" s="135"/>
    </row>
    <row r="302" spans="1:29" x14ac:dyDescent="0.25">
      <c r="A302" s="85"/>
      <c r="B302" s="85"/>
      <c r="C302" s="85"/>
      <c r="D302" s="85"/>
      <c r="E302" s="86"/>
      <c r="F302" s="86"/>
      <c r="G302" s="85"/>
      <c r="H302" s="85"/>
      <c r="I302" s="85"/>
      <c r="J302" s="85"/>
      <c r="K302" s="85"/>
      <c r="L302" s="85"/>
      <c r="M302" s="85"/>
      <c r="N302" s="85"/>
      <c r="O302" s="85"/>
      <c r="P302" s="136"/>
      <c r="Q302" s="137"/>
      <c r="R302" s="85"/>
      <c r="S302" s="85"/>
      <c r="T302" s="85"/>
      <c r="U302" s="85"/>
      <c r="V302" s="85"/>
      <c r="W302" s="85"/>
      <c r="X302" s="134"/>
      <c r="Y302" s="134"/>
      <c r="Z302" s="135"/>
      <c r="AA302" s="134"/>
      <c r="AB302" s="134"/>
      <c r="AC302" s="135"/>
    </row>
    <row r="303" spans="1:29" x14ac:dyDescent="0.25">
      <c r="A303" s="85"/>
      <c r="B303" s="85"/>
      <c r="C303" s="85"/>
      <c r="D303" s="85"/>
      <c r="E303" s="86"/>
      <c r="F303" s="86"/>
      <c r="G303" s="85"/>
      <c r="H303" s="85"/>
      <c r="I303" s="85"/>
      <c r="J303" s="85"/>
      <c r="K303" s="85"/>
      <c r="L303" s="85"/>
      <c r="M303" s="85"/>
      <c r="N303" s="85"/>
      <c r="O303" s="85"/>
      <c r="P303" s="136"/>
      <c r="Q303" s="137"/>
      <c r="R303" s="85"/>
      <c r="S303" s="85"/>
      <c r="T303" s="85"/>
      <c r="U303" s="85"/>
      <c r="V303" s="85"/>
      <c r="W303" s="85"/>
      <c r="X303" s="134"/>
      <c r="Y303" s="134"/>
      <c r="Z303" s="135"/>
      <c r="AA303" s="134"/>
      <c r="AB303" s="134"/>
      <c r="AC303" s="135"/>
    </row>
    <row r="304" spans="1:29" x14ac:dyDescent="0.25">
      <c r="A304" s="85"/>
      <c r="B304" s="85"/>
      <c r="C304" s="85"/>
      <c r="D304" s="85"/>
      <c r="E304" s="86"/>
      <c r="F304" s="86"/>
      <c r="G304" s="85"/>
      <c r="H304" s="85"/>
      <c r="I304" s="85"/>
      <c r="J304" s="85"/>
      <c r="K304" s="85"/>
      <c r="L304" s="85"/>
      <c r="M304" s="85"/>
      <c r="N304" s="85"/>
      <c r="O304" s="85"/>
      <c r="P304" s="136"/>
      <c r="Q304" s="137"/>
      <c r="R304" s="85"/>
      <c r="S304" s="85"/>
      <c r="T304" s="85"/>
      <c r="U304" s="85"/>
      <c r="V304" s="85"/>
      <c r="W304" s="85"/>
      <c r="X304" s="134"/>
      <c r="Y304" s="134"/>
      <c r="Z304" s="135"/>
      <c r="AA304" s="134"/>
      <c r="AB304" s="134"/>
      <c r="AC304" s="135"/>
    </row>
    <row r="305" spans="1:29" x14ac:dyDescent="0.25">
      <c r="A305" s="85"/>
      <c r="B305" s="85"/>
      <c r="C305" s="85"/>
      <c r="D305" s="85"/>
      <c r="E305" s="86"/>
      <c r="F305" s="86"/>
      <c r="G305" s="85"/>
      <c r="H305" s="85"/>
      <c r="I305" s="85"/>
      <c r="J305" s="85"/>
      <c r="K305" s="85"/>
      <c r="L305" s="85"/>
      <c r="M305" s="85"/>
      <c r="N305" s="85"/>
      <c r="O305" s="85"/>
      <c r="P305" s="136"/>
      <c r="Q305" s="137"/>
      <c r="R305" s="85"/>
      <c r="S305" s="85"/>
      <c r="T305" s="85"/>
      <c r="U305" s="85"/>
      <c r="V305" s="85"/>
      <c r="W305" s="85"/>
      <c r="X305" s="134"/>
      <c r="Y305" s="134"/>
      <c r="Z305" s="135"/>
      <c r="AA305" s="134"/>
      <c r="AB305" s="134"/>
      <c r="AC305" s="135"/>
    </row>
    <row r="306" spans="1:29" x14ac:dyDescent="0.25">
      <c r="A306" s="85"/>
      <c r="B306" s="85"/>
      <c r="C306" s="85"/>
      <c r="D306" s="85"/>
      <c r="E306" s="86"/>
      <c r="F306" s="86"/>
      <c r="G306" s="85"/>
      <c r="H306" s="85"/>
      <c r="I306" s="85"/>
      <c r="J306" s="85"/>
      <c r="K306" s="85"/>
      <c r="L306" s="85"/>
      <c r="M306" s="85"/>
      <c r="N306" s="85"/>
      <c r="O306" s="85"/>
      <c r="P306" s="136"/>
      <c r="Q306" s="137"/>
      <c r="R306" s="85"/>
      <c r="S306" s="85"/>
      <c r="T306" s="85"/>
      <c r="U306" s="85"/>
      <c r="V306" s="85"/>
      <c r="W306" s="85"/>
      <c r="X306" s="134"/>
      <c r="Y306" s="134"/>
      <c r="Z306" s="135"/>
      <c r="AA306" s="134"/>
      <c r="AB306" s="134"/>
      <c r="AC306" s="135"/>
    </row>
    <row r="307" spans="1:29" x14ac:dyDescent="0.25">
      <c r="A307" s="85"/>
      <c r="B307" s="85"/>
      <c r="C307" s="85"/>
      <c r="D307" s="85"/>
      <c r="E307" s="86"/>
      <c r="F307" s="86"/>
      <c r="G307" s="85"/>
      <c r="H307" s="85"/>
      <c r="I307" s="85"/>
      <c r="J307" s="85"/>
      <c r="K307" s="85"/>
      <c r="L307" s="85"/>
      <c r="M307" s="85"/>
      <c r="N307" s="85"/>
      <c r="O307" s="85"/>
      <c r="P307" s="136"/>
      <c r="Q307" s="137"/>
      <c r="R307" s="85"/>
      <c r="S307" s="85"/>
      <c r="T307" s="85"/>
      <c r="U307" s="85"/>
      <c r="V307" s="85"/>
      <c r="W307" s="85"/>
      <c r="X307" s="134"/>
      <c r="Y307" s="134"/>
      <c r="Z307" s="135"/>
      <c r="AA307" s="134"/>
      <c r="AB307" s="134"/>
      <c r="AC307" s="135"/>
    </row>
    <row r="308" spans="1:29" x14ac:dyDescent="0.25">
      <c r="A308" s="85"/>
      <c r="B308" s="85"/>
      <c r="C308" s="85"/>
      <c r="D308" s="85"/>
      <c r="E308" s="86"/>
      <c r="F308" s="86"/>
      <c r="G308" s="85"/>
      <c r="H308" s="85"/>
      <c r="I308" s="85"/>
      <c r="J308" s="85"/>
      <c r="K308" s="85"/>
      <c r="L308" s="85"/>
      <c r="M308" s="85"/>
      <c r="N308" s="85"/>
      <c r="O308" s="85"/>
      <c r="P308" s="136"/>
      <c r="Q308" s="137"/>
      <c r="R308" s="85"/>
      <c r="S308" s="85"/>
      <c r="T308" s="85"/>
      <c r="U308" s="85"/>
      <c r="V308" s="85"/>
      <c r="W308" s="85"/>
      <c r="X308" s="134"/>
      <c r="Y308" s="134"/>
      <c r="Z308" s="135"/>
      <c r="AA308" s="134"/>
      <c r="AB308" s="134"/>
      <c r="AC308" s="135"/>
    </row>
    <row r="309" spans="1:29" x14ac:dyDescent="0.25">
      <c r="A309" s="85"/>
      <c r="B309" s="85"/>
      <c r="C309" s="85"/>
      <c r="D309" s="85"/>
      <c r="E309" s="86"/>
      <c r="F309" s="86"/>
      <c r="G309" s="85"/>
      <c r="H309" s="85"/>
      <c r="I309" s="85"/>
      <c r="J309" s="85"/>
      <c r="K309" s="85"/>
      <c r="L309" s="85"/>
      <c r="M309" s="85"/>
      <c r="N309" s="85"/>
      <c r="O309" s="85"/>
      <c r="P309" s="136"/>
      <c r="Q309" s="137"/>
      <c r="R309" s="85"/>
      <c r="S309" s="85"/>
      <c r="T309" s="85"/>
      <c r="U309" s="85"/>
      <c r="V309" s="85"/>
      <c r="W309" s="85"/>
      <c r="X309" s="134"/>
      <c r="Y309" s="134"/>
      <c r="Z309" s="135"/>
      <c r="AA309" s="134"/>
      <c r="AB309" s="134"/>
      <c r="AC309" s="135"/>
    </row>
    <row r="310" spans="1:29" x14ac:dyDescent="0.25">
      <c r="A310" s="85"/>
      <c r="B310" s="85"/>
      <c r="C310" s="85"/>
      <c r="D310" s="85"/>
      <c r="E310" s="86"/>
      <c r="F310" s="86"/>
      <c r="G310" s="85"/>
      <c r="H310" s="85"/>
      <c r="I310" s="85"/>
      <c r="J310" s="85"/>
      <c r="K310" s="85"/>
      <c r="L310" s="85"/>
      <c r="M310" s="85"/>
      <c r="N310" s="85"/>
      <c r="O310" s="85"/>
      <c r="P310" s="136"/>
      <c r="Q310" s="137"/>
      <c r="R310" s="85"/>
      <c r="S310" s="85"/>
      <c r="T310" s="85"/>
      <c r="U310" s="85"/>
      <c r="V310" s="85"/>
      <c r="W310" s="85"/>
      <c r="X310" s="134"/>
      <c r="Y310" s="134"/>
      <c r="Z310" s="135"/>
      <c r="AA310" s="134"/>
      <c r="AB310" s="134"/>
      <c r="AC310" s="135"/>
    </row>
    <row r="311" spans="1:29" x14ac:dyDescent="0.25">
      <c r="A311" s="85"/>
      <c r="B311" s="85"/>
      <c r="C311" s="85"/>
      <c r="D311" s="85"/>
      <c r="E311" s="86"/>
      <c r="F311" s="86"/>
      <c r="G311" s="85"/>
      <c r="H311" s="85"/>
      <c r="I311" s="85"/>
      <c r="J311" s="85"/>
      <c r="K311" s="85"/>
      <c r="L311" s="85"/>
      <c r="M311" s="85"/>
      <c r="N311" s="85"/>
      <c r="O311" s="85"/>
      <c r="P311" s="136"/>
      <c r="Q311" s="137"/>
      <c r="R311" s="85"/>
      <c r="S311" s="85"/>
      <c r="T311" s="85"/>
      <c r="U311" s="85"/>
      <c r="V311" s="85"/>
      <c r="W311" s="85"/>
      <c r="X311" s="134"/>
      <c r="Y311" s="134"/>
      <c r="Z311" s="135"/>
      <c r="AA311" s="134"/>
      <c r="AB311" s="134"/>
      <c r="AC311" s="135"/>
    </row>
    <row r="312" spans="1:29" x14ac:dyDescent="0.25">
      <c r="A312" s="85"/>
      <c r="B312" s="85"/>
      <c r="C312" s="85"/>
      <c r="D312" s="85"/>
      <c r="E312" s="86"/>
      <c r="F312" s="86"/>
      <c r="G312" s="85"/>
      <c r="H312" s="85"/>
      <c r="I312" s="85"/>
      <c r="J312" s="85"/>
      <c r="K312" s="85"/>
      <c r="L312" s="85"/>
      <c r="M312" s="85"/>
      <c r="N312" s="85"/>
      <c r="O312" s="85"/>
      <c r="P312" s="136"/>
      <c r="Q312" s="137"/>
      <c r="R312" s="85"/>
      <c r="S312" s="85"/>
      <c r="T312" s="85"/>
      <c r="U312" s="85"/>
      <c r="V312" s="85"/>
      <c r="W312" s="85"/>
      <c r="X312" s="134"/>
      <c r="Y312" s="134"/>
      <c r="Z312" s="135"/>
      <c r="AA312" s="134"/>
      <c r="AB312" s="134"/>
      <c r="AC312" s="135"/>
    </row>
    <row r="313" spans="1:29" x14ac:dyDescent="0.25">
      <c r="A313" s="85"/>
      <c r="B313" s="85"/>
      <c r="C313" s="85"/>
      <c r="D313" s="85"/>
      <c r="E313" s="86"/>
      <c r="F313" s="86"/>
      <c r="G313" s="85"/>
      <c r="H313" s="85"/>
      <c r="I313" s="85"/>
      <c r="J313" s="85"/>
      <c r="K313" s="85"/>
      <c r="L313" s="85"/>
      <c r="M313" s="85"/>
      <c r="N313" s="85"/>
      <c r="O313" s="85"/>
      <c r="P313" s="136"/>
      <c r="Q313" s="137"/>
      <c r="R313" s="85"/>
      <c r="S313" s="85"/>
      <c r="T313" s="85"/>
      <c r="U313" s="85"/>
      <c r="V313" s="85"/>
      <c r="W313" s="85"/>
      <c r="X313" s="134"/>
      <c r="Y313" s="134"/>
      <c r="Z313" s="135"/>
      <c r="AA313" s="134"/>
      <c r="AB313" s="134"/>
      <c r="AC313" s="135"/>
    </row>
    <row r="314" spans="1:29" x14ac:dyDescent="0.25">
      <c r="A314" s="85"/>
      <c r="B314" s="85"/>
      <c r="C314" s="85"/>
      <c r="D314" s="85"/>
      <c r="E314" s="86"/>
      <c r="F314" s="86"/>
      <c r="G314" s="85"/>
      <c r="H314" s="85"/>
      <c r="I314" s="85"/>
      <c r="J314" s="85"/>
      <c r="K314" s="85"/>
      <c r="L314" s="85"/>
      <c r="M314" s="85"/>
      <c r="N314" s="85"/>
      <c r="O314" s="85"/>
      <c r="P314" s="136"/>
      <c r="Q314" s="137"/>
      <c r="R314" s="85"/>
      <c r="S314" s="85"/>
      <c r="T314" s="85"/>
      <c r="U314" s="85"/>
      <c r="V314" s="85"/>
      <c r="W314" s="85"/>
      <c r="X314" s="134"/>
      <c r="Y314" s="134"/>
      <c r="Z314" s="135"/>
      <c r="AA314" s="134"/>
      <c r="AB314" s="134"/>
      <c r="AC314" s="135"/>
    </row>
    <row r="315" spans="1:29" x14ac:dyDescent="0.25">
      <c r="A315" s="85"/>
      <c r="B315" s="85"/>
      <c r="C315" s="85"/>
      <c r="D315" s="85"/>
      <c r="E315" s="86"/>
      <c r="F315" s="86"/>
      <c r="G315" s="85"/>
      <c r="H315" s="85"/>
      <c r="I315" s="85"/>
      <c r="J315" s="85"/>
      <c r="K315" s="85"/>
      <c r="L315" s="85"/>
      <c r="M315" s="85"/>
      <c r="N315" s="85"/>
      <c r="O315" s="85"/>
      <c r="P315" s="136"/>
      <c r="Q315" s="137"/>
      <c r="R315" s="85"/>
      <c r="S315" s="85"/>
      <c r="T315" s="85"/>
      <c r="U315" s="85"/>
      <c r="V315" s="85"/>
      <c r="W315" s="85"/>
      <c r="X315" s="134"/>
      <c r="Y315" s="134"/>
      <c r="Z315" s="135"/>
      <c r="AA315" s="134"/>
      <c r="AB315" s="134"/>
      <c r="AC315" s="135"/>
    </row>
    <row r="316" spans="1:29" x14ac:dyDescent="0.25">
      <c r="A316" s="85"/>
      <c r="B316" s="85"/>
      <c r="C316" s="85"/>
      <c r="D316" s="85"/>
      <c r="E316" s="86"/>
      <c r="F316" s="86"/>
      <c r="G316" s="85"/>
      <c r="H316" s="85"/>
      <c r="I316" s="85"/>
      <c r="J316" s="85"/>
      <c r="K316" s="85"/>
      <c r="L316" s="85"/>
      <c r="M316" s="85"/>
      <c r="N316" s="85"/>
      <c r="O316" s="85"/>
      <c r="P316" s="136"/>
      <c r="Q316" s="137"/>
      <c r="R316" s="85"/>
      <c r="S316" s="85"/>
      <c r="T316" s="85"/>
      <c r="U316" s="85"/>
      <c r="V316" s="85"/>
      <c r="W316" s="85"/>
      <c r="X316" s="134"/>
      <c r="Y316" s="134"/>
      <c r="Z316" s="135"/>
      <c r="AA316" s="134"/>
      <c r="AB316" s="134"/>
      <c r="AC316" s="135"/>
    </row>
    <row r="317" spans="1:29" x14ac:dyDescent="0.25">
      <c r="A317" s="85"/>
      <c r="B317" s="85"/>
      <c r="C317" s="85"/>
      <c r="D317" s="85"/>
      <c r="E317" s="86"/>
      <c r="F317" s="86"/>
      <c r="G317" s="85"/>
      <c r="H317" s="85"/>
      <c r="I317" s="85"/>
      <c r="J317" s="85"/>
      <c r="K317" s="85"/>
      <c r="L317" s="85"/>
      <c r="M317" s="85"/>
      <c r="N317" s="85"/>
      <c r="O317" s="85"/>
      <c r="P317" s="136"/>
      <c r="Q317" s="137"/>
      <c r="R317" s="85"/>
      <c r="S317" s="85"/>
      <c r="T317" s="85"/>
      <c r="U317" s="85"/>
      <c r="V317" s="85"/>
      <c r="W317" s="85"/>
      <c r="X317" s="134"/>
      <c r="Y317" s="134"/>
      <c r="Z317" s="135"/>
      <c r="AA317" s="134"/>
      <c r="AB317" s="134"/>
      <c r="AC317" s="135"/>
    </row>
    <row r="318" spans="1:29" x14ac:dyDescent="0.25">
      <c r="A318" s="85"/>
      <c r="B318" s="85"/>
      <c r="C318" s="85"/>
      <c r="D318" s="85"/>
      <c r="E318" s="86"/>
      <c r="F318" s="86"/>
      <c r="G318" s="85"/>
      <c r="H318" s="85"/>
      <c r="I318" s="85"/>
      <c r="J318" s="85"/>
      <c r="K318" s="85"/>
      <c r="L318" s="85"/>
      <c r="M318" s="85"/>
      <c r="N318" s="85"/>
      <c r="O318" s="85"/>
      <c r="P318" s="136"/>
      <c r="Q318" s="137"/>
      <c r="R318" s="85"/>
      <c r="S318" s="85"/>
      <c r="T318" s="85"/>
      <c r="U318" s="85"/>
      <c r="V318" s="85"/>
      <c r="W318" s="85"/>
      <c r="X318" s="134"/>
      <c r="Y318" s="134"/>
      <c r="Z318" s="135"/>
      <c r="AA318" s="134"/>
      <c r="AB318" s="134"/>
      <c r="AC318" s="135"/>
    </row>
    <row r="319" spans="1:29" x14ac:dyDescent="0.25">
      <c r="A319" s="85"/>
      <c r="B319" s="85"/>
      <c r="C319" s="85"/>
      <c r="D319" s="85"/>
      <c r="E319" s="86"/>
      <c r="F319" s="86"/>
      <c r="G319" s="85"/>
      <c r="H319" s="85"/>
      <c r="I319" s="85"/>
      <c r="J319" s="85"/>
      <c r="K319" s="85"/>
      <c r="L319" s="85"/>
      <c r="M319" s="85"/>
      <c r="N319" s="85"/>
      <c r="O319" s="85"/>
      <c r="P319" s="136"/>
      <c r="Q319" s="137"/>
      <c r="R319" s="85"/>
      <c r="S319" s="85"/>
      <c r="T319" s="85"/>
      <c r="U319" s="85"/>
      <c r="V319" s="85"/>
      <c r="W319" s="85"/>
      <c r="X319" s="134"/>
      <c r="Y319" s="134"/>
      <c r="Z319" s="135"/>
      <c r="AA319" s="134"/>
      <c r="AB319" s="134"/>
      <c r="AC319" s="135"/>
    </row>
    <row r="320" spans="1:29" x14ac:dyDescent="0.25">
      <c r="A320" s="85"/>
      <c r="B320" s="85"/>
      <c r="C320" s="85"/>
      <c r="D320" s="85"/>
      <c r="E320" s="86"/>
      <c r="F320" s="86"/>
      <c r="G320" s="85"/>
      <c r="H320" s="85"/>
      <c r="I320" s="85"/>
      <c r="J320" s="85"/>
      <c r="K320" s="85"/>
      <c r="L320" s="85"/>
      <c r="M320" s="85"/>
      <c r="N320" s="85"/>
      <c r="O320" s="85"/>
      <c r="P320" s="136"/>
      <c r="Q320" s="137"/>
      <c r="R320" s="85"/>
      <c r="S320" s="85"/>
      <c r="T320" s="85"/>
      <c r="U320" s="85"/>
      <c r="V320" s="85"/>
      <c r="W320" s="85"/>
      <c r="X320" s="134"/>
      <c r="Y320" s="134"/>
      <c r="Z320" s="135"/>
      <c r="AA320" s="134"/>
      <c r="AB320" s="134"/>
      <c r="AC320" s="135"/>
    </row>
    <row r="321" spans="1:29" x14ac:dyDescent="0.25">
      <c r="A321" s="85"/>
      <c r="B321" s="85"/>
      <c r="C321" s="85"/>
      <c r="D321" s="85"/>
      <c r="E321" s="86"/>
      <c r="F321" s="86"/>
      <c r="G321" s="85"/>
      <c r="H321" s="85"/>
      <c r="I321" s="85"/>
      <c r="J321" s="85"/>
      <c r="K321" s="85"/>
      <c r="L321" s="85"/>
      <c r="M321" s="85"/>
      <c r="N321" s="85"/>
      <c r="O321" s="85"/>
      <c r="P321" s="136"/>
      <c r="Q321" s="137"/>
      <c r="R321" s="85"/>
      <c r="S321" s="85"/>
      <c r="T321" s="85"/>
      <c r="U321" s="85"/>
      <c r="V321" s="85"/>
      <c r="W321" s="85"/>
      <c r="X321" s="134"/>
      <c r="Y321" s="134"/>
      <c r="Z321" s="135"/>
      <c r="AA321" s="134"/>
      <c r="AB321" s="134"/>
      <c r="AC321" s="135"/>
    </row>
    <row r="322" spans="1:29" x14ac:dyDescent="0.25">
      <c r="A322" s="85"/>
      <c r="B322" s="85"/>
      <c r="C322" s="85"/>
      <c r="D322" s="85"/>
      <c r="E322" s="86"/>
      <c r="F322" s="86"/>
      <c r="G322" s="85"/>
      <c r="H322" s="85"/>
      <c r="I322" s="85"/>
      <c r="J322" s="85"/>
      <c r="K322" s="85"/>
      <c r="L322" s="85"/>
      <c r="M322" s="85"/>
      <c r="N322" s="85"/>
      <c r="O322" s="85"/>
      <c r="P322" s="136"/>
      <c r="Q322" s="137"/>
      <c r="R322" s="85"/>
      <c r="S322" s="85"/>
      <c r="T322" s="85"/>
      <c r="U322" s="85"/>
      <c r="V322" s="85"/>
      <c r="W322" s="85"/>
      <c r="X322" s="134"/>
      <c r="Y322" s="134"/>
      <c r="Z322" s="135"/>
      <c r="AA322" s="134"/>
      <c r="AB322" s="134"/>
      <c r="AC322" s="135"/>
    </row>
    <row r="323" spans="1:29" x14ac:dyDescent="0.25">
      <c r="A323" s="85"/>
      <c r="B323" s="85"/>
      <c r="C323" s="85"/>
      <c r="D323" s="85"/>
      <c r="E323" s="86"/>
      <c r="F323" s="86"/>
      <c r="G323" s="85"/>
      <c r="H323" s="85"/>
      <c r="I323" s="85"/>
      <c r="J323" s="85"/>
      <c r="K323" s="85"/>
      <c r="L323" s="85"/>
      <c r="M323" s="85"/>
      <c r="N323" s="85"/>
      <c r="O323" s="85"/>
      <c r="P323" s="136"/>
      <c r="Q323" s="137"/>
      <c r="R323" s="85"/>
      <c r="S323" s="85"/>
      <c r="T323" s="85"/>
      <c r="U323" s="85"/>
      <c r="V323" s="85"/>
      <c r="W323" s="85"/>
      <c r="X323" s="134"/>
      <c r="Y323" s="134"/>
      <c r="Z323" s="135"/>
      <c r="AA323" s="134"/>
      <c r="AB323" s="134"/>
      <c r="AC323" s="135"/>
    </row>
    <row r="324" spans="1:29" x14ac:dyDescent="0.25">
      <c r="A324" s="85"/>
      <c r="B324" s="85"/>
      <c r="C324" s="85"/>
      <c r="D324" s="85"/>
      <c r="E324" s="86"/>
      <c r="F324" s="86"/>
      <c r="G324" s="85"/>
      <c r="H324" s="85"/>
      <c r="I324" s="85"/>
      <c r="J324" s="85"/>
      <c r="K324" s="85"/>
      <c r="L324" s="85"/>
      <c r="M324" s="85"/>
      <c r="N324" s="85"/>
      <c r="O324" s="85"/>
      <c r="P324" s="136"/>
      <c r="Q324" s="137"/>
      <c r="R324" s="85"/>
      <c r="S324" s="85"/>
      <c r="T324" s="85"/>
      <c r="U324" s="85"/>
      <c r="V324" s="85"/>
      <c r="W324" s="85"/>
      <c r="X324" s="134"/>
      <c r="Y324" s="134"/>
      <c r="Z324" s="135"/>
      <c r="AA324" s="134"/>
      <c r="AB324" s="134"/>
      <c r="AC324" s="135"/>
    </row>
    <row r="325" spans="1:29" x14ac:dyDescent="0.25">
      <c r="A325" s="85"/>
      <c r="B325" s="85"/>
      <c r="C325" s="85"/>
      <c r="D325" s="85"/>
      <c r="E325" s="86"/>
      <c r="F325" s="86"/>
      <c r="G325" s="85"/>
      <c r="H325" s="85"/>
      <c r="I325" s="85"/>
      <c r="J325" s="85"/>
      <c r="K325" s="85"/>
      <c r="L325" s="85"/>
      <c r="M325" s="85"/>
      <c r="N325" s="85"/>
      <c r="O325" s="85"/>
      <c r="P325" s="136"/>
      <c r="Q325" s="137"/>
      <c r="R325" s="85"/>
      <c r="S325" s="85"/>
      <c r="T325" s="85"/>
      <c r="U325" s="85"/>
      <c r="V325" s="85"/>
      <c r="W325" s="85"/>
      <c r="X325" s="134"/>
      <c r="Y325" s="134"/>
      <c r="Z325" s="135"/>
      <c r="AA325" s="134"/>
      <c r="AB325" s="134"/>
      <c r="AC325" s="135"/>
    </row>
    <row r="326" spans="1:29" x14ac:dyDescent="0.25">
      <c r="A326" s="85"/>
      <c r="B326" s="85"/>
      <c r="C326" s="85"/>
      <c r="D326" s="85"/>
      <c r="E326" s="86"/>
      <c r="F326" s="86"/>
      <c r="G326" s="85"/>
      <c r="H326" s="85"/>
      <c r="I326" s="85"/>
      <c r="J326" s="85"/>
      <c r="K326" s="85"/>
      <c r="L326" s="85"/>
      <c r="M326" s="85"/>
      <c r="N326" s="85"/>
      <c r="O326" s="85"/>
      <c r="P326" s="136"/>
      <c r="Q326" s="137"/>
      <c r="R326" s="85"/>
      <c r="S326" s="85"/>
      <c r="T326" s="85"/>
      <c r="U326" s="85"/>
      <c r="V326" s="85"/>
      <c r="W326" s="85"/>
      <c r="X326" s="134"/>
      <c r="Y326" s="134"/>
      <c r="Z326" s="135"/>
      <c r="AA326" s="134"/>
      <c r="AB326" s="134"/>
      <c r="AC326" s="135"/>
    </row>
    <row r="327" spans="1:29" x14ac:dyDescent="0.25">
      <c r="A327" s="85"/>
      <c r="B327" s="85"/>
      <c r="C327" s="85"/>
      <c r="D327" s="85"/>
      <c r="E327" s="86"/>
      <c r="F327" s="86"/>
      <c r="G327" s="85"/>
      <c r="H327" s="85"/>
      <c r="I327" s="85"/>
      <c r="J327" s="85"/>
      <c r="K327" s="85"/>
      <c r="L327" s="85"/>
      <c r="M327" s="85"/>
      <c r="N327" s="85"/>
      <c r="O327" s="85"/>
      <c r="P327" s="136"/>
      <c r="Q327" s="137"/>
      <c r="R327" s="85"/>
      <c r="S327" s="85"/>
      <c r="T327" s="85"/>
      <c r="U327" s="85"/>
      <c r="V327" s="85"/>
      <c r="W327" s="85"/>
      <c r="X327" s="134"/>
      <c r="Y327" s="134"/>
      <c r="Z327" s="135"/>
      <c r="AA327" s="134"/>
      <c r="AB327" s="134"/>
      <c r="AC327" s="135"/>
    </row>
    <row r="328" spans="1:29" x14ac:dyDescent="0.25">
      <c r="A328" s="85"/>
      <c r="B328" s="85"/>
      <c r="C328" s="85"/>
      <c r="D328" s="85"/>
      <c r="E328" s="86"/>
      <c r="F328" s="86"/>
      <c r="G328" s="85"/>
      <c r="H328" s="85"/>
      <c r="I328" s="85"/>
      <c r="J328" s="85"/>
      <c r="K328" s="85"/>
      <c r="L328" s="85"/>
      <c r="M328" s="85"/>
      <c r="N328" s="85"/>
      <c r="O328" s="85"/>
      <c r="P328" s="136"/>
      <c r="Q328" s="137"/>
      <c r="R328" s="85"/>
      <c r="S328" s="85"/>
      <c r="T328" s="85"/>
      <c r="U328" s="85"/>
      <c r="V328" s="85"/>
      <c r="W328" s="85"/>
      <c r="X328" s="134"/>
      <c r="Y328" s="134"/>
      <c r="Z328" s="135"/>
      <c r="AA328" s="134"/>
      <c r="AB328" s="134"/>
      <c r="AC328" s="135"/>
    </row>
    <row r="329" spans="1:29" x14ac:dyDescent="0.25">
      <c r="A329" s="85"/>
      <c r="B329" s="85"/>
      <c r="C329" s="85"/>
      <c r="D329" s="85"/>
      <c r="E329" s="86"/>
      <c r="F329" s="86"/>
      <c r="G329" s="85"/>
      <c r="H329" s="85"/>
      <c r="I329" s="85"/>
      <c r="J329" s="85"/>
      <c r="K329" s="85"/>
      <c r="L329" s="85"/>
      <c r="M329" s="85"/>
      <c r="N329" s="85"/>
      <c r="O329" s="85"/>
      <c r="P329" s="136"/>
      <c r="Q329" s="137"/>
      <c r="R329" s="85"/>
      <c r="S329" s="85"/>
      <c r="T329" s="85"/>
      <c r="U329" s="85"/>
      <c r="V329" s="85"/>
      <c r="W329" s="85"/>
      <c r="X329" s="134"/>
      <c r="Y329" s="134"/>
      <c r="Z329" s="135"/>
      <c r="AA329" s="134"/>
      <c r="AB329" s="134"/>
      <c r="AC329" s="135"/>
    </row>
    <row r="330" spans="1:29" x14ac:dyDescent="0.25">
      <c r="A330" s="85"/>
      <c r="B330" s="85"/>
      <c r="C330" s="85"/>
      <c r="D330" s="85"/>
      <c r="E330" s="86"/>
      <c r="F330" s="86"/>
      <c r="G330" s="85"/>
      <c r="H330" s="85"/>
      <c r="I330" s="85"/>
      <c r="J330" s="85"/>
      <c r="K330" s="85"/>
      <c r="L330" s="85"/>
      <c r="M330" s="85"/>
      <c r="N330" s="85"/>
      <c r="O330" s="85"/>
      <c r="P330" s="136"/>
      <c r="Q330" s="137"/>
      <c r="R330" s="85"/>
      <c r="S330" s="85"/>
      <c r="T330" s="85"/>
      <c r="U330" s="85"/>
      <c r="V330" s="85"/>
      <c r="W330" s="85"/>
      <c r="X330" s="134"/>
      <c r="Y330" s="134"/>
      <c r="Z330" s="135"/>
      <c r="AA330" s="134"/>
      <c r="AB330" s="134"/>
      <c r="AC330" s="135"/>
    </row>
    <row r="331" spans="1:29" x14ac:dyDescent="0.25">
      <c r="A331" s="85"/>
      <c r="B331" s="85"/>
      <c r="C331" s="85"/>
      <c r="D331" s="85"/>
      <c r="E331" s="86"/>
      <c r="F331" s="86"/>
      <c r="G331" s="85"/>
      <c r="H331" s="85"/>
      <c r="I331" s="85"/>
      <c r="J331" s="85"/>
      <c r="K331" s="85"/>
      <c r="L331" s="85"/>
      <c r="M331" s="85"/>
      <c r="N331" s="85"/>
      <c r="O331" s="85"/>
      <c r="P331" s="136"/>
      <c r="Q331" s="137"/>
      <c r="R331" s="85"/>
      <c r="S331" s="85"/>
      <c r="T331" s="85"/>
      <c r="U331" s="85"/>
      <c r="V331" s="85"/>
      <c r="W331" s="85"/>
      <c r="X331" s="134"/>
      <c r="Y331" s="134"/>
      <c r="Z331" s="135"/>
      <c r="AA331" s="134"/>
      <c r="AB331" s="134"/>
      <c r="AC331" s="135"/>
    </row>
    <row r="332" spans="1:29" x14ac:dyDescent="0.25">
      <c r="A332" s="85"/>
      <c r="B332" s="85"/>
      <c r="C332" s="85"/>
      <c r="D332" s="85"/>
      <c r="E332" s="86"/>
      <c r="F332" s="86"/>
      <c r="G332" s="85"/>
      <c r="H332" s="85"/>
      <c r="I332" s="85"/>
      <c r="J332" s="85"/>
      <c r="K332" s="85"/>
      <c r="L332" s="85"/>
      <c r="M332" s="85"/>
      <c r="N332" s="85"/>
      <c r="O332" s="85"/>
      <c r="P332" s="136"/>
      <c r="Q332" s="137"/>
      <c r="R332" s="85"/>
      <c r="S332" s="85"/>
      <c r="T332" s="85"/>
      <c r="U332" s="85"/>
      <c r="V332" s="85"/>
      <c r="W332" s="85"/>
      <c r="X332" s="134"/>
      <c r="Y332" s="134"/>
      <c r="Z332" s="135"/>
      <c r="AA332" s="134"/>
      <c r="AB332" s="134"/>
      <c r="AC332" s="135"/>
    </row>
    <row r="333" spans="1:29" x14ac:dyDescent="0.25">
      <c r="A333" s="85"/>
      <c r="B333" s="85"/>
      <c r="C333" s="85"/>
      <c r="D333" s="85"/>
      <c r="E333" s="86"/>
      <c r="F333" s="86"/>
      <c r="G333" s="85"/>
      <c r="H333" s="85"/>
      <c r="I333" s="85"/>
      <c r="J333" s="85"/>
      <c r="K333" s="85"/>
      <c r="L333" s="85"/>
      <c r="M333" s="85"/>
      <c r="N333" s="85"/>
      <c r="O333" s="85"/>
      <c r="P333" s="136"/>
      <c r="Q333" s="137"/>
      <c r="R333" s="85"/>
      <c r="S333" s="85"/>
      <c r="T333" s="85"/>
      <c r="U333" s="85"/>
      <c r="V333" s="85"/>
      <c r="W333" s="85"/>
      <c r="X333" s="134"/>
      <c r="Y333" s="134"/>
      <c r="Z333" s="135"/>
      <c r="AA333" s="134"/>
      <c r="AB333" s="134"/>
      <c r="AC333" s="135"/>
    </row>
    <row r="334" spans="1:29" x14ac:dyDescent="0.25">
      <c r="A334" s="85"/>
      <c r="B334" s="85"/>
      <c r="C334" s="85"/>
      <c r="D334" s="85"/>
      <c r="E334" s="86"/>
      <c r="F334" s="86"/>
      <c r="G334" s="85"/>
      <c r="H334" s="85"/>
      <c r="I334" s="85"/>
      <c r="J334" s="85"/>
      <c r="K334" s="85"/>
      <c r="L334" s="85"/>
      <c r="M334" s="85"/>
      <c r="N334" s="85"/>
      <c r="O334" s="85"/>
      <c r="P334" s="136"/>
      <c r="Q334" s="137"/>
      <c r="R334" s="85"/>
      <c r="S334" s="85"/>
      <c r="T334" s="85"/>
      <c r="U334" s="85"/>
      <c r="V334" s="85"/>
      <c r="W334" s="85"/>
      <c r="X334" s="134"/>
      <c r="Y334" s="134"/>
      <c r="Z334" s="135"/>
      <c r="AA334" s="134"/>
      <c r="AB334" s="134"/>
      <c r="AC334" s="135"/>
    </row>
    <row r="335" spans="1:29" x14ac:dyDescent="0.25">
      <c r="A335" s="85"/>
      <c r="B335" s="85"/>
      <c r="C335" s="85"/>
      <c r="D335" s="85"/>
      <c r="E335" s="86"/>
      <c r="F335" s="86"/>
      <c r="G335" s="85"/>
      <c r="H335" s="85"/>
      <c r="I335" s="85"/>
      <c r="J335" s="85"/>
      <c r="K335" s="85"/>
      <c r="L335" s="85"/>
      <c r="M335" s="85"/>
      <c r="N335" s="85"/>
      <c r="O335" s="85"/>
      <c r="P335" s="136"/>
      <c r="Q335" s="137"/>
      <c r="R335" s="85"/>
      <c r="S335" s="85"/>
      <c r="T335" s="85"/>
      <c r="U335" s="85"/>
      <c r="V335" s="85"/>
      <c r="W335" s="85"/>
      <c r="X335" s="134"/>
      <c r="Y335" s="134"/>
      <c r="Z335" s="135"/>
      <c r="AA335" s="134"/>
      <c r="AB335" s="134"/>
      <c r="AC335" s="135"/>
    </row>
    <row r="336" spans="1:29" x14ac:dyDescent="0.25">
      <c r="A336" s="85"/>
      <c r="B336" s="85"/>
      <c r="C336" s="85"/>
      <c r="D336" s="85"/>
      <c r="E336" s="86"/>
      <c r="F336" s="86"/>
      <c r="G336" s="85"/>
      <c r="H336" s="85"/>
      <c r="I336" s="85"/>
      <c r="J336" s="85"/>
      <c r="K336" s="85"/>
      <c r="L336" s="85"/>
      <c r="M336" s="85"/>
      <c r="N336" s="85"/>
      <c r="O336" s="85"/>
      <c r="P336" s="136"/>
      <c r="Q336" s="137"/>
      <c r="R336" s="85"/>
      <c r="S336" s="85"/>
      <c r="T336" s="85"/>
      <c r="U336" s="85"/>
      <c r="V336" s="85"/>
      <c r="W336" s="85"/>
      <c r="X336" s="134"/>
      <c r="Y336" s="134"/>
      <c r="Z336" s="135"/>
      <c r="AA336" s="134"/>
      <c r="AB336" s="134"/>
      <c r="AC336" s="135"/>
    </row>
    <row r="337" spans="1:29" x14ac:dyDescent="0.25">
      <c r="A337" s="85"/>
      <c r="B337" s="85"/>
      <c r="C337" s="85"/>
      <c r="D337" s="85"/>
      <c r="E337" s="86"/>
      <c r="F337" s="86"/>
      <c r="G337" s="85"/>
      <c r="H337" s="85"/>
      <c r="I337" s="85"/>
      <c r="J337" s="85"/>
      <c r="K337" s="85"/>
      <c r="L337" s="85"/>
      <c r="M337" s="85"/>
      <c r="N337" s="85"/>
      <c r="O337" s="85"/>
      <c r="P337" s="136"/>
      <c r="Q337" s="137"/>
      <c r="R337" s="85"/>
      <c r="S337" s="85"/>
      <c r="T337" s="85"/>
      <c r="U337" s="85"/>
      <c r="V337" s="85"/>
      <c r="W337" s="85"/>
      <c r="X337" s="134"/>
      <c r="Y337" s="134"/>
      <c r="Z337" s="135"/>
      <c r="AA337" s="134"/>
      <c r="AB337" s="134"/>
      <c r="AC337" s="135"/>
    </row>
    <row r="338" spans="1:29" x14ac:dyDescent="0.25">
      <c r="A338" s="85"/>
      <c r="B338" s="85"/>
      <c r="C338" s="85"/>
      <c r="D338" s="85"/>
      <c r="E338" s="86"/>
      <c r="F338" s="86"/>
      <c r="G338" s="85"/>
      <c r="H338" s="85"/>
      <c r="I338" s="85"/>
      <c r="J338" s="85"/>
      <c r="K338" s="85"/>
      <c r="L338" s="85"/>
      <c r="M338" s="85"/>
      <c r="N338" s="85"/>
      <c r="O338" s="85"/>
      <c r="P338" s="136"/>
      <c r="Q338" s="137"/>
      <c r="R338" s="85"/>
      <c r="S338" s="85"/>
      <c r="T338" s="85"/>
      <c r="U338" s="85"/>
      <c r="V338" s="85"/>
      <c r="W338" s="85"/>
      <c r="X338" s="134"/>
      <c r="Y338" s="134"/>
      <c r="Z338" s="135"/>
      <c r="AA338" s="134"/>
      <c r="AB338" s="134"/>
      <c r="AC338" s="135"/>
    </row>
    <row r="339" spans="1:29" x14ac:dyDescent="0.25">
      <c r="A339" s="85"/>
      <c r="B339" s="85"/>
      <c r="C339" s="85"/>
      <c r="D339" s="85"/>
      <c r="E339" s="86"/>
      <c r="F339" s="86"/>
      <c r="G339" s="85"/>
      <c r="H339" s="85"/>
      <c r="I339" s="85"/>
      <c r="J339" s="85"/>
      <c r="K339" s="85"/>
      <c r="L339" s="85"/>
      <c r="M339" s="85"/>
      <c r="N339" s="85"/>
      <c r="O339" s="85"/>
      <c r="P339" s="136"/>
      <c r="Q339" s="137"/>
      <c r="R339" s="85"/>
      <c r="S339" s="85"/>
      <c r="T339" s="85"/>
      <c r="U339" s="85"/>
      <c r="V339" s="85"/>
      <c r="W339" s="85"/>
      <c r="X339" s="134"/>
      <c r="Y339" s="134"/>
      <c r="Z339" s="135"/>
      <c r="AA339" s="134"/>
      <c r="AB339" s="134"/>
      <c r="AC339" s="135"/>
    </row>
    <row r="340" spans="1:29" x14ac:dyDescent="0.25">
      <c r="A340" s="85"/>
      <c r="B340" s="85"/>
      <c r="C340" s="85"/>
      <c r="D340" s="85"/>
      <c r="E340" s="86"/>
      <c r="F340" s="86"/>
      <c r="G340" s="85"/>
      <c r="H340" s="85"/>
      <c r="I340" s="85"/>
      <c r="J340" s="85"/>
      <c r="K340" s="85"/>
      <c r="L340" s="85"/>
      <c r="M340" s="85"/>
      <c r="N340" s="85"/>
      <c r="O340" s="85"/>
      <c r="P340" s="136"/>
      <c r="Q340" s="137"/>
      <c r="R340" s="85"/>
      <c r="S340" s="85"/>
      <c r="T340" s="85"/>
      <c r="U340" s="85"/>
      <c r="V340" s="85"/>
      <c r="W340" s="85"/>
      <c r="X340" s="134"/>
      <c r="Y340" s="134"/>
      <c r="Z340" s="135"/>
      <c r="AA340" s="134"/>
      <c r="AB340" s="134"/>
      <c r="AC340" s="135"/>
    </row>
    <row r="341" spans="1:29" x14ac:dyDescent="0.25">
      <c r="A341" s="85"/>
      <c r="B341" s="85"/>
      <c r="C341" s="85"/>
      <c r="D341" s="85"/>
      <c r="E341" s="86"/>
      <c r="F341" s="86"/>
      <c r="G341" s="85"/>
      <c r="H341" s="85"/>
      <c r="I341" s="85"/>
      <c r="J341" s="85"/>
      <c r="K341" s="85"/>
      <c r="L341" s="85"/>
      <c r="M341" s="85"/>
      <c r="N341" s="85"/>
      <c r="O341" s="85"/>
      <c r="P341" s="136"/>
      <c r="Q341" s="137"/>
      <c r="R341" s="85"/>
      <c r="S341" s="85"/>
      <c r="T341" s="85"/>
      <c r="U341" s="85"/>
      <c r="V341" s="85"/>
      <c r="W341" s="85"/>
      <c r="X341" s="134"/>
      <c r="Y341" s="134"/>
      <c r="Z341" s="135"/>
      <c r="AA341" s="134"/>
      <c r="AB341" s="134"/>
      <c r="AC341" s="135"/>
    </row>
    <row r="342" spans="1:29" x14ac:dyDescent="0.25">
      <c r="A342" s="85"/>
      <c r="B342" s="85"/>
      <c r="C342" s="85"/>
      <c r="D342" s="85"/>
      <c r="E342" s="86"/>
      <c r="F342" s="86"/>
      <c r="G342" s="85"/>
      <c r="H342" s="85"/>
      <c r="I342" s="85"/>
      <c r="J342" s="85"/>
      <c r="K342" s="85"/>
      <c r="L342" s="85"/>
      <c r="M342" s="85"/>
      <c r="N342" s="85"/>
      <c r="O342" s="85"/>
      <c r="P342" s="136"/>
      <c r="Q342" s="137"/>
      <c r="R342" s="85"/>
      <c r="S342" s="85"/>
      <c r="T342" s="85"/>
      <c r="U342" s="85"/>
      <c r="V342" s="85"/>
      <c r="W342" s="85"/>
      <c r="X342" s="134"/>
      <c r="Y342" s="134"/>
      <c r="Z342" s="135"/>
      <c r="AA342" s="134"/>
      <c r="AB342" s="134"/>
      <c r="AC342" s="135"/>
    </row>
    <row r="343" spans="1:29" x14ac:dyDescent="0.25">
      <c r="A343" s="85"/>
      <c r="B343" s="85"/>
      <c r="C343" s="85"/>
      <c r="D343" s="85"/>
      <c r="E343" s="86"/>
      <c r="F343" s="86"/>
      <c r="G343" s="85"/>
      <c r="H343" s="85"/>
      <c r="I343" s="85"/>
      <c r="J343" s="85"/>
      <c r="K343" s="85"/>
      <c r="L343" s="85"/>
      <c r="M343" s="85"/>
      <c r="N343" s="85"/>
      <c r="O343" s="85"/>
      <c r="P343" s="136"/>
      <c r="Q343" s="137"/>
      <c r="R343" s="85"/>
      <c r="S343" s="85"/>
      <c r="T343" s="85"/>
      <c r="U343" s="85"/>
      <c r="V343" s="85"/>
      <c r="W343" s="85"/>
      <c r="X343" s="134"/>
      <c r="Y343" s="134"/>
      <c r="Z343" s="135"/>
      <c r="AA343" s="134"/>
      <c r="AB343" s="134"/>
      <c r="AC343" s="135"/>
    </row>
    <row r="344" spans="1:29" x14ac:dyDescent="0.25">
      <c r="A344" s="85"/>
      <c r="B344" s="85"/>
      <c r="C344" s="85"/>
      <c r="D344" s="85"/>
      <c r="E344" s="86"/>
      <c r="F344" s="86"/>
      <c r="G344" s="85"/>
      <c r="H344" s="85"/>
      <c r="I344" s="85"/>
      <c r="J344" s="85"/>
      <c r="K344" s="85"/>
      <c r="L344" s="85"/>
      <c r="M344" s="85"/>
      <c r="N344" s="85"/>
      <c r="O344" s="85"/>
      <c r="P344" s="136"/>
      <c r="Q344" s="137"/>
      <c r="R344" s="85"/>
      <c r="S344" s="85"/>
      <c r="T344" s="85"/>
      <c r="U344" s="85"/>
      <c r="V344" s="85"/>
      <c r="W344" s="85"/>
      <c r="X344" s="134"/>
      <c r="Y344" s="134"/>
      <c r="Z344" s="135"/>
      <c r="AA344" s="134"/>
      <c r="AB344" s="134"/>
      <c r="AC344" s="135"/>
    </row>
    <row r="345" spans="1:29" x14ac:dyDescent="0.25">
      <c r="A345" s="85"/>
      <c r="B345" s="85"/>
      <c r="C345" s="85"/>
      <c r="D345" s="85"/>
      <c r="E345" s="86"/>
      <c r="F345" s="86"/>
      <c r="G345" s="85"/>
      <c r="H345" s="85"/>
      <c r="I345" s="85"/>
      <c r="J345" s="85"/>
      <c r="K345" s="85"/>
      <c r="L345" s="85"/>
      <c r="M345" s="85"/>
      <c r="N345" s="85"/>
      <c r="O345" s="85"/>
      <c r="P345" s="136"/>
      <c r="Q345" s="137"/>
      <c r="R345" s="85"/>
      <c r="S345" s="85"/>
      <c r="T345" s="85"/>
      <c r="U345" s="85"/>
      <c r="V345" s="85"/>
      <c r="W345" s="85"/>
      <c r="X345" s="134"/>
      <c r="Y345" s="134"/>
      <c r="Z345" s="135"/>
      <c r="AA345" s="134"/>
      <c r="AB345" s="134"/>
      <c r="AC345" s="135"/>
    </row>
    <row r="346" spans="1:29" x14ac:dyDescent="0.25">
      <c r="A346" s="85"/>
      <c r="B346" s="85"/>
      <c r="C346" s="85"/>
      <c r="D346" s="85"/>
      <c r="E346" s="86"/>
      <c r="F346" s="86"/>
      <c r="G346" s="85"/>
      <c r="H346" s="85"/>
      <c r="I346" s="85"/>
      <c r="J346" s="85"/>
      <c r="K346" s="85"/>
      <c r="L346" s="85"/>
      <c r="M346" s="85"/>
      <c r="N346" s="85"/>
      <c r="O346" s="85"/>
      <c r="P346" s="136"/>
      <c r="Q346" s="137"/>
      <c r="R346" s="85"/>
      <c r="S346" s="85"/>
      <c r="T346" s="85"/>
      <c r="U346" s="85"/>
      <c r="V346" s="85"/>
      <c r="W346" s="85"/>
      <c r="X346" s="134"/>
      <c r="Y346" s="134"/>
      <c r="Z346" s="135"/>
      <c r="AA346" s="134"/>
      <c r="AB346" s="134"/>
      <c r="AC346" s="135"/>
    </row>
    <row r="347" spans="1:29" x14ac:dyDescent="0.25">
      <c r="A347" s="85"/>
      <c r="B347" s="85"/>
      <c r="C347" s="85"/>
      <c r="D347" s="85"/>
      <c r="E347" s="86"/>
      <c r="F347" s="86"/>
      <c r="G347" s="85"/>
      <c r="H347" s="85"/>
      <c r="I347" s="85"/>
      <c r="J347" s="85"/>
      <c r="K347" s="85"/>
      <c r="L347" s="85"/>
      <c r="M347" s="85"/>
      <c r="N347" s="85"/>
      <c r="O347" s="85"/>
      <c r="P347" s="136"/>
      <c r="Q347" s="137"/>
      <c r="R347" s="85"/>
      <c r="S347" s="85"/>
      <c r="T347" s="85"/>
      <c r="U347" s="85"/>
      <c r="V347" s="85"/>
      <c r="W347" s="85"/>
      <c r="X347" s="134"/>
      <c r="Y347" s="134"/>
      <c r="Z347" s="135"/>
      <c r="AA347" s="134"/>
      <c r="AB347" s="134"/>
      <c r="AC347" s="135"/>
    </row>
    <row r="348" spans="1:29" x14ac:dyDescent="0.25">
      <c r="A348" s="85"/>
      <c r="B348" s="85"/>
      <c r="C348" s="85"/>
      <c r="D348" s="85"/>
      <c r="E348" s="86"/>
      <c r="F348" s="86"/>
      <c r="G348" s="85"/>
      <c r="H348" s="85"/>
      <c r="I348" s="85"/>
      <c r="J348" s="85"/>
      <c r="K348" s="85"/>
      <c r="L348" s="85"/>
      <c r="M348" s="85"/>
      <c r="N348" s="85"/>
      <c r="O348" s="85"/>
      <c r="P348" s="136"/>
      <c r="Q348" s="137"/>
      <c r="R348" s="85"/>
      <c r="S348" s="85"/>
      <c r="T348" s="85"/>
      <c r="U348" s="85"/>
      <c r="V348" s="85"/>
      <c r="W348" s="85"/>
      <c r="X348" s="134"/>
      <c r="Y348" s="134"/>
      <c r="Z348" s="135"/>
      <c r="AA348" s="134"/>
      <c r="AB348" s="134"/>
      <c r="AC348" s="135"/>
    </row>
    <row r="349" spans="1:29" x14ac:dyDescent="0.25">
      <c r="A349" s="85"/>
      <c r="B349" s="85"/>
      <c r="C349" s="85"/>
      <c r="D349" s="85"/>
      <c r="E349" s="86"/>
      <c r="F349" s="86"/>
      <c r="G349" s="85"/>
      <c r="H349" s="85"/>
      <c r="I349" s="85"/>
      <c r="J349" s="85"/>
      <c r="K349" s="85"/>
      <c r="L349" s="85"/>
      <c r="M349" s="85"/>
      <c r="N349" s="85"/>
      <c r="O349" s="85"/>
      <c r="P349" s="136"/>
      <c r="Q349" s="137"/>
      <c r="R349" s="85"/>
      <c r="S349" s="85"/>
      <c r="T349" s="85"/>
      <c r="U349" s="85"/>
      <c r="V349" s="85"/>
      <c r="W349" s="85"/>
      <c r="X349" s="134"/>
      <c r="Y349" s="134"/>
      <c r="Z349" s="135"/>
      <c r="AA349" s="134"/>
      <c r="AB349" s="134"/>
      <c r="AC349" s="135"/>
    </row>
    <row r="350" spans="1:29" x14ac:dyDescent="0.25">
      <c r="A350" s="85"/>
      <c r="B350" s="85"/>
      <c r="C350" s="85"/>
      <c r="D350" s="85"/>
      <c r="E350" s="86"/>
      <c r="F350" s="86"/>
      <c r="G350" s="85"/>
      <c r="H350" s="85"/>
      <c r="I350" s="85"/>
      <c r="J350" s="85"/>
      <c r="K350" s="85"/>
      <c r="L350" s="85"/>
      <c r="M350" s="85"/>
      <c r="N350" s="85"/>
      <c r="O350" s="85"/>
      <c r="P350" s="136"/>
      <c r="Q350" s="137"/>
      <c r="R350" s="85"/>
      <c r="S350" s="85"/>
      <c r="T350" s="85"/>
      <c r="U350" s="85"/>
      <c r="V350" s="85"/>
      <c r="W350" s="85"/>
      <c r="X350" s="134"/>
      <c r="Y350" s="134"/>
      <c r="Z350" s="135"/>
      <c r="AA350" s="134"/>
      <c r="AB350" s="134"/>
      <c r="AC350" s="135"/>
    </row>
    <row r="351" spans="1:29" x14ac:dyDescent="0.25">
      <c r="A351" s="85"/>
      <c r="B351" s="85"/>
      <c r="C351" s="85"/>
      <c r="D351" s="85"/>
      <c r="E351" s="86"/>
      <c r="F351" s="86"/>
      <c r="G351" s="85"/>
      <c r="H351" s="85"/>
      <c r="I351" s="85"/>
      <c r="J351" s="85"/>
      <c r="K351" s="85"/>
      <c r="L351" s="85"/>
      <c r="M351" s="85"/>
      <c r="N351" s="85"/>
      <c r="O351" s="85"/>
      <c r="P351" s="136"/>
      <c r="Q351" s="137"/>
      <c r="R351" s="85"/>
      <c r="S351" s="85"/>
      <c r="T351" s="85"/>
      <c r="U351" s="85"/>
      <c r="V351" s="85"/>
      <c r="W351" s="85"/>
      <c r="X351" s="134"/>
      <c r="Y351" s="134"/>
      <c r="Z351" s="135"/>
      <c r="AA351" s="134"/>
      <c r="AB351" s="134"/>
      <c r="AC351" s="135"/>
    </row>
    <row r="352" spans="1:29" x14ac:dyDescent="0.25">
      <c r="A352" s="85"/>
      <c r="B352" s="85"/>
      <c r="C352" s="85"/>
      <c r="D352" s="85"/>
      <c r="E352" s="86"/>
      <c r="F352" s="86"/>
      <c r="G352" s="85"/>
      <c r="H352" s="85"/>
      <c r="I352" s="85"/>
      <c r="J352" s="85"/>
      <c r="K352" s="85"/>
      <c r="L352" s="85"/>
      <c r="M352" s="85"/>
      <c r="N352" s="85"/>
      <c r="O352" s="85"/>
      <c r="P352" s="136"/>
      <c r="Q352" s="137"/>
      <c r="R352" s="85"/>
      <c r="S352" s="85"/>
      <c r="T352" s="85"/>
      <c r="U352" s="85"/>
      <c r="V352" s="85"/>
      <c r="W352" s="85"/>
      <c r="X352" s="134"/>
      <c r="Y352" s="134"/>
      <c r="Z352" s="135"/>
      <c r="AA352" s="134"/>
      <c r="AB352" s="134"/>
      <c r="AC352" s="135"/>
    </row>
    <row r="353" spans="1:29" x14ac:dyDescent="0.25">
      <c r="A353" s="85"/>
      <c r="B353" s="85"/>
      <c r="C353" s="85"/>
      <c r="D353" s="85"/>
      <c r="E353" s="86"/>
      <c r="F353" s="86"/>
      <c r="G353" s="85"/>
      <c r="H353" s="85"/>
      <c r="I353" s="85"/>
      <c r="J353" s="85"/>
      <c r="K353" s="85"/>
      <c r="L353" s="85"/>
      <c r="M353" s="85"/>
      <c r="N353" s="85"/>
      <c r="O353" s="85"/>
      <c r="P353" s="136"/>
      <c r="Q353" s="137"/>
      <c r="R353" s="85"/>
      <c r="S353" s="85"/>
      <c r="T353" s="85"/>
      <c r="U353" s="85"/>
      <c r="V353" s="85"/>
      <c r="W353" s="85"/>
      <c r="X353" s="134"/>
      <c r="Y353" s="134"/>
      <c r="Z353" s="135"/>
      <c r="AA353" s="134"/>
      <c r="AB353" s="134"/>
      <c r="AC353" s="135"/>
    </row>
    <row r="354" spans="1:29" x14ac:dyDescent="0.25">
      <c r="A354" s="85"/>
      <c r="B354" s="85"/>
      <c r="C354" s="85"/>
      <c r="D354" s="85"/>
      <c r="E354" s="86"/>
      <c r="F354" s="86"/>
      <c r="G354" s="85"/>
      <c r="H354" s="85"/>
      <c r="I354" s="85"/>
      <c r="J354" s="85"/>
      <c r="K354" s="85"/>
      <c r="L354" s="85"/>
      <c r="M354" s="85"/>
      <c r="N354" s="85"/>
      <c r="O354" s="85"/>
      <c r="P354" s="136"/>
      <c r="Q354" s="137"/>
      <c r="R354" s="85"/>
      <c r="S354" s="85"/>
      <c r="T354" s="85"/>
      <c r="U354" s="85"/>
      <c r="V354" s="85"/>
      <c r="W354" s="85"/>
      <c r="X354" s="134"/>
      <c r="Y354" s="134"/>
      <c r="Z354" s="135"/>
      <c r="AA354" s="134"/>
      <c r="AB354" s="134"/>
      <c r="AC354" s="135"/>
    </row>
    <row r="355" spans="1:29" x14ac:dyDescent="0.25">
      <c r="A355" s="85"/>
      <c r="B355" s="85"/>
      <c r="C355" s="85"/>
      <c r="D355" s="85"/>
      <c r="E355" s="86"/>
      <c r="F355" s="86"/>
      <c r="G355" s="85"/>
      <c r="H355" s="85"/>
      <c r="I355" s="85"/>
      <c r="J355" s="85"/>
      <c r="K355" s="85"/>
      <c r="L355" s="85"/>
      <c r="M355" s="85"/>
      <c r="N355" s="85"/>
      <c r="O355" s="85"/>
      <c r="P355" s="136"/>
      <c r="Q355" s="137"/>
      <c r="R355" s="85"/>
      <c r="S355" s="85"/>
      <c r="T355" s="85"/>
      <c r="U355" s="85"/>
      <c r="V355" s="85"/>
      <c r="W355" s="85"/>
      <c r="X355" s="134"/>
      <c r="Y355" s="134"/>
      <c r="Z355" s="135"/>
      <c r="AA355" s="134"/>
      <c r="AB355" s="134"/>
      <c r="AC355" s="135"/>
    </row>
    <row r="356" spans="1:29" x14ac:dyDescent="0.25">
      <c r="A356" s="85"/>
      <c r="B356" s="85"/>
      <c r="C356" s="85"/>
      <c r="D356" s="85"/>
      <c r="E356" s="86"/>
      <c r="F356" s="86"/>
      <c r="G356" s="85"/>
      <c r="H356" s="85"/>
      <c r="I356" s="85"/>
      <c r="J356" s="85"/>
      <c r="K356" s="85"/>
      <c r="L356" s="85"/>
      <c r="M356" s="85"/>
      <c r="N356" s="85"/>
      <c r="O356" s="85"/>
      <c r="P356" s="136"/>
      <c r="Q356" s="137"/>
      <c r="R356" s="85"/>
      <c r="S356" s="85"/>
      <c r="T356" s="85"/>
      <c r="U356" s="85"/>
      <c r="V356" s="85"/>
      <c r="W356" s="85"/>
      <c r="X356" s="134"/>
      <c r="Y356" s="134"/>
      <c r="Z356" s="135"/>
      <c r="AA356" s="134"/>
      <c r="AB356" s="134"/>
      <c r="AC356" s="135"/>
    </row>
  </sheetData>
  <autoFilter ref="A5:AC42">
    <sortState ref="A32:AC113">
      <sortCondition descending="1" ref="D5:D140"/>
    </sortState>
  </autoFilter>
  <mergeCells count="7">
    <mergeCell ref="X3:AC3"/>
    <mergeCell ref="J4:K4"/>
    <mergeCell ref="L4:M4"/>
    <mergeCell ref="N4:Q4"/>
    <mergeCell ref="R4:U4"/>
    <mergeCell ref="X4:Z4"/>
    <mergeCell ref="AA4:AC4"/>
  </mergeCells>
  <pageMargins left="0.7" right="0.7" top="0.75" bottom="0.75" header="0.3" footer="0.3"/>
  <pageSetup paperSize="8" scale="3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workbookViewId="0">
      <selection activeCell="A20" sqref="A20"/>
    </sheetView>
  </sheetViews>
  <sheetFormatPr defaultRowHeight="20.100000000000001" customHeight="1" x14ac:dyDescent="0.25"/>
  <cols>
    <col min="1" max="1" width="27.140625" customWidth="1"/>
    <col min="2" max="2" width="14.42578125" customWidth="1"/>
    <col min="3" max="3" width="14.28515625" customWidth="1"/>
    <col min="4" max="4" width="48.140625" customWidth="1"/>
    <col min="5" max="12" width="20.7109375" customWidth="1"/>
    <col min="13" max="13" width="36.85546875" customWidth="1"/>
    <col min="14" max="14" width="20.7109375" customWidth="1"/>
  </cols>
  <sheetData>
    <row r="1" spans="1:13" ht="20.100000000000001" customHeight="1" thickBot="1" x14ac:dyDescent="0.35">
      <c r="A1" s="305" t="s">
        <v>405</v>
      </c>
      <c r="B1" s="305"/>
      <c r="C1" s="305"/>
      <c r="D1" s="305"/>
      <c r="E1" s="305"/>
      <c r="F1" s="305"/>
      <c r="G1" s="305"/>
      <c r="H1" s="305"/>
      <c r="I1" s="305"/>
      <c r="J1" s="305"/>
      <c r="K1" s="305"/>
      <c r="L1" s="305"/>
      <c r="M1" s="305"/>
    </row>
    <row r="2" spans="1:13" ht="67.5" customHeight="1" x14ac:dyDescent="0.25">
      <c r="A2" s="196" t="s">
        <v>364</v>
      </c>
      <c r="B2" s="197" t="s">
        <v>233</v>
      </c>
      <c r="C2" s="197" t="s">
        <v>366</v>
      </c>
      <c r="D2" s="198" t="s">
        <v>67</v>
      </c>
      <c r="E2" s="197" t="s">
        <v>394</v>
      </c>
      <c r="F2" s="197" t="s">
        <v>395</v>
      </c>
      <c r="G2" s="197" t="s">
        <v>396</v>
      </c>
      <c r="H2" s="197" t="s">
        <v>397</v>
      </c>
      <c r="I2" s="199" t="s">
        <v>398</v>
      </c>
      <c r="J2" s="197" t="s">
        <v>399</v>
      </c>
      <c r="K2" s="200" t="s">
        <v>400</v>
      </c>
      <c r="L2" s="200" t="s">
        <v>401</v>
      </c>
      <c r="M2" s="201" t="s">
        <v>402</v>
      </c>
    </row>
    <row r="3" spans="1:13" ht="20.100000000000001" customHeight="1" x14ac:dyDescent="0.25">
      <c r="A3" s="202">
        <v>1</v>
      </c>
      <c r="B3" s="203">
        <v>123456789</v>
      </c>
      <c r="C3" s="203">
        <v>123456789</v>
      </c>
      <c r="D3" s="204" t="s">
        <v>86</v>
      </c>
      <c r="E3" s="203" t="s">
        <v>403</v>
      </c>
      <c r="F3" s="210" t="s">
        <v>336</v>
      </c>
      <c r="G3" s="210" t="s">
        <v>336</v>
      </c>
      <c r="H3" s="210" t="s">
        <v>336</v>
      </c>
      <c r="I3" s="210" t="s">
        <v>336</v>
      </c>
      <c r="J3" s="205" t="e">
        <f t="shared" ref="J3:J8" si="0">G3-I3</f>
        <v>#VALUE!</v>
      </c>
      <c r="K3" s="211" t="s">
        <v>406</v>
      </c>
      <c r="L3" s="211" t="s">
        <v>406</v>
      </c>
      <c r="M3" s="206"/>
    </row>
    <row r="4" spans="1:13" ht="20.100000000000001" customHeight="1" x14ac:dyDescent="0.25">
      <c r="A4" s="202">
        <v>1</v>
      </c>
      <c r="B4" s="203">
        <v>123456789</v>
      </c>
      <c r="C4" s="203">
        <v>123456789</v>
      </c>
      <c r="D4" s="204" t="s">
        <v>88</v>
      </c>
      <c r="E4" s="203" t="s">
        <v>403</v>
      </c>
      <c r="F4" s="210" t="s">
        <v>336</v>
      </c>
      <c r="G4" s="210" t="s">
        <v>336</v>
      </c>
      <c r="H4" s="210" t="s">
        <v>336</v>
      </c>
      <c r="I4" s="210" t="s">
        <v>336</v>
      </c>
      <c r="J4" s="205" t="e">
        <f t="shared" si="0"/>
        <v>#VALUE!</v>
      </c>
      <c r="K4" s="211" t="s">
        <v>406</v>
      </c>
      <c r="L4" s="211" t="s">
        <v>406</v>
      </c>
      <c r="M4" s="206" t="s">
        <v>404</v>
      </c>
    </row>
    <row r="5" spans="1:13" ht="20.100000000000001" customHeight="1" x14ac:dyDescent="0.25">
      <c r="A5" s="202">
        <v>1</v>
      </c>
      <c r="B5" s="203">
        <v>123456789</v>
      </c>
      <c r="C5" s="203">
        <v>123456789</v>
      </c>
      <c r="D5" s="207" t="s">
        <v>89</v>
      </c>
      <c r="E5" s="208" t="s">
        <v>403</v>
      </c>
      <c r="F5" s="210" t="s">
        <v>336</v>
      </c>
      <c r="G5" s="210" t="s">
        <v>336</v>
      </c>
      <c r="H5" s="210" t="s">
        <v>336</v>
      </c>
      <c r="I5" s="210" t="s">
        <v>336</v>
      </c>
      <c r="J5" s="209" t="e">
        <f t="shared" si="0"/>
        <v>#VALUE!</v>
      </c>
      <c r="K5" s="211" t="s">
        <v>406</v>
      </c>
      <c r="L5" s="211" t="s">
        <v>406</v>
      </c>
      <c r="M5" s="206" t="s">
        <v>404</v>
      </c>
    </row>
    <row r="6" spans="1:13" ht="20.100000000000001" customHeight="1" x14ac:dyDescent="0.25">
      <c r="A6" s="202">
        <v>1</v>
      </c>
      <c r="B6" s="203">
        <v>123456789</v>
      </c>
      <c r="C6" s="203">
        <v>123456789</v>
      </c>
      <c r="D6" s="207" t="s">
        <v>89</v>
      </c>
      <c r="E6" s="208" t="s">
        <v>403</v>
      </c>
      <c r="F6" s="210" t="s">
        <v>336</v>
      </c>
      <c r="G6" s="210" t="s">
        <v>336</v>
      </c>
      <c r="H6" s="210" t="s">
        <v>336</v>
      </c>
      <c r="I6" s="210" t="s">
        <v>336</v>
      </c>
      <c r="J6" s="209" t="e">
        <f t="shared" si="0"/>
        <v>#VALUE!</v>
      </c>
      <c r="K6" s="211" t="s">
        <v>406</v>
      </c>
      <c r="L6" s="211" t="s">
        <v>406</v>
      </c>
      <c r="M6" s="206" t="s">
        <v>404</v>
      </c>
    </row>
    <row r="7" spans="1:13" ht="20.100000000000001" customHeight="1" x14ac:dyDescent="0.25">
      <c r="A7" s="202">
        <v>1</v>
      </c>
      <c r="B7" s="203">
        <v>123456789</v>
      </c>
      <c r="C7" s="203">
        <v>123456789</v>
      </c>
      <c r="D7" s="207" t="s">
        <v>90</v>
      </c>
      <c r="E7" s="208" t="s">
        <v>403</v>
      </c>
      <c r="F7" s="210" t="s">
        <v>336</v>
      </c>
      <c r="G7" s="210" t="s">
        <v>336</v>
      </c>
      <c r="H7" s="210" t="s">
        <v>336</v>
      </c>
      <c r="I7" s="210" t="s">
        <v>336</v>
      </c>
      <c r="J7" s="209" t="e">
        <f t="shared" si="0"/>
        <v>#VALUE!</v>
      </c>
      <c r="K7" s="211" t="s">
        <v>406</v>
      </c>
      <c r="L7" s="211" t="s">
        <v>406</v>
      </c>
      <c r="M7" s="206" t="s">
        <v>404</v>
      </c>
    </row>
    <row r="8" spans="1:13" ht="37.5" customHeight="1" x14ac:dyDescent="0.25">
      <c r="A8" s="202">
        <v>1</v>
      </c>
      <c r="B8" s="203">
        <v>123456789</v>
      </c>
      <c r="C8" s="203">
        <v>123456789</v>
      </c>
      <c r="D8" s="207" t="s">
        <v>91</v>
      </c>
      <c r="E8" s="208" t="s">
        <v>403</v>
      </c>
      <c r="F8" s="210" t="s">
        <v>336</v>
      </c>
      <c r="G8" s="210" t="s">
        <v>336</v>
      </c>
      <c r="H8" s="210" t="s">
        <v>336</v>
      </c>
      <c r="I8" s="210" t="s">
        <v>336</v>
      </c>
      <c r="J8" s="209" t="e">
        <f t="shared" si="0"/>
        <v>#VALUE!</v>
      </c>
      <c r="K8" s="211" t="s">
        <v>406</v>
      </c>
      <c r="L8" s="211" t="s">
        <v>406</v>
      </c>
      <c r="M8" s="206" t="s">
        <v>404</v>
      </c>
    </row>
  </sheetData>
  <mergeCells count="1">
    <mergeCell ref="A1:M1"/>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06"/>
  <sheetViews>
    <sheetView showGridLines="0" zoomScaleNormal="100" workbookViewId="0">
      <selection activeCell="E7" sqref="E7"/>
    </sheetView>
  </sheetViews>
  <sheetFormatPr defaultRowHeight="15" x14ac:dyDescent="0.25"/>
  <cols>
    <col min="1" max="1" width="10.85546875" style="24" customWidth="1"/>
    <col min="2" max="2" width="8" style="24" customWidth="1"/>
    <col min="3" max="3" width="14.140625" style="24" customWidth="1"/>
    <col min="4" max="4" width="24.5703125" style="24" customWidth="1"/>
    <col min="5" max="5" width="37.7109375" style="24" customWidth="1"/>
    <col min="6" max="6" width="18.85546875" style="24" customWidth="1"/>
    <col min="7" max="7" width="13.42578125" style="24" customWidth="1"/>
    <col min="8" max="8" width="17.7109375" style="24" customWidth="1"/>
    <col min="9" max="9" width="21.7109375" style="24" customWidth="1"/>
    <col min="10" max="10" width="20.28515625" style="24" customWidth="1"/>
    <col min="11" max="11" width="23.85546875" style="24" customWidth="1"/>
    <col min="12" max="13" width="22.85546875" style="24" customWidth="1"/>
    <col min="14" max="17" width="23.85546875" style="24" customWidth="1"/>
    <col min="18" max="19" width="13.7109375" style="24" customWidth="1"/>
    <col min="20" max="20" width="17.140625" style="24" customWidth="1"/>
    <col min="21" max="21" width="35.5703125" style="24" customWidth="1"/>
    <col min="22" max="22" width="22.42578125" style="24" customWidth="1"/>
    <col min="23" max="23" width="15.5703125" style="24" customWidth="1"/>
    <col min="24" max="24" width="13.42578125" style="24" customWidth="1"/>
    <col min="25" max="25" width="9.140625" style="24" customWidth="1"/>
    <col min="26" max="27" width="9.140625" style="24" hidden="1" customWidth="1"/>
    <col min="28" max="28" width="22.7109375" style="24" hidden="1" customWidth="1"/>
    <col min="29" max="29" width="15.7109375" style="24" hidden="1" customWidth="1"/>
    <col min="30" max="31" width="9.140625" style="24" hidden="1" customWidth="1"/>
    <col min="32" max="32" width="19.85546875" style="24" hidden="1" customWidth="1"/>
    <col min="33" max="33" width="15.140625" style="24" hidden="1" customWidth="1"/>
    <col min="34" max="34" width="13.5703125" style="24" hidden="1" customWidth="1"/>
    <col min="35" max="35" width="17.5703125" style="24" hidden="1" customWidth="1"/>
    <col min="36" max="39" width="9.140625" style="24" hidden="1" customWidth="1"/>
    <col min="40" max="64" width="9.140625" style="24" customWidth="1"/>
    <col min="65" max="16384" width="9.140625" style="24"/>
  </cols>
  <sheetData>
    <row r="1" spans="1:39" ht="63.75" customHeight="1" thickBot="1" x14ac:dyDescent="0.3">
      <c r="A1" s="306" t="s">
        <v>55</v>
      </c>
      <c r="B1" s="307"/>
      <c r="C1" s="307"/>
      <c r="D1" s="307"/>
      <c r="E1" s="307"/>
      <c r="F1" s="307"/>
      <c r="G1" s="307"/>
      <c r="H1" s="307"/>
      <c r="I1" s="307"/>
      <c r="J1" s="307"/>
      <c r="K1" s="307"/>
      <c r="L1" s="307"/>
      <c r="M1" s="307"/>
      <c r="N1" s="307"/>
      <c r="O1" s="307"/>
      <c r="P1" s="307"/>
      <c r="Q1" s="307"/>
      <c r="R1" s="307"/>
      <c r="S1" s="307"/>
      <c r="T1" s="307"/>
      <c r="U1" s="307"/>
      <c r="V1" s="307"/>
      <c r="W1" s="308"/>
      <c r="X1" s="24" t="s">
        <v>56</v>
      </c>
    </row>
    <row r="2" spans="1:39" ht="11.25" customHeight="1" x14ac:dyDescent="0.25">
      <c r="A2" s="25"/>
      <c r="B2" s="25"/>
      <c r="C2" s="25"/>
      <c r="D2" s="25"/>
      <c r="E2" s="25"/>
      <c r="F2" s="25"/>
      <c r="G2" s="25"/>
      <c r="H2" s="25"/>
      <c r="I2" s="25"/>
      <c r="J2" s="25"/>
      <c r="K2" s="25"/>
      <c r="L2" s="25"/>
      <c r="M2" s="25"/>
      <c r="N2" s="25"/>
      <c r="O2" s="25"/>
      <c r="P2" s="25"/>
      <c r="Q2" s="25"/>
      <c r="R2" s="25"/>
      <c r="S2" s="25"/>
      <c r="T2" s="25"/>
      <c r="U2" s="25"/>
      <c r="V2" s="25"/>
      <c r="W2" s="25"/>
    </row>
    <row r="3" spans="1:39" ht="25.5" customHeight="1" x14ac:dyDescent="0.25">
      <c r="A3" s="25" t="s">
        <v>57</v>
      </c>
      <c r="B3" s="309" t="s">
        <v>58</v>
      </c>
      <c r="C3" s="309"/>
      <c r="D3" s="309"/>
      <c r="E3" s="309"/>
      <c r="F3" s="309"/>
      <c r="G3" s="309"/>
      <c r="H3" s="309"/>
      <c r="I3" s="309"/>
      <c r="J3" s="309"/>
      <c r="K3" s="309"/>
      <c r="L3" s="309"/>
      <c r="M3" s="309"/>
      <c r="N3" s="309"/>
      <c r="O3" s="309"/>
      <c r="P3" s="309"/>
      <c r="Q3" s="309"/>
      <c r="R3" s="309"/>
      <c r="S3" s="309"/>
      <c r="T3" s="309"/>
      <c r="U3" s="309"/>
      <c r="V3" s="309"/>
      <c r="W3" s="309"/>
    </row>
    <row r="5" spans="1:39" ht="24" customHeight="1" thickBot="1" x14ac:dyDescent="0.3">
      <c r="I5" s="314" t="s">
        <v>59</v>
      </c>
      <c r="J5" s="314"/>
      <c r="K5" s="314"/>
      <c r="L5" s="314"/>
      <c r="M5" s="314"/>
      <c r="N5" s="314"/>
      <c r="O5" s="314"/>
      <c r="P5" s="46"/>
      <c r="Q5" s="27"/>
      <c r="R5" s="27"/>
      <c r="S5" s="310" t="s">
        <v>60</v>
      </c>
      <c r="T5" s="310"/>
      <c r="U5" s="310"/>
      <c r="V5" s="311" t="s">
        <v>61</v>
      </c>
      <c r="W5" s="311"/>
      <c r="X5" s="312" t="s">
        <v>62</v>
      </c>
    </row>
    <row r="6" spans="1:39" ht="60.75" customHeight="1" thickBot="1" x14ac:dyDescent="0.3">
      <c r="A6" s="28" t="s">
        <v>63</v>
      </c>
      <c r="B6" s="28" t="s">
        <v>64</v>
      </c>
      <c r="C6" s="28" t="s">
        <v>65</v>
      </c>
      <c r="D6" s="28" t="s">
        <v>66</v>
      </c>
      <c r="E6" s="28" t="s">
        <v>67</v>
      </c>
      <c r="F6" s="28" t="s">
        <v>68</v>
      </c>
      <c r="G6" s="29" t="s">
        <v>69</v>
      </c>
      <c r="H6" s="30" t="s">
        <v>70</v>
      </c>
      <c r="I6" s="31" t="s">
        <v>71</v>
      </c>
      <c r="J6" s="31" t="s">
        <v>72</v>
      </c>
      <c r="K6" s="31" t="s">
        <v>163</v>
      </c>
      <c r="L6" s="31" t="s">
        <v>73</v>
      </c>
      <c r="M6" s="31" t="s">
        <v>162</v>
      </c>
      <c r="N6" s="31" t="s">
        <v>74</v>
      </c>
      <c r="O6" s="31" t="s">
        <v>161</v>
      </c>
      <c r="P6" s="31" t="s">
        <v>164</v>
      </c>
      <c r="Q6" s="30" t="s">
        <v>160</v>
      </c>
      <c r="R6" s="30" t="s">
        <v>75</v>
      </c>
      <c r="S6" s="32" t="s">
        <v>76</v>
      </c>
      <c r="T6" s="32" t="s">
        <v>77</v>
      </c>
      <c r="U6" s="32" t="s">
        <v>78</v>
      </c>
      <c r="V6" s="33" t="s">
        <v>79</v>
      </c>
      <c r="W6" s="34" t="s">
        <v>80</v>
      </c>
      <c r="X6" s="313"/>
      <c r="Y6" s="35"/>
      <c r="Z6" s="315" t="s">
        <v>81</v>
      </c>
      <c r="AA6" s="315"/>
      <c r="AB6" s="315"/>
      <c r="AC6" s="315"/>
      <c r="AD6" s="316" t="s">
        <v>82</v>
      </c>
      <c r="AE6" s="316"/>
      <c r="AF6" s="316"/>
      <c r="AG6" s="316"/>
      <c r="AH6" s="317" t="s">
        <v>83</v>
      </c>
      <c r="AI6" s="317"/>
      <c r="AJ6" s="318" t="s">
        <v>84</v>
      </c>
      <c r="AK6" s="318"/>
      <c r="AL6" s="318"/>
      <c r="AM6" s="318"/>
    </row>
    <row r="7" spans="1:39" ht="35.1" customHeight="1" x14ac:dyDescent="0.25">
      <c r="A7" s="36" t="str">
        <f>'[11]optimal 2017'!B8</f>
        <v>+/+</v>
      </c>
      <c r="B7" s="37">
        <v>1</v>
      </c>
      <c r="C7" s="38">
        <v>1234565789</v>
      </c>
      <c r="D7" s="37" t="str">
        <f>'[11]optimal 2017'!I8</f>
        <v>Občanské sdružení</v>
      </c>
      <c r="E7" s="37" t="str">
        <f>'[11]optimal 2017'!K8</f>
        <v>osobní asistence</v>
      </c>
      <c r="F7" s="24" t="str">
        <f>'[11]optimal 2017'!L8</f>
        <v>sociální péče</v>
      </c>
      <c r="G7" s="26">
        <f>'[11]reál 2017 '!G17</f>
        <v>129112</v>
      </c>
      <c r="H7" s="39">
        <f>'[11]reál 2017 '!H17</f>
        <v>1.0192700910837103</v>
      </c>
      <c r="I7" s="26">
        <v>500000</v>
      </c>
      <c r="J7" s="26">
        <v>600000</v>
      </c>
      <c r="K7" s="40">
        <v>700000</v>
      </c>
      <c r="L7" s="40"/>
      <c r="M7" s="26">
        <v>76200</v>
      </c>
      <c r="N7" s="26">
        <v>76200</v>
      </c>
      <c r="O7" s="26">
        <v>76200</v>
      </c>
      <c r="P7" s="40"/>
      <c r="Q7" s="41">
        <v>8000000</v>
      </c>
      <c r="R7" s="42" t="str">
        <f>IF(K7&lt;Q7,CHAR(230),IF(K7&gt;Q7,CHAR(228),CHAR(232)))</f>
        <v>ć</v>
      </c>
      <c r="S7" s="43" t="str">
        <f t="shared" ref="S7:S27" si="0">IF(J7&gt;K7,CHAR(230),IF(J7&lt;K7,CHAR(228),CHAR(232)))</f>
        <v>ä</v>
      </c>
      <c r="T7" s="26">
        <f>K7-J7</f>
        <v>100000</v>
      </c>
      <c r="U7" s="39">
        <f>IF(T7="záporné číslo",0-(T7/J7),T7/J7)</f>
        <v>0.16666666666666666</v>
      </c>
      <c r="V7" s="26">
        <f>'[11]reál 2017 '!J17</f>
        <v>148903</v>
      </c>
      <c r="W7" s="44">
        <f>'[11]reál 2017 '!K17</f>
        <v>1.1532855195489187</v>
      </c>
      <c r="X7" s="39"/>
      <c r="Y7" s="39"/>
      <c r="Z7" s="45">
        <v>1408443</v>
      </c>
      <c r="AA7" s="24" t="s">
        <v>85</v>
      </c>
      <c r="AB7" s="24" t="s">
        <v>86</v>
      </c>
      <c r="AC7" s="45">
        <v>70100</v>
      </c>
      <c r="AD7" s="45">
        <v>1408443</v>
      </c>
      <c r="AE7" s="24" t="s">
        <v>87</v>
      </c>
      <c r="AF7" s="24" t="s">
        <v>86</v>
      </c>
      <c r="AG7" s="24">
        <v>63300</v>
      </c>
      <c r="AH7" s="24">
        <v>1408443</v>
      </c>
      <c r="AI7" s="24">
        <v>76200</v>
      </c>
      <c r="AJ7" s="24">
        <v>1408443</v>
      </c>
      <c r="AK7" s="24">
        <v>56000</v>
      </c>
      <c r="AL7" s="24">
        <v>56000</v>
      </c>
      <c r="AM7" s="24">
        <f>AK7-AL7</f>
        <v>0</v>
      </c>
    </row>
    <row r="8" spans="1:39" x14ac:dyDescent="0.25">
      <c r="A8" s="24" t="s">
        <v>157</v>
      </c>
      <c r="B8" s="37">
        <v>2</v>
      </c>
      <c r="C8" s="24">
        <v>1234565789</v>
      </c>
      <c r="D8" s="24" t="s">
        <v>158</v>
      </c>
      <c r="E8" s="24" t="s">
        <v>86</v>
      </c>
      <c r="F8" s="24" t="s">
        <v>159</v>
      </c>
      <c r="G8" s="24">
        <v>129112</v>
      </c>
      <c r="H8" s="39">
        <v>1.0192700910837103</v>
      </c>
      <c r="I8" s="24">
        <v>500000</v>
      </c>
      <c r="J8" s="24">
        <v>600000</v>
      </c>
      <c r="K8" s="24">
        <v>700000</v>
      </c>
      <c r="L8" s="40"/>
      <c r="M8" s="24">
        <v>76200</v>
      </c>
      <c r="N8" s="24">
        <v>76200</v>
      </c>
      <c r="O8" s="24">
        <v>76200</v>
      </c>
      <c r="P8" s="40"/>
      <c r="Q8" s="41">
        <v>8000001</v>
      </c>
      <c r="R8" s="42" t="str">
        <f t="shared" ref="R8:R27" si="1">IF(K8&lt;Q8,CHAR(230),IF(K8&gt;Q8,CHAR(228),CHAR(232)))</f>
        <v>ć</v>
      </c>
      <c r="S8" s="43" t="str">
        <f t="shared" si="0"/>
        <v>ä</v>
      </c>
      <c r="T8" s="24">
        <v>100000</v>
      </c>
      <c r="U8" s="39">
        <f t="shared" ref="U8:U27" si="2">IF(T8="záporné číslo",0-(T8/J8),T8/J8)</f>
        <v>0.16666666666666666</v>
      </c>
      <c r="V8" s="24">
        <v>148903</v>
      </c>
      <c r="W8" s="24">
        <v>1.1532855195489187</v>
      </c>
      <c r="Z8" s="45">
        <v>6434926</v>
      </c>
      <c r="AA8" s="24" t="s">
        <v>147</v>
      </c>
      <c r="AB8" s="24" t="s">
        <v>148</v>
      </c>
      <c r="AC8" s="45">
        <v>285300</v>
      </c>
      <c r="AD8" s="45">
        <v>6586559</v>
      </c>
      <c r="AE8" s="24" t="s">
        <v>115</v>
      </c>
      <c r="AF8" s="24" t="s">
        <v>104</v>
      </c>
      <c r="AG8" s="24">
        <v>1425000</v>
      </c>
      <c r="AH8" s="24">
        <v>3209491</v>
      </c>
      <c r="AI8" s="24">
        <v>1066100</v>
      </c>
      <c r="AJ8" s="24">
        <v>9275973</v>
      </c>
      <c r="AK8" s="24">
        <v>298300</v>
      </c>
      <c r="AL8" s="24">
        <v>298300</v>
      </c>
      <c r="AM8" s="24">
        <f t="shared" ref="AM8:AM59" si="3">AK8-AL8</f>
        <v>0</v>
      </c>
    </row>
    <row r="9" spans="1:39" x14ac:dyDescent="0.25">
      <c r="A9" s="24" t="s">
        <v>157</v>
      </c>
      <c r="B9" s="37">
        <v>3</v>
      </c>
      <c r="C9" s="24">
        <v>1234565790</v>
      </c>
      <c r="D9" s="24" t="s">
        <v>158</v>
      </c>
      <c r="E9" s="24" t="s">
        <v>86</v>
      </c>
      <c r="F9" s="24" t="s">
        <v>159</v>
      </c>
      <c r="G9" s="24">
        <v>129112</v>
      </c>
      <c r="H9" s="39">
        <v>1.0192700910837103</v>
      </c>
      <c r="I9" s="24">
        <v>500000</v>
      </c>
      <c r="J9" s="24">
        <v>600000</v>
      </c>
      <c r="K9" s="24">
        <v>700000</v>
      </c>
      <c r="L9" s="40"/>
      <c r="M9" s="24">
        <v>76200</v>
      </c>
      <c r="N9" s="24">
        <v>76200</v>
      </c>
      <c r="O9" s="24">
        <v>76200</v>
      </c>
      <c r="P9" s="40"/>
      <c r="Q9" s="41">
        <v>8000002</v>
      </c>
      <c r="R9" s="42" t="str">
        <f t="shared" si="1"/>
        <v>ć</v>
      </c>
      <c r="S9" s="43" t="str">
        <f t="shared" si="0"/>
        <v>ä</v>
      </c>
      <c r="T9" s="24">
        <v>100000</v>
      </c>
      <c r="U9" s="39">
        <f t="shared" si="2"/>
        <v>0.16666666666666666</v>
      </c>
      <c r="V9" s="24">
        <v>148903</v>
      </c>
      <c r="W9" s="24">
        <v>1.1532855195489187</v>
      </c>
      <c r="AD9" s="45">
        <v>8263485</v>
      </c>
      <c r="AE9" s="24" t="s">
        <v>115</v>
      </c>
      <c r="AF9" s="24" t="s">
        <v>112</v>
      </c>
      <c r="AG9" s="24">
        <v>1330000</v>
      </c>
      <c r="AH9" s="24">
        <v>4233074</v>
      </c>
      <c r="AI9" s="24">
        <v>2149400</v>
      </c>
      <c r="AJ9" s="24">
        <v>1059158</v>
      </c>
      <c r="AK9" s="24">
        <v>512000</v>
      </c>
      <c r="AL9" s="24">
        <v>512000</v>
      </c>
      <c r="AM9" s="24">
        <f t="shared" si="3"/>
        <v>0</v>
      </c>
    </row>
    <row r="10" spans="1:39" x14ac:dyDescent="0.25">
      <c r="A10" s="24" t="s">
        <v>157</v>
      </c>
      <c r="B10" s="37">
        <v>4</v>
      </c>
      <c r="C10" s="24">
        <v>1234565791</v>
      </c>
      <c r="D10" s="24" t="s">
        <v>158</v>
      </c>
      <c r="E10" s="24" t="s">
        <v>86</v>
      </c>
      <c r="F10" s="24" t="s">
        <v>159</v>
      </c>
      <c r="G10" s="24">
        <v>129112</v>
      </c>
      <c r="H10" s="39">
        <v>1.0192700910837103</v>
      </c>
      <c r="I10" s="24">
        <v>500000</v>
      </c>
      <c r="J10" s="24">
        <v>600000</v>
      </c>
      <c r="K10" s="24">
        <v>700000</v>
      </c>
      <c r="L10" s="40"/>
      <c r="M10" s="24">
        <v>76200</v>
      </c>
      <c r="N10" s="24">
        <v>76200</v>
      </c>
      <c r="O10" s="24">
        <v>76200</v>
      </c>
      <c r="P10" s="40"/>
      <c r="Q10" s="41">
        <v>8000003</v>
      </c>
      <c r="R10" s="42" t="str">
        <f t="shared" si="1"/>
        <v>ć</v>
      </c>
      <c r="S10" s="43" t="str">
        <f t="shared" si="0"/>
        <v>ä</v>
      </c>
      <c r="T10" s="24">
        <v>100000</v>
      </c>
      <c r="U10" s="39">
        <f t="shared" si="2"/>
        <v>0.16666666666666666</v>
      </c>
      <c r="V10" s="24">
        <v>148903</v>
      </c>
      <c r="W10" s="24">
        <v>1.1532855195489187</v>
      </c>
      <c r="AD10" s="45">
        <v>8363578</v>
      </c>
      <c r="AE10" s="24" t="s">
        <v>115</v>
      </c>
      <c r="AF10" s="24" t="s">
        <v>103</v>
      </c>
      <c r="AG10" s="24">
        <v>525200</v>
      </c>
      <c r="AH10" s="24">
        <v>7376225</v>
      </c>
      <c r="AI10" s="24">
        <v>129200</v>
      </c>
      <c r="AJ10" s="24">
        <v>4706981</v>
      </c>
      <c r="AK10" s="24">
        <v>90600</v>
      </c>
      <c r="AL10" s="24">
        <v>90600</v>
      </c>
      <c r="AM10" s="24">
        <f t="shared" si="3"/>
        <v>0</v>
      </c>
    </row>
    <row r="11" spans="1:39" x14ac:dyDescent="0.25">
      <c r="A11" s="24" t="s">
        <v>157</v>
      </c>
      <c r="B11" s="37">
        <v>5</v>
      </c>
      <c r="C11" s="24">
        <v>1234565792</v>
      </c>
      <c r="D11" s="24" t="s">
        <v>158</v>
      </c>
      <c r="E11" s="24" t="s">
        <v>86</v>
      </c>
      <c r="F11" s="24" t="s">
        <v>159</v>
      </c>
      <c r="G11" s="24">
        <v>129112</v>
      </c>
      <c r="H11" s="39">
        <v>1.0192700910837103</v>
      </c>
      <c r="I11" s="24">
        <v>500000</v>
      </c>
      <c r="J11" s="24">
        <v>600000</v>
      </c>
      <c r="K11" s="24">
        <v>700000</v>
      </c>
      <c r="L11" s="40"/>
      <c r="M11" s="24">
        <v>76200</v>
      </c>
      <c r="N11" s="24">
        <v>76200</v>
      </c>
      <c r="O11" s="24">
        <v>76200</v>
      </c>
      <c r="P11" s="40"/>
      <c r="Q11" s="41">
        <v>8000004</v>
      </c>
      <c r="R11" s="42" t="str">
        <f t="shared" si="1"/>
        <v>ć</v>
      </c>
      <c r="S11" s="43" t="str">
        <f t="shared" si="0"/>
        <v>ä</v>
      </c>
      <c r="T11" s="24">
        <v>100000</v>
      </c>
      <c r="U11" s="39">
        <f t="shared" si="2"/>
        <v>0.16666666666666666</v>
      </c>
      <c r="V11" s="24">
        <v>148903</v>
      </c>
      <c r="W11" s="24">
        <v>1.1532855195489187</v>
      </c>
      <c r="AD11" s="45">
        <v>1839173</v>
      </c>
      <c r="AE11" s="24" t="s">
        <v>116</v>
      </c>
      <c r="AF11" s="24" t="s">
        <v>91</v>
      </c>
      <c r="AG11" s="24">
        <v>891700</v>
      </c>
      <c r="AH11" s="24">
        <v>3745494</v>
      </c>
      <c r="AI11" s="24">
        <v>505200</v>
      </c>
      <c r="AJ11" s="24">
        <v>6067819</v>
      </c>
      <c r="AK11" s="24">
        <v>575000</v>
      </c>
      <c r="AL11" s="24">
        <v>575000</v>
      </c>
      <c r="AM11" s="24">
        <f t="shared" si="3"/>
        <v>0</v>
      </c>
    </row>
    <row r="12" spans="1:39" x14ac:dyDescent="0.25">
      <c r="A12" s="24" t="s">
        <v>157</v>
      </c>
      <c r="B12" s="37">
        <v>6</v>
      </c>
      <c r="C12" s="24">
        <v>1234565793</v>
      </c>
      <c r="D12" s="24" t="s">
        <v>158</v>
      </c>
      <c r="E12" s="24" t="s">
        <v>86</v>
      </c>
      <c r="F12" s="24" t="s">
        <v>159</v>
      </c>
      <c r="G12" s="24">
        <v>129112</v>
      </c>
      <c r="H12" s="39">
        <v>1.0192700910837103</v>
      </c>
      <c r="I12" s="24">
        <v>500000</v>
      </c>
      <c r="J12" s="24">
        <v>600000</v>
      </c>
      <c r="K12" s="24">
        <v>700000</v>
      </c>
      <c r="L12" s="40"/>
      <c r="M12" s="24">
        <v>76200</v>
      </c>
      <c r="N12" s="24">
        <v>76200</v>
      </c>
      <c r="O12" s="24">
        <v>76200</v>
      </c>
      <c r="P12" s="40"/>
      <c r="Q12" s="41">
        <v>8000005</v>
      </c>
      <c r="R12" s="42" t="str">
        <f t="shared" si="1"/>
        <v>ć</v>
      </c>
      <c r="S12" s="43" t="str">
        <f t="shared" si="0"/>
        <v>ä</v>
      </c>
      <c r="T12" s="24">
        <v>100000</v>
      </c>
      <c r="U12" s="39">
        <f t="shared" si="2"/>
        <v>0.16666666666666666</v>
      </c>
      <c r="V12" s="24">
        <v>148903</v>
      </c>
      <c r="W12" s="24">
        <v>1.1532855195489187</v>
      </c>
      <c r="AD12" s="45">
        <v>3183436</v>
      </c>
      <c r="AE12" s="24" t="s">
        <v>116</v>
      </c>
      <c r="AF12" s="24" t="s">
        <v>92</v>
      </c>
      <c r="AG12" s="24">
        <v>2507900</v>
      </c>
      <c r="AH12" s="24">
        <v>2816595</v>
      </c>
      <c r="AI12" s="24">
        <v>93000</v>
      </c>
      <c r="AJ12" s="24">
        <v>2596068</v>
      </c>
      <c r="AK12" s="24">
        <v>128400</v>
      </c>
      <c r="AL12" s="24">
        <v>128400</v>
      </c>
      <c r="AM12" s="24">
        <f t="shared" si="3"/>
        <v>0</v>
      </c>
    </row>
    <row r="13" spans="1:39" x14ac:dyDescent="0.25">
      <c r="A13" s="24" t="s">
        <v>157</v>
      </c>
      <c r="B13" s="37">
        <v>7</v>
      </c>
      <c r="C13" s="24">
        <v>1234565794</v>
      </c>
      <c r="D13" s="24" t="s">
        <v>158</v>
      </c>
      <c r="E13" s="24" t="s">
        <v>86</v>
      </c>
      <c r="F13" s="24" t="s">
        <v>159</v>
      </c>
      <c r="G13" s="24">
        <v>129112</v>
      </c>
      <c r="H13" s="39">
        <v>1.0192700910837103</v>
      </c>
      <c r="I13" s="24">
        <v>500000</v>
      </c>
      <c r="J13" s="24">
        <v>600000</v>
      </c>
      <c r="K13" s="24">
        <v>700000</v>
      </c>
      <c r="L13" s="40"/>
      <c r="M13" s="24">
        <v>76200</v>
      </c>
      <c r="N13" s="24">
        <v>76200</v>
      </c>
      <c r="O13" s="24">
        <v>76200</v>
      </c>
      <c r="P13" s="40"/>
      <c r="Q13" s="41">
        <v>8000006</v>
      </c>
      <c r="R13" s="42" t="str">
        <f t="shared" si="1"/>
        <v>ć</v>
      </c>
      <c r="S13" s="43" t="str">
        <f t="shared" si="0"/>
        <v>ä</v>
      </c>
      <c r="T13" s="24">
        <v>100000</v>
      </c>
      <c r="U13" s="39">
        <f t="shared" si="2"/>
        <v>0.16666666666666666</v>
      </c>
      <c r="V13" s="24">
        <v>148903</v>
      </c>
      <c r="W13" s="24">
        <v>1.1532855195489187</v>
      </c>
      <c r="AD13" s="45">
        <v>7382079</v>
      </c>
      <c r="AE13" s="24" t="s">
        <v>116</v>
      </c>
      <c r="AF13" s="24" t="s">
        <v>86</v>
      </c>
      <c r="AG13" s="24">
        <v>1624100</v>
      </c>
      <c r="AH13" s="24">
        <v>5687323</v>
      </c>
      <c r="AI13" s="24">
        <v>966500</v>
      </c>
      <c r="AJ13" s="24">
        <v>7617221</v>
      </c>
      <c r="AK13" s="24">
        <v>2971500</v>
      </c>
      <c r="AL13" s="24">
        <v>2971500</v>
      </c>
      <c r="AM13" s="24">
        <f t="shared" si="3"/>
        <v>0</v>
      </c>
    </row>
    <row r="14" spans="1:39" x14ac:dyDescent="0.25">
      <c r="A14" s="24" t="s">
        <v>157</v>
      </c>
      <c r="B14" s="37">
        <v>8</v>
      </c>
      <c r="C14" s="24">
        <v>1234565795</v>
      </c>
      <c r="D14" s="24" t="s">
        <v>158</v>
      </c>
      <c r="E14" s="24" t="s">
        <v>86</v>
      </c>
      <c r="F14" s="24" t="s">
        <v>159</v>
      </c>
      <c r="G14" s="24">
        <v>129112</v>
      </c>
      <c r="H14" s="39">
        <v>1.0192700910837103</v>
      </c>
      <c r="I14" s="24">
        <v>500000</v>
      </c>
      <c r="J14" s="24">
        <v>600000</v>
      </c>
      <c r="K14" s="24">
        <v>700000</v>
      </c>
      <c r="L14" s="40"/>
      <c r="M14" s="24">
        <v>76200</v>
      </c>
      <c r="N14" s="24">
        <v>76200</v>
      </c>
      <c r="O14" s="24">
        <v>76200</v>
      </c>
      <c r="P14" s="40"/>
      <c r="Q14" s="41">
        <v>8000007</v>
      </c>
      <c r="R14" s="42" t="str">
        <f t="shared" si="1"/>
        <v>ć</v>
      </c>
      <c r="S14" s="43" t="str">
        <f t="shared" si="0"/>
        <v>ä</v>
      </c>
      <c r="T14" s="24">
        <v>100000</v>
      </c>
      <c r="U14" s="39">
        <f t="shared" si="2"/>
        <v>0.16666666666666666</v>
      </c>
      <c r="V14" s="24">
        <v>148903</v>
      </c>
      <c r="W14" s="24">
        <v>1.1532855195489187</v>
      </c>
      <c r="AD14" s="45">
        <v>9976890</v>
      </c>
      <c r="AE14" s="24" t="s">
        <v>117</v>
      </c>
      <c r="AF14" s="24" t="s">
        <v>93</v>
      </c>
      <c r="AG14" s="24">
        <v>609700</v>
      </c>
      <c r="AH14" s="24">
        <v>7255535</v>
      </c>
      <c r="AI14" s="24">
        <v>1050900</v>
      </c>
      <c r="AJ14" s="24">
        <v>7917169</v>
      </c>
      <c r="AK14" s="24">
        <v>1828000</v>
      </c>
      <c r="AL14" s="24">
        <v>1828000</v>
      </c>
      <c r="AM14" s="24">
        <f t="shared" si="3"/>
        <v>0</v>
      </c>
    </row>
    <row r="15" spans="1:39" x14ac:dyDescent="0.25">
      <c r="A15" s="24" t="s">
        <v>157</v>
      </c>
      <c r="B15" s="37">
        <v>9</v>
      </c>
      <c r="C15" s="24">
        <v>1234565796</v>
      </c>
      <c r="D15" s="24" t="s">
        <v>158</v>
      </c>
      <c r="E15" s="24" t="s">
        <v>86</v>
      </c>
      <c r="F15" s="24" t="s">
        <v>159</v>
      </c>
      <c r="G15" s="24">
        <v>129112</v>
      </c>
      <c r="H15" s="39">
        <v>1.0192700910837103</v>
      </c>
      <c r="I15" s="24">
        <v>500000</v>
      </c>
      <c r="J15" s="24">
        <v>600000</v>
      </c>
      <c r="K15" s="24">
        <v>700000</v>
      </c>
      <c r="L15" s="40"/>
      <c r="M15" s="24">
        <v>76200</v>
      </c>
      <c r="N15" s="24">
        <v>76200</v>
      </c>
      <c r="O15" s="24">
        <v>76200</v>
      </c>
      <c r="P15" s="40"/>
      <c r="Q15" s="41">
        <v>8000008</v>
      </c>
      <c r="R15" s="42" t="str">
        <f t="shared" si="1"/>
        <v>ć</v>
      </c>
      <c r="S15" s="43" t="str">
        <f t="shared" si="0"/>
        <v>ä</v>
      </c>
      <c r="T15" s="24">
        <v>100000</v>
      </c>
      <c r="U15" s="39">
        <f t="shared" si="2"/>
        <v>0.16666666666666666</v>
      </c>
      <c r="V15" s="24">
        <v>148903</v>
      </c>
      <c r="W15" s="24">
        <v>1.1532855195489187</v>
      </c>
      <c r="AD15" s="45">
        <v>3209491</v>
      </c>
      <c r="AE15" s="24" t="s">
        <v>118</v>
      </c>
      <c r="AF15" s="24" t="s">
        <v>50</v>
      </c>
      <c r="AG15" s="24">
        <v>885900</v>
      </c>
      <c r="AH15" s="24">
        <v>5981133</v>
      </c>
      <c r="AI15" s="24">
        <v>5500</v>
      </c>
      <c r="AJ15" s="24">
        <v>6318138</v>
      </c>
      <c r="AK15" s="24">
        <v>1259700</v>
      </c>
      <c r="AL15" s="24">
        <v>1259700</v>
      </c>
      <c r="AM15" s="24">
        <f t="shared" si="3"/>
        <v>0</v>
      </c>
    </row>
    <row r="16" spans="1:39" x14ac:dyDescent="0.25">
      <c r="A16" s="24" t="s">
        <v>157</v>
      </c>
      <c r="B16" s="37">
        <v>10</v>
      </c>
      <c r="C16" s="24">
        <v>1234565797</v>
      </c>
      <c r="D16" s="24" t="s">
        <v>158</v>
      </c>
      <c r="E16" s="24" t="s">
        <v>86</v>
      </c>
      <c r="F16" s="24" t="s">
        <v>159</v>
      </c>
      <c r="G16" s="24">
        <v>129112</v>
      </c>
      <c r="H16" s="39">
        <v>1.0192700910837103</v>
      </c>
      <c r="I16" s="24">
        <v>500000</v>
      </c>
      <c r="J16" s="24">
        <v>600000</v>
      </c>
      <c r="K16" s="24">
        <v>700000</v>
      </c>
      <c r="L16" s="40"/>
      <c r="M16" s="24">
        <v>76200</v>
      </c>
      <c r="N16" s="24">
        <v>76200</v>
      </c>
      <c r="O16" s="24">
        <v>76200</v>
      </c>
      <c r="P16" s="40"/>
      <c r="Q16" s="41">
        <v>8000009</v>
      </c>
      <c r="R16" s="42" t="str">
        <f t="shared" si="1"/>
        <v>ć</v>
      </c>
      <c r="S16" s="43" t="str">
        <f t="shared" si="0"/>
        <v>ä</v>
      </c>
      <c r="T16" s="24">
        <v>100000</v>
      </c>
      <c r="U16" s="39">
        <f t="shared" si="2"/>
        <v>0.16666666666666666</v>
      </c>
      <c r="V16" s="24">
        <v>148903</v>
      </c>
      <c r="W16" s="24">
        <v>1.1532855195489187</v>
      </c>
      <c r="AD16" s="45">
        <v>4233074</v>
      </c>
      <c r="AE16" s="24" t="s">
        <v>118</v>
      </c>
      <c r="AF16" s="24" t="s">
        <v>51</v>
      </c>
      <c r="AG16" s="24">
        <v>1786000</v>
      </c>
      <c r="AH16" s="24">
        <v>1719134</v>
      </c>
      <c r="AI16" s="24">
        <v>1006000</v>
      </c>
      <c r="AJ16" s="24">
        <v>6954811</v>
      </c>
      <c r="AK16" s="24">
        <v>1268800</v>
      </c>
      <c r="AL16" s="24">
        <v>1268800</v>
      </c>
      <c r="AM16" s="24">
        <f t="shared" si="3"/>
        <v>0</v>
      </c>
    </row>
    <row r="17" spans="1:39" x14ac:dyDescent="0.25">
      <c r="A17" s="24" t="s">
        <v>157</v>
      </c>
      <c r="B17" s="37">
        <v>11</v>
      </c>
      <c r="C17" s="24">
        <v>1234565798</v>
      </c>
      <c r="D17" s="24" t="s">
        <v>158</v>
      </c>
      <c r="E17" s="24" t="s">
        <v>86</v>
      </c>
      <c r="F17" s="24" t="s">
        <v>159</v>
      </c>
      <c r="G17" s="24">
        <v>129112</v>
      </c>
      <c r="H17" s="39">
        <v>1.0192700910837103</v>
      </c>
      <c r="I17" s="24">
        <v>500000</v>
      </c>
      <c r="J17" s="24">
        <v>600000</v>
      </c>
      <c r="K17" s="24">
        <v>700000</v>
      </c>
      <c r="L17" s="40"/>
      <c r="M17" s="24">
        <v>76200</v>
      </c>
      <c r="N17" s="24">
        <v>76200</v>
      </c>
      <c r="O17" s="24">
        <v>76200</v>
      </c>
      <c r="P17" s="40"/>
      <c r="Q17" s="41">
        <v>8000010</v>
      </c>
      <c r="R17" s="42" t="str">
        <f t="shared" si="1"/>
        <v>ć</v>
      </c>
      <c r="S17" s="43" t="str">
        <f t="shared" si="0"/>
        <v>ä</v>
      </c>
      <c r="T17" s="24">
        <v>100000</v>
      </c>
      <c r="U17" s="39">
        <f t="shared" si="2"/>
        <v>0.16666666666666666</v>
      </c>
      <c r="V17" s="24">
        <v>148903</v>
      </c>
      <c r="W17" s="24">
        <v>1.1532855195489187</v>
      </c>
      <c r="AD17" s="45">
        <v>7376225</v>
      </c>
      <c r="AE17" s="24" t="s">
        <v>118</v>
      </c>
      <c r="AF17" s="24" t="s">
        <v>92</v>
      </c>
      <c r="AG17" s="24">
        <v>107400</v>
      </c>
      <c r="AH17" s="24">
        <v>2995706</v>
      </c>
      <c r="AI17" s="24">
        <v>228500</v>
      </c>
      <c r="AJ17" s="24">
        <v>7671518</v>
      </c>
      <c r="AK17" s="24">
        <v>605000</v>
      </c>
      <c r="AL17" s="24">
        <v>605000</v>
      </c>
      <c r="AM17" s="24">
        <f t="shared" si="3"/>
        <v>0</v>
      </c>
    </row>
    <row r="18" spans="1:39" x14ac:dyDescent="0.25">
      <c r="A18" s="24" t="s">
        <v>157</v>
      </c>
      <c r="B18" s="37">
        <v>12</v>
      </c>
      <c r="C18" s="24">
        <v>1234565799</v>
      </c>
      <c r="D18" s="24" t="s">
        <v>158</v>
      </c>
      <c r="E18" s="24" t="s">
        <v>86</v>
      </c>
      <c r="F18" s="24" t="s">
        <v>159</v>
      </c>
      <c r="G18" s="24">
        <v>129112</v>
      </c>
      <c r="H18" s="39">
        <v>1.0192700910837103</v>
      </c>
      <c r="I18" s="24">
        <v>500000</v>
      </c>
      <c r="J18" s="24">
        <v>600000</v>
      </c>
      <c r="K18" s="24">
        <v>700000</v>
      </c>
      <c r="L18" s="40"/>
      <c r="M18" s="24">
        <v>76200</v>
      </c>
      <c r="N18" s="24">
        <v>76200</v>
      </c>
      <c r="O18" s="24">
        <v>76200</v>
      </c>
      <c r="P18" s="40"/>
      <c r="Q18" s="41">
        <v>8000011</v>
      </c>
      <c r="R18" s="42" t="str">
        <f t="shared" si="1"/>
        <v>ć</v>
      </c>
      <c r="S18" s="43" t="str">
        <f t="shared" si="0"/>
        <v>ä</v>
      </c>
      <c r="T18" s="24">
        <v>100000</v>
      </c>
      <c r="U18" s="39">
        <f t="shared" si="2"/>
        <v>0.16666666666666666</v>
      </c>
      <c r="V18" s="24">
        <v>148903</v>
      </c>
      <c r="W18" s="24">
        <v>1.1532855195489187</v>
      </c>
      <c r="AD18" s="45">
        <v>3745494</v>
      </c>
      <c r="AE18" s="24" t="s">
        <v>119</v>
      </c>
      <c r="AF18" s="24" t="s">
        <v>53</v>
      </c>
      <c r="AG18" s="24">
        <v>505200</v>
      </c>
      <c r="AH18" s="24">
        <v>5168732</v>
      </c>
      <c r="AI18" s="24">
        <v>553000</v>
      </c>
      <c r="AJ18" s="24">
        <v>7816088</v>
      </c>
      <c r="AK18" s="24">
        <v>548000</v>
      </c>
      <c r="AL18" s="24">
        <v>548000</v>
      </c>
      <c r="AM18" s="24">
        <f t="shared" si="3"/>
        <v>0</v>
      </c>
    </row>
    <row r="19" spans="1:39" x14ac:dyDescent="0.25">
      <c r="A19" s="24" t="s">
        <v>157</v>
      </c>
      <c r="B19" s="37">
        <v>13</v>
      </c>
      <c r="C19" s="24">
        <v>1234565800</v>
      </c>
      <c r="D19" s="24" t="s">
        <v>158</v>
      </c>
      <c r="E19" s="24" t="s">
        <v>86</v>
      </c>
      <c r="F19" s="24" t="s">
        <v>159</v>
      </c>
      <c r="G19" s="24">
        <v>129112</v>
      </c>
      <c r="H19" s="39">
        <v>1.0192700910837103</v>
      </c>
      <c r="I19" s="24">
        <v>500000</v>
      </c>
      <c r="J19" s="24">
        <v>600000</v>
      </c>
      <c r="K19" s="24">
        <v>700000</v>
      </c>
      <c r="L19" s="40"/>
      <c r="M19" s="24">
        <v>76200</v>
      </c>
      <c r="N19" s="24">
        <v>76200</v>
      </c>
      <c r="O19" s="24">
        <v>76200</v>
      </c>
      <c r="P19" s="40"/>
      <c r="Q19" s="41">
        <v>8000012</v>
      </c>
      <c r="R19" s="42" t="str">
        <f t="shared" si="1"/>
        <v>ć</v>
      </c>
      <c r="S19" s="43" t="str">
        <f t="shared" si="0"/>
        <v>ä</v>
      </c>
      <c r="T19" s="24">
        <v>100000</v>
      </c>
      <c r="U19" s="39">
        <f t="shared" si="2"/>
        <v>0.16666666666666666</v>
      </c>
      <c r="V19" s="24">
        <v>148903</v>
      </c>
      <c r="W19" s="24">
        <v>1.1532855195489187</v>
      </c>
      <c r="AD19" s="45">
        <v>7255535</v>
      </c>
      <c r="AE19" s="24" t="s">
        <v>120</v>
      </c>
      <c r="AF19" s="24" t="s">
        <v>92</v>
      </c>
      <c r="AG19" s="24">
        <v>873200</v>
      </c>
      <c r="AH19" s="24">
        <v>7263873</v>
      </c>
      <c r="AI19" s="24">
        <v>2860000</v>
      </c>
      <c r="AJ19" s="24">
        <v>7299257</v>
      </c>
      <c r="AK19" s="24">
        <v>540000</v>
      </c>
      <c r="AL19" s="24">
        <v>540000</v>
      </c>
      <c r="AM19" s="24">
        <f t="shared" si="3"/>
        <v>0</v>
      </c>
    </row>
    <row r="20" spans="1:39" x14ac:dyDescent="0.25">
      <c r="A20" s="24" t="s">
        <v>157</v>
      </c>
      <c r="B20" s="37">
        <v>14</v>
      </c>
      <c r="C20" s="24">
        <v>1234565801</v>
      </c>
      <c r="D20" s="24" t="s">
        <v>158</v>
      </c>
      <c r="E20" s="24" t="s">
        <v>86</v>
      </c>
      <c r="F20" s="24" t="s">
        <v>159</v>
      </c>
      <c r="G20" s="24">
        <v>129112</v>
      </c>
      <c r="H20" s="39">
        <v>1.0192700910837103</v>
      </c>
      <c r="I20" s="24">
        <v>500000</v>
      </c>
      <c r="J20" s="24">
        <v>600000</v>
      </c>
      <c r="K20" s="24">
        <v>700000</v>
      </c>
      <c r="L20" s="40"/>
      <c r="M20" s="24">
        <v>76200</v>
      </c>
      <c r="N20" s="24">
        <v>76200</v>
      </c>
      <c r="O20" s="24">
        <v>76200</v>
      </c>
      <c r="P20" s="40"/>
      <c r="Q20" s="41">
        <v>8000013</v>
      </c>
      <c r="R20" s="42" t="str">
        <f t="shared" si="1"/>
        <v>ć</v>
      </c>
      <c r="S20" s="43" t="str">
        <f t="shared" si="0"/>
        <v>ä</v>
      </c>
      <c r="T20" s="24">
        <v>100000</v>
      </c>
      <c r="U20" s="39">
        <f t="shared" si="2"/>
        <v>0.16666666666666666</v>
      </c>
      <c r="V20" s="24">
        <v>148903</v>
      </c>
      <c r="W20" s="24">
        <v>1.1532855195489187</v>
      </c>
      <c r="AD20" s="45">
        <v>1719134</v>
      </c>
      <c r="AE20" s="24" t="s">
        <v>121</v>
      </c>
      <c r="AF20" s="24" t="s">
        <v>86</v>
      </c>
      <c r="AG20" s="24">
        <v>835900</v>
      </c>
      <c r="AH20" s="24">
        <v>5245237</v>
      </c>
      <c r="AI20" s="24">
        <v>2353700</v>
      </c>
      <c r="AJ20" s="24">
        <v>1353219</v>
      </c>
      <c r="AK20" s="24">
        <v>9900</v>
      </c>
      <c r="AL20" s="24">
        <v>9900</v>
      </c>
      <c r="AM20" s="24">
        <f t="shared" si="3"/>
        <v>0</v>
      </c>
    </row>
    <row r="21" spans="1:39" x14ac:dyDescent="0.25">
      <c r="A21" s="24" t="s">
        <v>157</v>
      </c>
      <c r="B21" s="37">
        <v>15</v>
      </c>
      <c r="C21" s="24">
        <v>1234565802</v>
      </c>
      <c r="D21" s="24" t="s">
        <v>158</v>
      </c>
      <c r="E21" s="24" t="s">
        <v>86</v>
      </c>
      <c r="F21" s="24" t="s">
        <v>159</v>
      </c>
      <c r="G21" s="24">
        <v>129112</v>
      </c>
      <c r="H21" s="39">
        <v>1.0192700910837103</v>
      </c>
      <c r="I21" s="24">
        <v>500000</v>
      </c>
      <c r="J21" s="24">
        <v>600000</v>
      </c>
      <c r="K21" s="24">
        <v>700000</v>
      </c>
      <c r="L21" s="40"/>
      <c r="M21" s="24">
        <v>76200</v>
      </c>
      <c r="N21" s="24">
        <v>76200</v>
      </c>
      <c r="O21" s="24">
        <v>76200</v>
      </c>
      <c r="P21" s="40"/>
      <c r="Q21" s="41">
        <v>8000014</v>
      </c>
      <c r="R21" s="42" t="str">
        <f t="shared" si="1"/>
        <v>ć</v>
      </c>
      <c r="S21" s="43" t="str">
        <f t="shared" si="0"/>
        <v>ä</v>
      </c>
      <c r="T21" s="24">
        <v>100000</v>
      </c>
      <c r="U21" s="39">
        <f t="shared" si="2"/>
        <v>0.16666666666666666</v>
      </c>
      <c r="V21" s="24">
        <v>148903</v>
      </c>
      <c r="W21" s="24">
        <v>1.1532855195489187</v>
      </c>
      <c r="AD21" s="45">
        <v>5981133</v>
      </c>
      <c r="AE21" s="24" t="s">
        <v>121</v>
      </c>
      <c r="AF21" s="24" t="s">
        <v>94</v>
      </c>
      <c r="AG21" s="24">
        <v>5500</v>
      </c>
      <c r="AH21" s="24">
        <v>8833598</v>
      </c>
      <c r="AI21" s="24">
        <v>89800</v>
      </c>
      <c r="AJ21" s="24">
        <v>2838414</v>
      </c>
      <c r="AK21" s="24">
        <v>80700</v>
      </c>
      <c r="AL21" s="24">
        <v>80700</v>
      </c>
      <c r="AM21" s="24">
        <f t="shared" si="3"/>
        <v>0</v>
      </c>
    </row>
    <row r="22" spans="1:39" x14ac:dyDescent="0.25">
      <c r="A22" s="24" t="s">
        <v>157</v>
      </c>
      <c r="B22" s="37">
        <v>16</v>
      </c>
      <c r="C22" s="24">
        <v>1234565803</v>
      </c>
      <c r="D22" s="24" t="s">
        <v>158</v>
      </c>
      <c r="E22" s="24" t="s">
        <v>86</v>
      </c>
      <c r="F22" s="24" t="s">
        <v>159</v>
      </c>
      <c r="G22" s="24">
        <v>129112</v>
      </c>
      <c r="H22" s="39">
        <v>1.0192700910837103</v>
      </c>
      <c r="I22" s="24">
        <v>500000</v>
      </c>
      <c r="J22" s="24">
        <v>600000</v>
      </c>
      <c r="K22" s="24">
        <v>700000</v>
      </c>
      <c r="L22" s="40"/>
      <c r="M22" s="24">
        <v>76200</v>
      </c>
      <c r="N22" s="24">
        <v>76200</v>
      </c>
      <c r="O22" s="24">
        <v>76200</v>
      </c>
      <c r="P22" s="40"/>
      <c r="Q22" s="41">
        <v>8000015</v>
      </c>
      <c r="R22" s="42" t="str">
        <f t="shared" si="1"/>
        <v>ć</v>
      </c>
      <c r="S22" s="43" t="str">
        <f t="shared" si="0"/>
        <v>ä</v>
      </c>
      <c r="T22" s="24">
        <v>100000</v>
      </c>
      <c r="U22" s="39">
        <f t="shared" si="2"/>
        <v>0.16666666666666666</v>
      </c>
      <c r="V22" s="24">
        <v>148903</v>
      </c>
      <c r="W22" s="24">
        <v>1.1532855195489187</v>
      </c>
      <c r="AD22" s="45">
        <v>2995706</v>
      </c>
      <c r="AE22" s="24" t="s">
        <v>122</v>
      </c>
      <c r="AF22" s="24" t="s">
        <v>88</v>
      </c>
      <c r="AG22" s="24">
        <v>183700</v>
      </c>
      <c r="AH22" s="24">
        <v>6712514</v>
      </c>
      <c r="AI22" s="24">
        <v>897600</v>
      </c>
      <c r="AJ22" s="24">
        <v>3984480</v>
      </c>
      <c r="AK22" s="24">
        <v>255700</v>
      </c>
      <c r="AL22" s="24">
        <v>255700</v>
      </c>
      <c r="AM22" s="24">
        <f t="shared" si="3"/>
        <v>0</v>
      </c>
    </row>
    <row r="23" spans="1:39" x14ac:dyDescent="0.25">
      <c r="A23" s="24" t="s">
        <v>157</v>
      </c>
      <c r="B23" s="37">
        <v>17</v>
      </c>
      <c r="C23" s="24">
        <v>1234565804</v>
      </c>
      <c r="D23" s="24" t="s">
        <v>158</v>
      </c>
      <c r="E23" s="24" t="s">
        <v>86</v>
      </c>
      <c r="F23" s="24" t="s">
        <v>159</v>
      </c>
      <c r="G23" s="24">
        <v>129112</v>
      </c>
      <c r="H23" s="39">
        <v>1.0192700910837103</v>
      </c>
      <c r="I23" s="24">
        <v>500000</v>
      </c>
      <c r="J23" s="24">
        <v>600000</v>
      </c>
      <c r="K23" s="24">
        <v>700000</v>
      </c>
      <c r="L23" s="40"/>
      <c r="M23" s="24">
        <v>76200</v>
      </c>
      <c r="N23" s="24">
        <v>76200</v>
      </c>
      <c r="O23" s="24">
        <v>76200</v>
      </c>
      <c r="P23" s="40"/>
      <c r="Q23" s="41">
        <v>8000016</v>
      </c>
      <c r="R23" s="42" t="str">
        <f t="shared" si="1"/>
        <v>ć</v>
      </c>
      <c r="S23" s="43" t="str">
        <f t="shared" si="0"/>
        <v>ä</v>
      </c>
      <c r="T23" s="24">
        <v>100000</v>
      </c>
      <c r="U23" s="39">
        <f t="shared" si="2"/>
        <v>0.16666666666666666</v>
      </c>
      <c r="V23" s="24">
        <v>148903</v>
      </c>
      <c r="W23" s="24">
        <v>1.1532855195489187</v>
      </c>
      <c r="AD23" s="45">
        <v>5168732</v>
      </c>
      <c r="AE23" s="24" t="s">
        <v>122</v>
      </c>
      <c r="AF23" s="24" t="s">
        <v>94</v>
      </c>
      <c r="AG23" s="24">
        <v>553000</v>
      </c>
      <c r="AH23" s="24">
        <v>3784936</v>
      </c>
      <c r="AI23" s="24">
        <v>15000</v>
      </c>
      <c r="AJ23" s="24">
        <v>5376847</v>
      </c>
      <c r="AK23" s="24">
        <v>54400</v>
      </c>
      <c r="AL23" s="24">
        <v>54400</v>
      </c>
      <c r="AM23" s="24">
        <f t="shared" si="3"/>
        <v>0</v>
      </c>
    </row>
    <row r="24" spans="1:39" x14ac:dyDescent="0.25">
      <c r="A24" s="24" t="s">
        <v>157</v>
      </c>
      <c r="B24" s="37">
        <v>18</v>
      </c>
      <c r="C24" s="24">
        <v>1234565805</v>
      </c>
      <c r="D24" s="24" t="s">
        <v>158</v>
      </c>
      <c r="E24" s="24" t="s">
        <v>86</v>
      </c>
      <c r="F24" s="24" t="s">
        <v>159</v>
      </c>
      <c r="G24" s="24">
        <v>129112</v>
      </c>
      <c r="H24" s="39">
        <v>1.0192700910837103</v>
      </c>
      <c r="I24" s="24">
        <v>500000</v>
      </c>
      <c r="J24" s="24">
        <v>600000</v>
      </c>
      <c r="K24" s="24">
        <v>700000</v>
      </c>
      <c r="L24" s="40"/>
      <c r="M24" s="24">
        <v>76200</v>
      </c>
      <c r="N24" s="24">
        <v>76200</v>
      </c>
      <c r="O24" s="24">
        <v>76200</v>
      </c>
      <c r="P24" s="40"/>
      <c r="Q24" s="41">
        <v>8000017</v>
      </c>
      <c r="R24" s="42" t="str">
        <f t="shared" si="1"/>
        <v>ć</v>
      </c>
      <c r="S24" s="43" t="str">
        <f t="shared" si="0"/>
        <v>ä</v>
      </c>
      <c r="T24" s="24">
        <v>100000</v>
      </c>
      <c r="U24" s="39">
        <f t="shared" si="2"/>
        <v>0.16666666666666666</v>
      </c>
      <c r="V24" s="24">
        <v>148903</v>
      </c>
      <c r="W24" s="24">
        <v>1.1532855195489187</v>
      </c>
      <c r="AD24" s="45">
        <v>5245237</v>
      </c>
      <c r="AE24" s="24" t="s">
        <v>122</v>
      </c>
      <c r="AF24" s="24" t="s">
        <v>92</v>
      </c>
      <c r="AG24" s="24">
        <v>2353700</v>
      </c>
      <c r="AH24" s="24">
        <v>2812601</v>
      </c>
      <c r="AI24" s="24">
        <v>379600</v>
      </c>
      <c r="AJ24" s="24">
        <v>8245137</v>
      </c>
      <c r="AK24" s="24">
        <v>261000</v>
      </c>
      <c r="AL24" s="24">
        <v>261000</v>
      </c>
      <c r="AM24" s="24">
        <f t="shared" si="3"/>
        <v>0</v>
      </c>
    </row>
    <row r="25" spans="1:39" x14ac:dyDescent="0.25">
      <c r="A25" s="24" t="s">
        <v>157</v>
      </c>
      <c r="B25" s="37">
        <v>19</v>
      </c>
      <c r="C25" s="24">
        <v>1234565806</v>
      </c>
      <c r="D25" s="24" t="s">
        <v>158</v>
      </c>
      <c r="E25" s="24" t="s">
        <v>86</v>
      </c>
      <c r="F25" s="24" t="s">
        <v>159</v>
      </c>
      <c r="G25" s="24">
        <v>129112</v>
      </c>
      <c r="H25" s="39">
        <v>1.0192700910837103</v>
      </c>
      <c r="I25" s="24">
        <v>500000</v>
      </c>
      <c r="J25" s="24">
        <v>600000</v>
      </c>
      <c r="K25" s="24">
        <v>700000</v>
      </c>
      <c r="L25" s="40"/>
      <c r="M25" s="24">
        <v>76200</v>
      </c>
      <c r="N25" s="24">
        <v>76200</v>
      </c>
      <c r="O25" s="24">
        <v>76200</v>
      </c>
      <c r="P25" s="40"/>
      <c r="Q25" s="41">
        <v>8000018</v>
      </c>
      <c r="R25" s="42" t="str">
        <f t="shared" si="1"/>
        <v>ć</v>
      </c>
      <c r="S25" s="43" t="str">
        <f t="shared" si="0"/>
        <v>ä</v>
      </c>
      <c r="T25" s="24">
        <v>100000</v>
      </c>
      <c r="U25" s="39">
        <f t="shared" si="2"/>
        <v>0.16666666666666666</v>
      </c>
      <c r="V25" s="24">
        <v>148903</v>
      </c>
      <c r="W25" s="24">
        <v>1.1532855195489187</v>
      </c>
      <c r="AD25" s="45">
        <v>7263873</v>
      </c>
      <c r="AE25" s="24" t="s">
        <v>122</v>
      </c>
      <c r="AF25" s="24" t="s">
        <v>86</v>
      </c>
      <c r="AG25" s="24">
        <v>2637000</v>
      </c>
      <c r="AH25" s="24">
        <v>8227522</v>
      </c>
      <c r="AI25" s="24">
        <v>1272800</v>
      </c>
      <c r="AJ25" s="24">
        <v>1291461</v>
      </c>
      <c r="AK25" s="24">
        <v>318600</v>
      </c>
      <c r="AL25" s="24">
        <v>318600</v>
      </c>
      <c r="AM25" s="24">
        <f t="shared" si="3"/>
        <v>0</v>
      </c>
    </row>
    <row r="26" spans="1:39" x14ac:dyDescent="0.25">
      <c r="A26" s="24" t="s">
        <v>157</v>
      </c>
      <c r="B26" s="37">
        <v>20</v>
      </c>
      <c r="C26" s="24">
        <v>1234565807</v>
      </c>
      <c r="D26" s="24" t="s">
        <v>158</v>
      </c>
      <c r="E26" s="24" t="s">
        <v>86</v>
      </c>
      <c r="F26" s="24" t="s">
        <v>159</v>
      </c>
      <c r="G26" s="24">
        <v>129112</v>
      </c>
      <c r="H26" s="39">
        <v>1.0192700910837103</v>
      </c>
      <c r="I26" s="24">
        <v>500000</v>
      </c>
      <c r="J26" s="24">
        <v>600000</v>
      </c>
      <c r="K26" s="24">
        <v>700000</v>
      </c>
      <c r="L26" s="40"/>
      <c r="M26" s="24">
        <v>76200</v>
      </c>
      <c r="N26" s="24">
        <v>76200</v>
      </c>
      <c r="O26" s="24">
        <v>76200</v>
      </c>
      <c r="P26" s="40"/>
      <c r="Q26" s="41">
        <v>8000019</v>
      </c>
      <c r="R26" s="42" t="str">
        <f t="shared" si="1"/>
        <v>ć</v>
      </c>
      <c r="S26" s="43" t="str">
        <f t="shared" si="0"/>
        <v>ä</v>
      </c>
      <c r="T26" s="24">
        <v>100000</v>
      </c>
      <c r="U26" s="39">
        <f t="shared" si="2"/>
        <v>0.16666666666666666</v>
      </c>
      <c r="V26" s="24">
        <v>148903</v>
      </c>
      <c r="W26" s="24">
        <v>1.1532855195489187</v>
      </c>
      <c r="AD26" s="45">
        <v>8833598</v>
      </c>
      <c r="AE26" s="24" t="s">
        <v>123</v>
      </c>
      <c r="AF26" s="24" t="s">
        <v>92</v>
      </c>
      <c r="AG26" s="24">
        <v>74600</v>
      </c>
      <c r="AH26" s="24">
        <v>6563563</v>
      </c>
      <c r="AI26" s="24">
        <v>1497600</v>
      </c>
      <c r="AJ26" s="24">
        <v>6381011</v>
      </c>
      <c r="AK26" s="24">
        <v>616600</v>
      </c>
      <c r="AL26" s="24">
        <v>616600</v>
      </c>
      <c r="AM26" s="24">
        <f t="shared" si="3"/>
        <v>0</v>
      </c>
    </row>
    <row r="27" spans="1:39" x14ac:dyDescent="0.25">
      <c r="A27" s="24" t="s">
        <v>157</v>
      </c>
      <c r="B27" s="37">
        <v>21</v>
      </c>
      <c r="C27" s="24">
        <v>1234565808</v>
      </c>
      <c r="D27" s="24" t="s">
        <v>158</v>
      </c>
      <c r="E27" s="24" t="s">
        <v>86</v>
      </c>
      <c r="F27" s="24" t="s">
        <v>159</v>
      </c>
      <c r="G27" s="24">
        <v>129112</v>
      </c>
      <c r="H27" s="39">
        <v>1.0192700910837103</v>
      </c>
      <c r="I27" s="24">
        <v>500000</v>
      </c>
      <c r="J27" s="24">
        <v>600000</v>
      </c>
      <c r="K27" s="24">
        <v>700000</v>
      </c>
      <c r="L27" s="40"/>
      <c r="M27" s="24">
        <v>76200</v>
      </c>
      <c r="N27" s="24">
        <v>76200</v>
      </c>
      <c r="O27" s="24">
        <v>76200</v>
      </c>
      <c r="P27" s="40"/>
      <c r="Q27" s="41">
        <v>8000020</v>
      </c>
      <c r="R27" s="42" t="str">
        <f t="shared" si="1"/>
        <v>ć</v>
      </c>
      <c r="S27" s="43" t="str">
        <f t="shared" si="0"/>
        <v>ä</v>
      </c>
      <c r="T27" s="24">
        <v>100000</v>
      </c>
      <c r="U27" s="39">
        <f t="shared" si="2"/>
        <v>0.16666666666666666</v>
      </c>
      <c r="V27" s="24">
        <v>148903</v>
      </c>
      <c r="W27" s="24">
        <v>1.1532855195489187</v>
      </c>
      <c r="AD27" s="45">
        <v>6712514</v>
      </c>
      <c r="AE27" s="24" t="s">
        <v>124</v>
      </c>
      <c r="AF27" s="24" t="s">
        <v>53</v>
      </c>
      <c r="AG27" s="24">
        <v>897600</v>
      </c>
      <c r="AH27" s="24">
        <v>5486683</v>
      </c>
      <c r="AI27" s="24">
        <v>1773800</v>
      </c>
      <c r="AJ27" s="24">
        <v>6586559</v>
      </c>
      <c r="AK27" s="24">
        <v>1263400</v>
      </c>
      <c r="AL27" s="24">
        <v>1263400</v>
      </c>
      <c r="AM27" s="24">
        <f t="shared" si="3"/>
        <v>0</v>
      </c>
    </row>
    <row r="28" spans="1:39" x14ac:dyDescent="0.25">
      <c r="AD28" s="45">
        <v>3784936</v>
      </c>
      <c r="AE28" s="24" t="s">
        <v>125</v>
      </c>
      <c r="AF28" s="24" t="s">
        <v>91</v>
      </c>
      <c r="AG28" s="24">
        <v>15000</v>
      </c>
      <c r="AH28" s="24">
        <v>8630045</v>
      </c>
      <c r="AI28" s="24">
        <v>827800</v>
      </c>
      <c r="AJ28" s="24">
        <v>8263485</v>
      </c>
      <c r="AK28" s="24">
        <v>1218000</v>
      </c>
      <c r="AL28" s="24">
        <v>1218000</v>
      </c>
      <c r="AM28" s="24">
        <f t="shared" si="3"/>
        <v>0</v>
      </c>
    </row>
    <row r="29" spans="1:39" x14ac:dyDescent="0.25">
      <c r="AD29" s="45">
        <v>2812601</v>
      </c>
      <c r="AE29" s="24" t="s">
        <v>126</v>
      </c>
      <c r="AF29" s="24" t="s">
        <v>96</v>
      </c>
      <c r="AG29" s="24">
        <v>379600</v>
      </c>
      <c r="AH29" s="24">
        <v>2663586</v>
      </c>
      <c r="AI29" s="24">
        <v>756200</v>
      </c>
      <c r="AJ29" s="24">
        <v>8363578</v>
      </c>
      <c r="AK29" s="24">
        <v>435300</v>
      </c>
      <c r="AL29" s="24">
        <v>435300</v>
      </c>
      <c r="AM29" s="24">
        <f t="shared" si="3"/>
        <v>0</v>
      </c>
    </row>
    <row r="30" spans="1:39" x14ac:dyDescent="0.25">
      <c r="AD30" s="45">
        <v>8227522</v>
      </c>
      <c r="AE30" s="24" t="s">
        <v>127</v>
      </c>
      <c r="AF30" s="24" t="s">
        <v>89</v>
      </c>
      <c r="AG30" s="24">
        <v>1023200</v>
      </c>
      <c r="AH30" s="24">
        <v>1084230</v>
      </c>
      <c r="AI30" s="24">
        <v>481700</v>
      </c>
      <c r="AJ30" s="24">
        <v>1839173</v>
      </c>
      <c r="AK30" s="24">
        <v>759100</v>
      </c>
      <c r="AL30" s="24">
        <v>759100</v>
      </c>
      <c r="AM30" s="24">
        <f t="shared" si="3"/>
        <v>0</v>
      </c>
    </row>
    <row r="31" spans="1:39" x14ac:dyDescent="0.25">
      <c r="AD31" s="45">
        <v>2663586</v>
      </c>
      <c r="AE31" s="24" t="s">
        <v>128</v>
      </c>
      <c r="AF31" s="24" t="s">
        <v>102</v>
      </c>
      <c r="AG31" s="24">
        <v>678700</v>
      </c>
      <c r="AH31" s="24">
        <v>1886629</v>
      </c>
      <c r="AI31" s="24">
        <v>4600000</v>
      </c>
      <c r="AJ31" s="24">
        <v>3183436</v>
      </c>
      <c r="AK31" s="24">
        <v>2217000</v>
      </c>
      <c r="AL31" s="24">
        <v>2217000</v>
      </c>
      <c r="AM31" s="24">
        <f t="shared" si="3"/>
        <v>0</v>
      </c>
    </row>
    <row r="32" spans="1:39" x14ac:dyDescent="0.25">
      <c r="AD32" s="45">
        <v>5486683</v>
      </c>
      <c r="AE32" s="24" t="s">
        <v>128</v>
      </c>
      <c r="AF32" s="24" t="s">
        <v>90</v>
      </c>
      <c r="AG32" s="24">
        <v>1473900</v>
      </c>
      <c r="AH32" s="24">
        <v>2840312</v>
      </c>
      <c r="AI32" s="24">
        <v>129200</v>
      </c>
      <c r="AJ32" s="24">
        <v>7382079</v>
      </c>
      <c r="AK32" s="24">
        <v>1654000</v>
      </c>
      <c r="AL32" s="24">
        <v>1654000</v>
      </c>
      <c r="AM32" s="24">
        <f t="shared" si="3"/>
        <v>0</v>
      </c>
    </row>
    <row r="33" spans="30:39" x14ac:dyDescent="0.25">
      <c r="AD33" s="45">
        <v>6563563</v>
      </c>
      <c r="AE33" s="24" t="s">
        <v>128</v>
      </c>
      <c r="AF33" s="24" t="s">
        <v>101</v>
      </c>
      <c r="AG33" s="24">
        <v>1422700</v>
      </c>
      <c r="AH33" s="24">
        <v>2667652</v>
      </c>
      <c r="AI33" s="24">
        <v>989500</v>
      </c>
      <c r="AJ33" s="24">
        <v>9976890</v>
      </c>
      <c r="AK33" s="24">
        <v>539000</v>
      </c>
      <c r="AL33" s="24">
        <v>539000</v>
      </c>
      <c r="AM33" s="24">
        <f t="shared" si="3"/>
        <v>0</v>
      </c>
    </row>
    <row r="34" spans="30:39" x14ac:dyDescent="0.25">
      <c r="AD34" s="45">
        <v>8630045</v>
      </c>
      <c r="AE34" s="24" t="s">
        <v>128</v>
      </c>
      <c r="AF34" s="24" t="s">
        <v>97</v>
      </c>
      <c r="AG34" s="24">
        <v>698100</v>
      </c>
      <c r="AH34" s="24">
        <v>5600784</v>
      </c>
      <c r="AI34" s="24">
        <v>265400</v>
      </c>
      <c r="AJ34" s="24">
        <v>3209491</v>
      </c>
      <c r="AK34" s="24">
        <v>10000</v>
      </c>
      <c r="AL34" s="24">
        <v>10000</v>
      </c>
      <c r="AM34" s="24">
        <f t="shared" si="3"/>
        <v>0</v>
      </c>
    </row>
    <row r="35" spans="30:39" x14ac:dyDescent="0.25">
      <c r="AD35" s="45">
        <v>1084230</v>
      </c>
      <c r="AE35" s="24" t="s">
        <v>129</v>
      </c>
      <c r="AF35" s="24" t="s">
        <v>90</v>
      </c>
      <c r="AG35" s="24">
        <v>465200</v>
      </c>
      <c r="AH35" s="24">
        <v>1584376</v>
      </c>
      <c r="AI35" s="24">
        <v>798200</v>
      </c>
      <c r="AJ35" s="24">
        <v>4233074</v>
      </c>
      <c r="AK35" s="24">
        <v>10000</v>
      </c>
      <c r="AL35" s="24">
        <v>10000</v>
      </c>
      <c r="AM35" s="24">
        <f t="shared" si="3"/>
        <v>0</v>
      </c>
    </row>
    <row r="36" spans="30:39" x14ac:dyDescent="0.25">
      <c r="AD36" s="45">
        <v>1886629</v>
      </c>
      <c r="AE36" s="24" t="s">
        <v>129</v>
      </c>
      <c r="AF36" s="24" t="s">
        <v>92</v>
      </c>
      <c r="AG36" s="24">
        <v>4600000</v>
      </c>
      <c r="AH36" s="24">
        <v>7740354</v>
      </c>
      <c r="AI36" s="24">
        <v>26200</v>
      </c>
      <c r="AJ36" s="24">
        <v>7376225</v>
      </c>
      <c r="AK36" s="24">
        <v>95000</v>
      </c>
      <c r="AL36" s="24">
        <v>95000</v>
      </c>
      <c r="AM36" s="24">
        <f t="shared" si="3"/>
        <v>0</v>
      </c>
    </row>
    <row r="37" spans="30:39" x14ac:dyDescent="0.25">
      <c r="AD37" s="45">
        <v>1584376</v>
      </c>
      <c r="AE37" s="24" t="s">
        <v>130</v>
      </c>
      <c r="AF37" s="24" t="s">
        <v>96</v>
      </c>
      <c r="AG37" s="24">
        <v>641700</v>
      </c>
      <c r="AH37" s="24">
        <v>8222754</v>
      </c>
      <c r="AI37" s="24">
        <v>89900</v>
      </c>
      <c r="AJ37" s="24">
        <v>7255535</v>
      </c>
      <c r="AK37" s="24">
        <v>772000</v>
      </c>
      <c r="AL37" s="24">
        <v>772000</v>
      </c>
      <c r="AM37" s="24">
        <f t="shared" si="3"/>
        <v>0</v>
      </c>
    </row>
    <row r="38" spans="30:39" x14ac:dyDescent="0.25">
      <c r="AD38" s="45">
        <v>2667652</v>
      </c>
      <c r="AE38" s="24" t="s">
        <v>130</v>
      </c>
      <c r="AF38" s="24" t="s">
        <v>98</v>
      </c>
      <c r="AG38" s="24">
        <v>940000</v>
      </c>
      <c r="AH38" s="24">
        <v>5595772</v>
      </c>
      <c r="AI38" s="24">
        <v>66600</v>
      </c>
      <c r="AJ38" s="24">
        <v>1719134</v>
      </c>
      <c r="AK38" s="24">
        <v>739000</v>
      </c>
      <c r="AL38" s="24">
        <v>739000</v>
      </c>
      <c r="AM38" s="24">
        <f t="shared" si="3"/>
        <v>0</v>
      </c>
    </row>
    <row r="39" spans="30:39" x14ac:dyDescent="0.25">
      <c r="AD39" s="45">
        <v>5600784</v>
      </c>
      <c r="AE39" s="24" t="s">
        <v>130</v>
      </c>
      <c r="AF39" s="24" t="s">
        <v>88</v>
      </c>
      <c r="AG39" s="24">
        <v>213300</v>
      </c>
      <c r="AH39" s="24">
        <v>5681477</v>
      </c>
      <c r="AI39" s="24">
        <v>132700</v>
      </c>
      <c r="AJ39" s="24">
        <v>5981133</v>
      </c>
      <c r="AK39" s="24">
        <v>5000</v>
      </c>
      <c r="AL39" s="24">
        <v>5000</v>
      </c>
      <c r="AM39" s="24">
        <f t="shared" si="3"/>
        <v>0</v>
      </c>
    </row>
    <row r="40" spans="30:39" x14ac:dyDescent="0.25">
      <c r="AD40" s="45">
        <v>2840312</v>
      </c>
      <c r="AE40" s="24" t="s">
        <v>131</v>
      </c>
      <c r="AF40" s="24" t="s">
        <v>88</v>
      </c>
      <c r="AG40" s="24">
        <v>103900</v>
      </c>
      <c r="AH40" s="24">
        <v>6496915</v>
      </c>
      <c r="AI40" s="24">
        <v>61200</v>
      </c>
      <c r="AJ40" s="24">
        <v>2995706</v>
      </c>
      <c r="AK40" s="24">
        <v>93300</v>
      </c>
      <c r="AL40" s="24">
        <v>93300</v>
      </c>
      <c r="AM40" s="24">
        <f t="shared" si="3"/>
        <v>0</v>
      </c>
    </row>
    <row r="41" spans="30:39" x14ac:dyDescent="0.25">
      <c r="AD41" s="45">
        <v>7740354</v>
      </c>
      <c r="AE41" s="24" t="s">
        <v>132</v>
      </c>
      <c r="AF41" s="24" t="s">
        <v>91</v>
      </c>
      <c r="AG41" s="24">
        <v>26200</v>
      </c>
      <c r="AH41" s="24">
        <v>6926865</v>
      </c>
      <c r="AI41" s="24">
        <v>5400</v>
      </c>
      <c r="AJ41" s="24">
        <v>5168732</v>
      </c>
      <c r="AK41" s="24">
        <v>261800</v>
      </c>
      <c r="AL41" s="24">
        <v>261800</v>
      </c>
      <c r="AM41" s="24">
        <f t="shared" si="3"/>
        <v>0</v>
      </c>
    </row>
    <row r="42" spans="30:39" x14ac:dyDescent="0.25">
      <c r="AD42" s="45">
        <v>5595772</v>
      </c>
      <c r="AE42" s="24" t="s">
        <v>133</v>
      </c>
      <c r="AF42" s="24" t="s">
        <v>88</v>
      </c>
      <c r="AG42" s="24">
        <v>53500</v>
      </c>
      <c r="AH42" s="24">
        <v>9999756</v>
      </c>
      <c r="AI42" s="24">
        <v>322600</v>
      </c>
      <c r="AJ42" s="24">
        <v>5245237</v>
      </c>
      <c r="AK42" s="24">
        <v>3067800</v>
      </c>
      <c r="AL42" s="24">
        <v>3067800</v>
      </c>
      <c r="AM42" s="24">
        <f t="shared" si="3"/>
        <v>0</v>
      </c>
    </row>
    <row r="43" spans="30:39" x14ac:dyDescent="0.25">
      <c r="AD43" s="45">
        <v>5681477</v>
      </c>
      <c r="AE43" s="24" t="s">
        <v>133</v>
      </c>
      <c r="AF43" s="24" t="s">
        <v>91</v>
      </c>
      <c r="AG43" s="24">
        <v>106600</v>
      </c>
      <c r="AH43" s="24">
        <v>8128216</v>
      </c>
      <c r="AI43" s="24">
        <v>231300</v>
      </c>
      <c r="AJ43" s="24">
        <v>7263873</v>
      </c>
      <c r="AK43" s="24">
        <v>1063800</v>
      </c>
      <c r="AL43" s="24">
        <v>1063800</v>
      </c>
      <c r="AM43" s="24">
        <f t="shared" si="3"/>
        <v>0</v>
      </c>
    </row>
    <row r="44" spans="30:39" x14ac:dyDescent="0.25">
      <c r="AD44" s="45">
        <v>8128216</v>
      </c>
      <c r="AE44" s="24" t="s">
        <v>134</v>
      </c>
      <c r="AF44" s="24" t="s">
        <v>91</v>
      </c>
      <c r="AG44" s="24">
        <v>186000</v>
      </c>
      <c r="AH44" s="24">
        <v>3156030</v>
      </c>
      <c r="AI44" s="24">
        <v>130000</v>
      </c>
      <c r="AJ44" s="24">
        <v>8833598</v>
      </c>
      <c r="AK44" s="24">
        <v>66000</v>
      </c>
      <c r="AL44" s="24">
        <v>66000</v>
      </c>
      <c r="AM44" s="24">
        <f t="shared" si="3"/>
        <v>0</v>
      </c>
    </row>
    <row r="45" spans="30:39" x14ac:dyDescent="0.25">
      <c r="AD45" s="45">
        <v>6496915</v>
      </c>
      <c r="AE45" s="24" t="s">
        <v>135</v>
      </c>
      <c r="AF45" s="24" t="s">
        <v>88</v>
      </c>
      <c r="AG45" s="24">
        <v>49200</v>
      </c>
      <c r="AH45" s="24">
        <v>5593118</v>
      </c>
      <c r="AI45" s="24">
        <v>226000</v>
      </c>
      <c r="AJ45" s="24">
        <v>6712514</v>
      </c>
      <c r="AK45" s="24">
        <v>736900</v>
      </c>
      <c r="AL45" s="24">
        <v>736900</v>
      </c>
      <c r="AM45" s="24">
        <f t="shared" si="3"/>
        <v>0</v>
      </c>
    </row>
    <row r="46" spans="30:39" x14ac:dyDescent="0.25">
      <c r="AD46" s="45">
        <v>6926865</v>
      </c>
      <c r="AE46" s="24" t="s">
        <v>135</v>
      </c>
      <c r="AF46" s="24" t="s">
        <v>91</v>
      </c>
      <c r="AG46" s="24">
        <v>5400</v>
      </c>
      <c r="AH46" s="24">
        <v>9094532</v>
      </c>
      <c r="AI46" s="24">
        <v>246300</v>
      </c>
      <c r="AJ46" s="24">
        <v>3784936</v>
      </c>
      <c r="AK46" s="24">
        <v>14100</v>
      </c>
      <c r="AL46" s="24">
        <v>14100</v>
      </c>
      <c r="AM46" s="24">
        <f t="shared" si="3"/>
        <v>0</v>
      </c>
    </row>
    <row r="47" spans="30:39" x14ac:dyDescent="0.25">
      <c r="AD47" s="45">
        <v>9999756</v>
      </c>
      <c r="AE47" s="24" t="s">
        <v>136</v>
      </c>
      <c r="AF47" s="24" t="s">
        <v>91</v>
      </c>
      <c r="AG47" s="24">
        <v>259300</v>
      </c>
      <c r="AH47" s="24">
        <v>8311942</v>
      </c>
      <c r="AI47" s="24">
        <v>0</v>
      </c>
      <c r="AJ47" s="24">
        <v>2812601</v>
      </c>
      <c r="AK47" s="24">
        <v>409400</v>
      </c>
      <c r="AL47" s="24">
        <v>409400</v>
      </c>
      <c r="AM47" s="24">
        <f t="shared" si="3"/>
        <v>0</v>
      </c>
    </row>
    <row r="48" spans="30:39" x14ac:dyDescent="0.25">
      <c r="AD48" s="45">
        <v>8222754</v>
      </c>
      <c r="AE48" s="24" t="s">
        <v>137</v>
      </c>
      <c r="AF48" s="24" t="s">
        <v>91</v>
      </c>
      <c r="AG48" s="24">
        <v>72200</v>
      </c>
      <c r="AH48" s="24">
        <v>2928939</v>
      </c>
      <c r="AI48" s="24">
        <v>200000</v>
      </c>
      <c r="AJ48" s="24">
        <v>8227522</v>
      </c>
      <c r="AK48" s="24">
        <v>848000</v>
      </c>
      <c r="AL48" s="24">
        <v>848000</v>
      </c>
      <c r="AM48" s="24">
        <f t="shared" si="3"/>
        <v>0</v>
      </c>
    </row>
    <row r="49" spans="30:39" x14ac:dyDescent="0.25">
      <c r="AD49" s="45">
        <v>3156030</v>
      </c>
      <c r="AE49" s="24" t="s">
        <v>138</v>
      </c>
      <c r="AF49" s="24" t="s">
        <v>88</v>
      </c>
      <c r="AG49" s="24">
        <v>130000</v>
      </c>
      <c r="AH49" s="24">
        <v>6353601</v>
      </c>
      <c r="AI49" s="24">
        <v>1741700</v>
      </c>
      <c r="AJ49" s="24">
        <v>2663586</v>
      </c>
      <c r="AK49" s="24">
        <v>600000</v>
      </c>
      <c r="AL49" s="24">
        <v>600000</v>
      </c>
      <c r="AM49" s="24">
        <f t="shared" si="3"/>
        <v>0</v>
      </c>
    </row>
    <row r="50" spans="30:39" x14ac:dyDescent="0.25">
      <c r="AD50" s="45">
        <v>5593118</v>
      </c>
      <c r="AE50" s="24" t="s">
        <v>138</v>
      </c>
      <c r="AF50" s="24" t="s">
        <v>91</v>
      </c>
      <c r="AG50" s="24">
        <v>226000</v>
      </c>
      <c r="AH50" s="24">
        <v>1591611</v>
      </c>
      <c r="AI50" s="24">
        <v>1055000</v>
      </c>
      <c r="AJ50" s="24">
        <v>5486683</v>
      </c>
      <c r="AK50" s="24">
        <v>1303000</v>
      </c>
      <c r="AL50" s="24">
        <v>1303000</v>
      </c>
      <c r="AM50" s="24">
        <f t="shared" si="3"/>
        <v>0</v>
      </c>
    </row>
    <row r="51" spans="30:39" x14ac:dyDescent="0.25">
      <c r="AD51" s="45">
        <v>9094532</v>
      </c>
      <c r="AE51" s="24" t="s">
        <v>139</v>
      </c>
      <c r="AF51" s="24" t="s">
        <v>91</v>
      </c>
      <c r="AG51" s="24">
        <v>198000</v>
      </c>
      <c r="AH51" s="24">
        <v>2932015</v>
      </c>
      <c r="AI51" s="24">
        <v>1161800</v>
      </c>
      <c r="AJ51" s="24">
        <v>6563563</v>
      </c>
      <c r="AK51" s="24">
        <v>1179000</v>
      </c>
      <c r="AL51" s="24">
        <v>1179000</v>
      </c>
      <c r="AM51" s="24">
        <f t="shared" si="3"/>
        <v>0</v>
      </c>
    </row>
    <row r="52" spans="30:39" x14ac:dyDescent="0.25">
      <c r="AD52" s="45">
        <v>1591611</v>
      </c>
      <c r="AE52" s="24" t="s">
        <v>140</v>
      </c>
      <c r="AF52" s="24" t="s">
        <v>94</v>
      </c>
      <c r="AG52" s="24">
        <v>1055000</v>
      </c>
      <c r="AH52" s="24">
        <v>9467457</v>
      </c>
      <c r="AI52" s="24">
        <v>850000</v>
      </c>
      <c r="AJ52" s="24">
        <v>8630045</v>
      </c>
      <c r="AK52" s="24">
        <v>681000</v>
      </c>
      <c r="AL52" s="24">
        <v>681000</v>
      </c>
      <c r="AM52" s="24">
        <f t="shared" si="3"/>
        <v>0</v>
      </c>
    </row>
    <row r="53" spans="30:39" x14ac:dyDescent="0.25">
      <c r="AD53" s="45">
        <v>2928939</v>
      </c>
      <c r="AE53" s="24" t="s">
        <v>140</v>
      </c>
      <c r="AF53" s="24" t="s">
        <v>88</v>
      </c>
      <c r="AG53" s="24">
        <v>160800</v>
      </c>
      <c r="AH53" s="24">
        <v>9982961</v>
      </c>
      <c r="AI53" s="24">
        <v>1456700</v>
      </c>
      <c r="AJ53" s="24">
        <v>1084230</v>
      </c>
      <c r="AK53" s="24">
        <v>590000</v>
      </c>
      <c r="AL53" s="24">
        <v>590000</v>
      </c>
      <c r="AM53" s="24">
        <f t="shared" si="3"/>
        <v>0</v>
      </c>
    </row>
    <row r="54" spans="30:39" x14ac:dyDescent="0.25">
      <c r="AD54" s="45">
        <v>6353601</v>
      </c>
      <c r="AE54" s="24" t="s">
        <v>140</v>
      </c>
      <c r="AF54" s="24" t="s">
        <v>93</v>
      </c>
      <c r="AG54" s="24">
        <v>1662500</v>
      </c>
      <c r="AH54" s="24">
        <v>5781980</v>
      </c>
      <c r="AI54" s="24">
        <v>387700</v>
      </c>
      <c r="AJ54" s="24">
        <v>1886629</v>
      </c>
      <c r="AK54" s="24">
        <v>4600000</v>
      </c>
      <c r="AL54" s="24">
        <v>4600000</v>
      </c>
      <c r="AM54" s="24">
        <f t="shared" si="3"/>
        <v>0</v>
      </c>
    </row>
    <row r="55" spans="30:39" x14ac:dyDescent="0.25">
      <c r="AD55" s="45">
        <v>8311942</v>
      </c>
      <c r="AE55" s="24" t="s">
        <v>140</v>
      </c>
      <c r="AF55" s="24" t="s">
        <v>107</v>
      </c>
      <c r="AG55" s="24">
        <v>0</v>
      </c>
      <c r="AH55" s="24">
        <v>7853218</v>
      </c>
      <c r="AI55" s="24">
        <v>1314700</v>
      </c>
      <c r="AJ55" s="24">
        <v>1584376</v>
      </c>
      <c r="AK55" s="24">
        <v>675500</v>
      </c>
      <c r="AL55" s="24">
        <v>675500</v>
      </c>
      <c r="AM55" s="24">
        <f t="shared" si="3"/>
        <v>0</v>
      </c>
    </row>
    <row r="56" spans="30:39" x14ac:dyDescent="0.25">
      <c r="AD56" s="45">
        <v>2932015</v>
      </c>
      <c r="AE56" s="24" t="s">
        <v>141</v>
      </c>
      <c r="AF56" s="24" t="s">
        <v>111</v>
      </c>
      <c r="AG56" s="24">
        <v>1082300</v>
      </c>
      <c r="AH56" s="24">
        <v>6554374</v>
      </c>
      <c r="AI56" s="24">
        <v>953800</v>
      </c>
      <c r="AJ56" s="24">
        <v>2667652</v>
      </c>
      <c r="AK56" s="24">
        <v>779000</v>
      </c>
      <c r="AL56" s="24">
        <v>779000</v>
      </c>
      <c r="AM56" s="24">
        <f t="shared" si="3"/>
        <v>0</v>
      </c>
    </row>
    <row r="57" spans="30:39" x14ac:dyDescent="0.25">
      <c r="AD57" s="45">
        <v>9467457</v>
      </c>
      <c r="AE57" s="24" t="s">
        <v>142</v>
      </c>
      <c r="AF57" s="24" t="s">
        <v>97</v>
      </c>
      <c r="AG57" s="24">
        <v>815000</v>
      </c>
      <c r="AH57" s="24">
        <v>9702965</v>
      </c>
      <c r="AI57" s="24">
        <v>240600</v>
      </c>
      <c r="AJ57" s="24">
        <v>5600784</v>
      </c>
      <c r="AK57" s="24">
        <v>176800</v>
      </c>
      <c r="AL57" s="24">
        <v>176800</v>
      </c>
      <c r="AM57" s="24">
        <f t="shared" si="3"/>
        <v>0</v>
      </c>
    </row>
    <row r="58" spans="30:39" x14ac:dyDescent="0.25">
      <c r="AD58" s="45">
        <v>5781980</v>
      </c>
      <c r="AE58" s="24" t="s">
        <v>143</v>
      </c>
      <c r="AF58" s="24" t="s">
        <v>108</v>
      </c>
      <c r="AG58" s="24">
        <v>322100</v>
      </c>
      <c r="AH58" s="24">
        <v>5666407</v>
      </c>
      <c r="AI58" s="24">
        <v>729600</v>
      </c>
      <c r="AJ58" s="24">
        <v>2840312</v>
      </c>
      <c r="AK58" s="24">
        <v>86100</v>
      </c>
      <c r="AL58" s="24">
        <v>86100</v>
      </c>
      <c r="AM58" s="24">
        <f t="shared" si="3"/>
        <v>0</v>
      </c>
    </row>
    <row r="59" spans="30:39" x14ac:dyDescent="0.25">
      <c r="AD59" s="45">
        <v>9982961</v>
      </c>
      <c r="AE59" s="24" t="s">
        <v>143</v>
      </c>
      <c r="AF59" s="24" t="s">
        <v>97</v>
      </c>
      <c r="AG59" s="24">
        <v>1456700</v>
      </c>
      <c r="AH59" s="24">
        <v>9681860</v>
      </c>
      <c r="AI59" s="24">
        <v>780000</v>
      </c>
      <c r="AJ59" s="24">
        <v>9233874</v>
      </c>
      <c r="AK59" s="24">
        <v>647500</v>
      </c>
      <c r="AL59" s="24">
        <v>647500</v>
      </c>
      <c r="AM59" s="24">
        <f t="shared" si="3"/>
        <v>0</v>
      </c>
    </row>
    <row r="60" spans="30:39" x14ac:dyDescent="0.25">
      <c r="AD60" s="45">
        <v>7853218</v>
      </c>
      <c r="AE60" s="24" t="s">
        <v>144</v>
      </c>
      <c r="AF60" s="24" t="s">
        <v>88</v>
      </c>
      <c r="AG60" s="24">
        <v>1235000</v>
      </c>
      <c r="AH60" s="24">
        <v>5532702</v>
      </c>
      <c r="AI60" s="24">
        <v>707800</v>
      </c>
      <c r="AJ60" s="24">
        <v>7740354</v>
      </c>
      <c r="AK60" s="24">
        <v>21700</v>
      </c>
      <c r="AL60" s="24">
        <v>21700</v>
      </c>
      <c r="AM60" s="24">
        <f t="shared" ref="AM60:AM106" si="4">AK60-AL60</f>
        <v>0</v>
      </c>
    </row>
    <row r="61" spans="30:39" x14ac:dyDescent="0.25">
      <c r="AD61" s="45">
        <v>5532702</v>
      </c>
      <c r="AE61" s="24" t="s">
        <v>145</v>
      </c>
      <c r="AF61" s="24" t="s">
        <v>89</v>
      </c>
      <c r="AG61" s="24">
        <v>569000</v>
      </c>
      <c r="AH61" s="24">
        <v>9496934</v>
      </c>
      <c r="AI61" s="24">
        <v>1798800</v>
      </c>
      <c r="AJ61" s="24">
        <v>9999756</v>
      </c>
      <c r="AK61" s="24">
        <v>214900</v>
      </c>
      <c r="AL61" s="24">
        <v>214900</v>
      </c>
      <c r="AM61" s="24">
        <f t="shared" si="4"/>
        <v>0</v>
      </c>
    </row>
    <row r="62" spans="30:39" x14ac:dyDescent="0.25">
      <c r="AD62" s="45">
        <v>5666407</v>
      </c>
      <c r="AE62" s="24" t="s">
        <v>145</v>
      </c>
      <c r="AF62" s="24" t="s">
        <v>146</v>
      </c>
      <c r="AG62" s="24">
        <v>606200</v>
      </c>
      <c r="AH62" s="24">
        <v>3977758</v>
      </c>
      <c r="AI62" s="24">
        <v>13298600</v>
      </c>
      <c r="AJ62" s="24">
        <v>8128216</v>
      </c>
      <c r="AK62" s="24">
        <v>154100</v>
      </c>
      <c r="AL62" s="24">
        <v>154100</v>
      </c>
      <c r="AM62" s="24">
        <f t="shared" si="4"/>
        <v>0</v>
      </c>
    </row>
    <row r="63" spans="30:39" x14ac:dyDescent="0.25">
      <c r="AD63" s="45">
        <v>6554374</v>
      </c>
      <c r="AE63" s="24" t="s">
        <v>145</v>
      </c>
      <c r="AF63" s="24" t="s">
        <v>98</v>
      </c>
      <c r="AG63" s="24">
        <v>906100</v>
      </c>
      <c r="AH63" s="24">
        <v>1155482</v>
      </c>
      <c r="AI63" s="24">
        <v>6078000</v>
      </c>
      <c r="AJ63" s="24">
        <v>3970586</v>
      </c>
      <c r="AK63" s="24">
        <v>177000</v>
      </c>
      <c r="AL63" s="24">
        <v>177000</v>
      </c>
      <c r="AM63" s="24">
        <f t="shared" si="4"/>
        <v>0</v>
      </c>
    </row>
    <row r="64" spans="30:39" x14ac:dyDescent="0.25">
      <c r="AD64" s="45">
        <v>9681860</v>
      </c>
      <c r="AE64" s="24" t="s">
        <v>145</v>
      </c>
      <c r="AF64" s="24" t="s">
        <v>91</v>
      </c>
      <c r="AG64" s="24">
        <v>627000</v>
      </c>
      <c r="AH64" s="24">
        <v>1300044</v>
      </c>
      <c r="AI64" s="24">
        <v>656500</v>
      </c>
      <c r="AJ64" s="24">
        <v>5595772</v>
      </c>
      <c r="AK64" s="24">
        <v>44400</v>
      </c>
      <c r="AL64" s="24">
        <v>44400</v>
      </c>
      <c r="AM64" s="24">
        <f t="shared" si="4"/>
        <v>0</v>
      </c>
    </row>
    <row r="65" spans="30:39" x14ac:dyDescent="0.25">
      <c r="AD65" s="45">
        <v>9702965</v>
      </c>
      <c r="AE65" s="24" t="s">
        <v>145</v>
      </c>
      <c r="AF65" s="24" t="s">
        <v>88</v>
      </c>
      <c r="AG65" s="24">
        <v>240600</v>
      </c>
      <c r="AH65" s="24">
        <v>8034777</v>
      </c>
      <c r="AI65" s="24">
        <v>3914800</v>
      </c>
      <c r="AJ65" s="24">
        <v>5681477</v>
      </c>
      <c r="AK65" s="24">
        <v>90600</v>
      </c>
      <c r="AL65" s="24">
        <v>90600</v>
      </c>
      <c r="AM65" s="24">
        <f t="shared" si="4"/>
        <v>0</v>
      </c>
    </row>
    <row r="66" spans="30:39" x14ac:dyDescent="0.25">
      <c r="AD66" s="45">
        <v>1155482</v>
      </c>
      <c r="AE66" s="24" t="s">
        <v>149</v>
      </c>
      <c r="AF66" s="24" t="s">
        <v>97</v>
      </c>
      <c r="AG66" s="24">
        <v>5902200</v>
      </c>
      <c r="AH66" s="24">
        <v>8559065</v>
      </c>
      <c r="AI66" s="24">
        <v>1166200</v>
      </c>
      <c r="AJ66" s="24">
        <v>4288040</v>
      </c>
      <c r="AK66" s="24">
        <v>4500</v>
      </c>
      <c r="AL66" s="24">
        <v>4500</v>
      </c>
      <c r="AM66" s="24">
        <f t="shared" si="4"/>
        <v>0</v>
      </c>
    </row>
    <row r="67" spans="30:39" x14ac:dyDescent="0.25">
      <c r="AD67" s="45">
        <v>3977758</v>
      </c>
      <c r="AE67" s="24" t="s">
        <v>149</v>
      </c>
      <c r="AF67" s="24" t="s">
        <v>52</v>
      </c>
      <c r="AG67" s="24">
        <v>13298600</v>
      </c>
      <c r="AH67" s="24">
        <v>2342335</v>
      </c>
      <c r="AI67" s="24">
        <v>5510600</v>
      </c>
      <c r="AJ67" s="24">
        <v>1937282</v>
      </c>
      <c r="AK67" s="24">
        <v>13600</v>
      </c>
      <c r="AL67" s="24">
        <v>13600</v>
      </c>
      <c r="AM67" s="24">
        <f t="shared" si="4"/>
        <v>0</v>
      </c>
    </row>
    <row r="68" spans="30:39" x14ac:dyDescent="0.25">
      <c r="AD68" s="45">
        <v>9496934</v>
      </c>
      <c r="AE68" s="24" t="s">
        <v>149</v>
      </c>
      <c r="AF68" s="24" t="s">
        <v>90</v>
      </c>
      <c r="AG68" s="24">
        <v>1798800</v>
      </c>
      <c r="AH68" s="24">
        <v>4410360</v>
      </c>
      <c r="AI68" s="24">
        <v>1684500</v>
      </c>
      <c r="AJ68" s="24">
        <v>8222754</v>
      </c>
      <c r="AK68" s="24">
        <v>76100</v>
      </c>
      <c r="AL68" s="24">
        <v>76100</v>
      </c>
      <c r="AM68" s="24">
        <f t="shared" si="4"/>
        <v>0</v>
      </c>
    </row>
    <row r="69" spans="30:39" x14ac:dyDescent="0.25">
      <c r="AD69" s="45">
        <v>1300044</v>
      </c>
      <c r="AE69" s="24" t="s">
        <v>150</v>
      </c>
      <c r="AF69" s="24" t="s">
        <v>103</v>
      </c>
      <c r="AG69" s="24">
        <v>656500</v>
      </c>
      <c r="AH69" s="24">
        <v>8988454</v>
      </c>
      <c r="AI69" s="24">
        <v>1364200</v>
      </c>
      <c r="AJ69" s="24">
        <v>3156030</v>
      </c>
      <c r="AK69" s="24">
        <v>115100</v>
      </c>
      <c r="AL69" s="24">
        <v>115100</v>
      </c>
      <c r="AM69" s="24">
        <f t="shared" si="4"/>
        <v>0</v>
      </c>
    </row>
    <row r="70" spans="30:39" x14ac:dyDescent="0.25">
      <c r="AD70" s="45">
        <v>2342335</v>
      </c>
      <c r="AE70" s="24" t="s">
        <v>151</v>
      </c>
      <c r="AF70" s="24" t="s">
        <v>52</v>
      </c>
      <c r="AG70" s="24">
        <v>4857200</v>
      </c>
      <c r="AH70" s="24">
        <v>8822983</v>
      </c>
      <c r="AI70" s="24">
        <v>1452000</v>
      </c>
      <c r="AJ70" s="24">
        <v>5593118</v>
      </c>
      <c r="AK70" s="24">
        <v>272900</v>
      </c>
      <c r="AL70" s="24">
        <v>272900</v>
      </c>
      <c r="AM70" s="24">
        <f t="shared" si="4"/>
        <v>0</v>
      </c>
    </row>
    <row r="71" spans="30:39" x14ac:dyDescent="0.25">
      <c r="AD71" s="45">
        <v>4410360</v>
      </c>
      <c r="AE71" s="24" t="s">
        <v>151</v>
      </c>
      <c r="AF71" s="24" t="s">
        <v>97</v>
      </c>
      <c r="AG71" s="24">
        <v>1399700</v>
      </c>
      <c r="AH71" s="24">
        <v>3074336</v>
      </c>
      <c r="AI71" s="24">
        <v>2467600</v>
      </c>
      <c r="AJ71" s="24">
        <v>9094532</v>
      </c>
      <c r="AK71" s="24">
        <v>164100</v>
      </c>
      <c r="AL71" s="24">
        <v>164100</v>
      </c>
      <c r="AM71" s="24">
        <f t="shared" si="4"/>
        <v>0</v>
      </c>
    </row>
    <row r="72" spans="30:39" x14ac:dyDescent="0.25">
      <c r="AD72" s="45">
        <v>8034777</v>
      </c>
      <c r="AE72" s="24" t="s">
        <v>151</v>
      </c>
      <c r="AF72" s="24" t="s">
        <v>101</v>
      </c>
      <c r="AG72" s="24">
        <v>3719000</v>
      </c>
      <c r="AH72" s="24">
        <v>9033762</v>
      </c>
      <c r="AI72" s="24">
        <v>1857300</v>
      </c>
      <c r="AJ72" s="24">
        <v>1591611</v>
      </c>
      <c r="AK72" s="24">
        <v>1100000</v>
      </c>
      <c r="AL72" s="24">
        <v>1100000</v>
      </c>
      <c r="AM72" s="24">
        <f t="shared" si="4"/>
        <v>0</v>
      </c>
    </row>
    <row r="73" spans="30:39" x14ac:dyDescent="0.25">
      <c r="AD73" s="45">
        <v>8559065</v>
      </c>
      <c r="AE73" s="24" t="s">
        <v>151</v>
      </c>
      <c r="AF73" s="24" t="s">
        <v>90</v>
      </c>
      <c r="AG73" s="24">
        <v>1166200</v>
      </c>
      <c r="AH73" s="24">
        <v>3789317</v>
      </c>
      <c r="AI73" s="24">
        <v>1724900</v>
      </c>
      <c r="AJ73" s="24">
        <v>2928939</v>
      </c>
      <c r="AK73" s="24">
        <v>133300</v>
      </c>
      <c r="AL73" s="24">
        <v>133300</v>
      </c>
      <c r="AM73" s="24">
        <f t="shared" si="4"/>
        <v>0</v>
      </c>
    </row>
    <row r="74" spans="30:39" x14ac:dyDescent="0.25">
      <c r="AD74" s="45">
        <v>8988454</v>
      </c>
      <c r="AE74" s="24" t="s">
        <v>151</v>
      </c>
      <c r="AF74" s="24" t="s">
        <v>53</v>
      </c>
      <c r="AG74" s="24">
        <v>1141500</v>
      </c>
      <c r="AH74" s="24">
        <v>6434926</v>
      </c>
      <c r="AI74" s="24">
        <v>524100</v>
      </c>
      <c r="AJ74" s="24">
        <v>6353601</v>
      </c>
      <c r="AK74" s="24">
        <v>1402500</v>
      </c>
      <c r="AL74" s="24">
        <v>1402500</v>
      </c>
      <c r="AM74" s="24">
        <f t="shared" si="4"/>
        <v>0</v>
      </c>
    </row>
    <row r="75" spans="30:39" x14ac:dyDescent="0.25">
      <c r="AD75" s="45">
        <v>8822983</v>
      </c>
      <c r="AE75" s="24" t="s">
        <v>152</v>
      </c>
      <c r="AF75" s="24" t="s">
        <v>97</v>
      </c>
      <c r="AG75" s="24">
        <v>1338100</v>
      </c>
      <c r="AH75" s="24">
        <v>3367359</v>
      </c>
      <c r="AI75" s="24">
        <v>3757900</v>
      </c>
      <c r="AJ75" s="24">
        <v>8311942</v>
      </c>
      <c r="AK75" s="24">
        <v>20000</v>
      </c>
      <c r="AL75" s="24">
        <v>20000</v>
      </c>
      <c r="AM75" s="24">
        <f t="shared" si="4"/>
        <v>0</v>
      </c>
    </row>
    <row r="76" spans="30:39" x14ac:dyDescent="0.25">
      <c r="AD76" s="45">
        <v>2854357</v>
      </c>
      <c r="AE76" s="24" t="s">
        <v>147</v>
      </c>
      <c r="AF76" s="24" t="s">
        <v>104</v>
      </c>
      <c r="AG76" s="24">
        <v>529600</v>
      </c>
      <c r="AH76" s="24">
        <v>2854357</v>
      </c>
      <c r="AI76" s="24">
        <v>621400</v>
      </c>
      <c r="AJ76" s="24">
        <v>1492747</v>
      </c>
      <c r="AK76" s="24">
        <v>438000</v>
      </c>
      <c r="AL76" s="24">
        <v>438000</v>
      </c>
      <c r="AM76" s="24">
        <f t="shared" si="4"/>
        <v>0</v>
      </c>
    </row>
    <row r="77" spans="30:39" x14ac:dyDescent="0.25">
      <c r="AD77" s="45">
        <v>3074336</v>
      </c>
      <c r="AE77" s="24" t="s">
        <v>147</v>
      </c>
      <c r="AF77" s="24" t="s">
        <v>95</v>
      </c>
      <c r="AG77" s="24">
        <v>2344200</v>
      </c>
      <c r="AH77" s="24">
        <v>8261070</v>
      </c>
      <c r="AI77" s="24">
        <v>4347000</v>
      </c>
      <c r="AJ77" s="24">
        <v>1187634</v>
      </c>
      <c r="AK77" s="24">
        <v>90600</v>
      </c>
      <c r="AL77" s="24">
        <v>90600</v>
      </c>
      <c r="AM77" s="24">
        <f t="shared" si="4"/>
        <v>0</v>
      </c>
    </row>
    <row r="78" spans="30:39" x14ac:dyDescent="0.25">
      <c r="AD78" s="45">
        <v>3367359</v>
      </c>
      <c r="AE78" s="24" t="s">
        <v>147</v>
      </c>
      <c r="AF78" s="24" t="s">
        <v>153</v>
      </c>
      <c r="AG78" s="24">
        <v>3395300</v>
      </c>
      <c r="AH78" s="24">
        <v>4573207</v>
      </c>
      <c r="AI78" s="24">
        <v>290900</v>
      </c>
      <c r="AJ78" s="24">
        <v>1282034</v>
      </c>
      <c r="AK78" s="24">
        <v>152300</v>
      </c>
      <c r="AL78" s="24">
        <v>152300</v>
      </c>
      <c r="AM78" s="24">
        <f t="shared" si="4"/>
        <v>0</v>
      </c>
    </row>
    <row r="79" spans="30:39" x14ac:dyDescent="0.25">
      <c r="AD79" s="45">
        <v>3789317</v>
      </c>
      <c r="AE79" s="24" t="s">
        <v>147</v>
      </c>
      <c r="AF79" s="24" t="s">
        <v>88</v>
      </c>
      <c r="AG79" s="24">
        <v>1435800</v>
      </c>
      <c r="AH79" s="24">
        <v>6755296</v>
      </c>
      <c r="AI79" s="24">
        <v>9289800</v>
      </c>
      <c r="AJ79" s="24">
        <v>9467457</v>
      </c>
      <c r="AK79" s="24">
        <v>817000</v>
      </c>
      <c r="AL79" s="24">
        <v>817000</v>
      </c>
      <c r="AM79" s="24">
        <f t="shared" si="4"/>
        <v>0</v>
      </c>
    </row>
    <row r="80" spans="30:39" x14ac:dyDescent="0.25">
      <c r="AD80" s="45">
        <v>6434926</v>
      </c>
      <c r="AE80" s="24" t="s">
        <v>147</v>
      </c>
      <c r="AF80" s="24" t="s">
        <v>154</v>
      </c>
      <c r="AG80" s="24">
        <v>475000</v>
      </c>
      <c r="AH80" s="24">
        <v>4746258</v>
      </c>
      <c r="AI80" s="24">
        <v>2504900</v>
      </c>
      <c r="AJ80" s="24">
        <v>5781980</v>
      </c>
      <c r="AK80" s="24">
        <v>328100</v>
      </c>
      <c r="AL80" s="24">
        <v>328100</v>
      </c>
      <c r="AM80" s="24">
        <f t="shared" si="4"/>
        <v>0</v>
      </c>
    </row>
    <row r="81" spans="30:39" x14ac:dyDescent="0.25">
      <c r="AD81" s="45">
        <v>9033762</v>
      </c>
      <c r="AE81" s="24" t="s">
        <v>147</v>
      </c>
      <c r="AF81" s="24" t="s">
        <v>114</v>
      </c>
      <c r="AG81" s="24">
        <v>1764400</v>
      </c>
      <c r="AH81" s="24">
        <v>7605862</v>
      </c>
      <c r="AI81" s="24">
        <v>216300</v>
      </c>
      <c r="AJ81" s="24">
        <v>9982961</v>
      </c>
      <c r="AK81" s="24">
        <v>1533400</v>
      </c>
      <c r="AL81" s="24">
        <v>1533400</v>
      </c>
      <c r="AM81" s="24">
        <f t="shared" si="4"/>
        <v>0</v>
      </c>
    </row>
    <row r="82" spans="30:39" x14ac:dyDescent="0.25">
      <c r="AD82" s="45">
        <v>8261070</v>
      </c>
      <c r="AE82" s="24" t="s">
        <v>155</v>
      </c>
      <c r="AF82" s="24" t="s">
        <v>50</v>
      </c>
      <c r="AG82" s="24">
        <v>3612100</v>
      </c>
      <c r="AH82" s="24">
        <v>8034777</v>
      </c>
      <c r="AI82" s="24">
        <v>989336618</v>
      </c>
      <c r="AJ82" s="24">
        <v>5532702</v>
      </c>
      <c r="AK82" s="24">
        <v>471600</v>
      </c>
      <c r="AL82" s="24">
        <v>471600</v>
      </c>
      <c r="AM82" s="24">
        <f t="shared" si="4"/>
        <v>0</v>
      </c>
    </row>
    <row r="83" spans="30:39" x14ac:dyDescent="0.25">
      <c r="AD83" s="45">
        <v>4573207</v>
      </c>
      <c r="AE83" s="24" t="s">
        <v>156</v>
      </c>
      <c r="AF83" s="24" t="s">
        <v>90</v>
      </c>
      <c r="AG83" s="24">
        <v>290900</v>
      </c>
      <c r="AH83" s="24">
        <v>8559065</v>
      </c>
      <c r="AJ83" s="24">
        <v>5666407</v>
      </c>
      <c r="AK83" s="24">
        <v>536000</v>
      </c>
      <c r="AL83" s="24">
        <v>536000</v>
      </c>
      <c r="AM83" s="24">
        <f t="shared" si="4"/>
        <v>0</v>
      </c>
    </row>
    <row r="84" spans="30:39" x14ac:dyDescent="0.25">
      <c r="AD84" s="45">
        <v>4746258</v>
      </c>
      <c r="AE84" s="24" t="s">
        <v>156</v>
      </c>
      <c r="AF84" s="24" t="s">
        <v>97</v>
      </c>
      <c r="AG84" s="24">
        <v>2386200</v>
      </c>
      <c r="AH84" s="24">
        <v>2342335</v>
      </c>
      <c r="AJ84" s="24">
        <v>6554374</v>
      </c>
      <c r="AK84" s="24">
        <v>750900</v>
      </c>
      <c r="AL84" s="24">
        <v>750900</v>
      </c>
      <c r="AM84" s="24">
        <f t="shared" si="4"/>
        <v>0</v>
      </c>
    </row>
    <row r="85" spans="30:39" x14ac:dyDescent="0.25">
      <c r="AD85" s="45">
        <v>6755296</v>
      </c>
      <c r="AE85" s="24" t="s">
        <v>156</v>
      </c>
      <c r="AF85" s="24" t="s">
        <v>52</v>
      </c>
      <c r="AG85" s="24">
        <v>8367600</v>
      </c>
      <c r="AH85" s="24">
        <v>4410360</v>
      </c>
      <c r="AJ85" s="24">
        <v>9681860</v>
      </c>
      <c r="AK85" s="24">
        <v>519600</v>
      </c>
      <c r="AL85" s="24">
        <v>519600</v>
      </c>
      <c r="AM85" s="24">
        <f t="shared" si="4"/>
        <v>0</v>
      </c>
    </row>
    <row r="86" spans="30:39" x14ac:dyDescent="0.25">
      <c r="AD86" s="45">
        <v>7605862</v>
      </c>
      <c r="AE86" s="24" t="s">
        <v>156</v>
      </c>
      <c r="AF86" s="24" t="s">
        <v>53</v>
      </c>
      <c r="AG86" s="24">
        <v>216300</v>
      </c>
      <c r="AH86" s="24">
        <v>8988454</v>
      </c>
      <c r="AJ86" s="24">
        <v>9702965</v>
      </c>
      <c r="AK86" s="24">
        <v>253300</v>
      </c>
      <c r="AL86" s="24">
        <v>253300</v>
      </c>
      <c r="AM86" s="24">
        <f t="shared" si="4"/>
        <v>0</v>
      </c>
    </row>
    <row r="87" spans="30:39" x14ac:dyDescent="0.25">
      <c r="AD87" s="45"/>
      <c r="AH87" s="24">
        <v>8822983</v>
      </c>
      <c r="AJ87" s="24">
        <v>1155482</v>
      </c>
      <c r="AK87" s="24">
        <v>6212900</v>
      </c>
      <c r="AL87" s="24">
        <v>6212900</v>
      </c>
      <c r="AM87" s="24">
        <f t="shared" si="4"/>
        <v>0</v>
      </c>
    </row>
    <row r="88" spans="30:39" x14ac:dyDescent="0.25">
      <c r="AD88" s="45"/>
      <c r="AH88" s="24">
        <v>3074336</v>
      </c>
      <c r="AJ88" s="24">
        <v>3977758</v>
      </c>
      <c r="AK88" s="24">
        <v>13998600</v>
      </c>
      <c r="AL88" s="24">
        <v>13998600</v>
      </c>
      <c r="AM88" s="24">
        <f t="shared" si="4"/>
        <v>0</v>
      </c>
    </row>
    <row r="89" spans="30:39" x14ac:dyDescent="0.25">
      <c r="AD89" s="45"/>
      <c r="AH89" s="24">
        <v>9033762</v>
      </c>
      <c r="AJ89" s="24">
        <v>9496934</v>
      </c>
      <c r="AK89" s="24">
        <v>1910600</v>
      </c>
      <c r="AL89" s="24">
        <v>1910600</v>
      </c>
      <c r="AM89" s="24">
        <f t="shared" si="4"/>
        <v>0</v>
      </c>
    </row>
    <row r="90" spans="30:39" x14ac:dyDescent="0.25">
      <c r="AD90" s="45"/>
      <c r="AH90" s="24">
        <v>3789317</v>
      </c>
      <c r="AJ90" s="24">
        <v>8822983</v>
      </c>
      <c r="AK90" s="24">
        <v>1005400</v>
      </c>
      <c r="AL90" s="24">
        <v>1005400</v>
      </c>
      <c r="AM90" s="24">
        <f t="shared" si="4"/>
        <v>0</v>
      </c>
    </row>
    <row r="91" spans="30:39" x14ac:dyDescent="0.25">
      <c r="AD91" s="45"/>
      <c r="AH91" s="24">
        <v>6434926</v>
      </c>
      <c r="AJ91" s="24">
        <v>2342335</v>
      </c>
      <c r="AK91" s="24">
        <v>4802000</v>
      </c>
      <c r="AL91" s="24">
        <v>4802000</v>
      </c>
      <c r="AM91" s="24">
        <f t="shared" si="4"/>
        <v>0</v>
      </c>
    </row>
    <row r="92" spans="30:39" x14ac:dyDescent="0.25">
      <c r="AD92" s="45"/>
      <c r="AH92" s="24">
        <v>3367359</v>
      </c>
      <c r="AJ92" s="24">
        <v>4410360</v>
      </c>
      <c r="AK92" s="24">
        <v>1567100</v>
      </c>
      <c r="AL92" s="24">
        <v>1567100</v>
      </c>
      <c r="AM92" s="24">
        <f t="shared" si="4"/>
        <v>0</v>
      </c>
    </row>
    <row r="93" spans="30:39" x14ac:dyDescent="0.25">
      <c r="AD93" s="45"/>
      <c r="AH93" s="24">
        <v>2854357</v>
      </c>
      <c r="AJ93" s="24">
        <v>8034777</v>
      </c>
      <c r="AK93" s="24">
        <v>3082000</v>
      </c>
      <c r="AL93" s="24">
        <v>3082000</v>
      </c>
      <c r="AM93" s="24">
        <f t="shared" si="4"/>
        <v>0</v>
      </c>
    </row>
    <row r="94" spans="30:39" x14ac:dyDescent="0.25">
      <c r="AD94" s="45"/>
      <c r="AH94" s="24">
        <v>8261070</v>
      </c>
      <c r="AJ94" s="24">
        <v>8559065</v>
      </c>
      <c r="AK94" s="24">
        <v>1230800</v>
      </c>
      <c r="AL94" s="24">
        <v>1230800</v>
      </c>
      <c r="AM94" s="24">
        <f t="shared" si="4"/>
        <v>0</v>
      </c>
    </row>
    <row r="95" spans="30:39" x14ac:dyDescent="0.25">
      <c r="AD95" s="45"/>
      <c r="AH95" s="24">
        <v>4573207</v>
      </c>
      <c r="AJ95" s="24">
        <v>8988454</v>
      </c>
      <c r="AK95" s="24">
        <v>1145800</v>
      </c>
      <c r="AL95" s="24">
        <v>1145800</v>
      </c>
      <c r="AM95" s="24">
        <f t="shared" si="4"/>
        <v>0</v>
      </c>
    </row>
    <row r="96" spans="30:39" x14ac:dyDescent="0.25">
      <c r="AD96" s="45"/>
      <c r="AH96" s="24">
        <v>6755296</v>
      </c>
      <c r="AJ96" s="24">
        <v>2854357</v>
      </c>
      <c r="AK96" s="24">
        <v>438900</v>
      </c>
      <c r="AL96" s="24">
        <v>438900</v>
      </c>
      <c r="AM96" s="24">
        <f t="shared" si="4"/>
        <v>0</v>
      </c>
    </row>
    <row r="97" spans="30:39" x14ac:dyDescent="0.25">
      <c r="AD97" s="45"/>
      <c r="AH97" s="24">
        <v>4746258</v>
      </c>
      <c r="AJ97" s="24">
        <v>3074336</v>
      </c>
      <c r="AK97" s="24">
        <v>2254900</v>
      </c>
      <c r="AL97" s="24">
        <v>2254900</v>
      </c>
      <c r="AM97" s="24">
        <f t="shared" si="4"/>
        <v>0</v>
      </c>
    </row>
    <row r="98" spans="30:39" x14ac:dyDescent="0.25">
      <c r="AD98" s="45"/>
      <c r="AH98" s="24">
        <v>7605862</v>
      </c>
      <c r="AJ98" s="24">
        <v>3367359</v>
      </c>
      <c r="AK98" s="24">
        <v>2785000</v>
      </c>
      <c r="AL98" s="24">
        <v>2785000</v>
      </c>
      <c r="AM98" s="24">
        <f t="shared" si="4"/>
        <v>0</v>
      </c>
    </row>
    <row r="99" spans="30:39" x14ac:dyDescent="0.25">
      <c r="AJ99" s="24">
        <v>3789317</v>
      </c>
      <c r="AK99" s="24">
        <v>1189900</v>
      </c>
      <c r="AL99" s="24">
        <v>1189900</v>
      </c>
      <c r="AM99" s="24">
        <f t="shared" si="4"/>
        <v>0</v>
      </c>
    </row>
    <row r="100" spans="30:39" x14ac:dyDescent="0.25">
      <c r="AJ100" s="24">
        <v>6434926</v>
      </c>
      <c r="AK100" s="24">
        <v>419000</v>
      </c>
      <c r="AL100" s="24">
        <v>419000</v>
      </c>
      <c r="AM100" s="24">
        <f t="shared" si="4"/>
        <v>0</v>
      </c>
    </row>
    <row r="101" spans="30:39" x14ac:dyDescent="0.25">
      <c r="AJ101" s="24">
        <v>9033762</v>
      </c>
      <c r="AK101" s="24">
        <v>1223000</v>
      </c>
      <c r="AL101" s="24">
        <v>1223000</v>
      </c>
      <c r="AM101" s="24">
        <f t="shared" si="4"/>
        <v>0</v>
      </c>
    </row>
    <row r="102" spans="30:39" x14ac:dyDescent="0.25">
      <c r="AJ102" s="24">
        <v>8261070</v>
      </c>
      <c r="AK102" s="24">
        <v>3678400</v>
      </c>
      <c r="AL102" s="24">
        <v>3678400</v>
      </c>
      <c r="AM102" s="24">
        <f t="shared" si="4"/>
        <v>0</v>
      </c>
    </row>
    <row r="103" spans="30:39" x14ac:dyDescent="0.25">
      <c r="AJ103" s="24">
        <v>4573207</v>
      </c>
      <c r="AK103" s="24">
        <v>343700</v>
      </c>
      <c r="AL103" s="24">
        <v>343700</v>
      </c>
      <c r="AM103" s="24">
        <f t="shared" si="4"/>
        <v>0</v>
      </c>
    </row>
    <row r="104" spans="30:39" x14ac:dyDescent="0.25">
      <c r="AJ104" s="24">
        <v>4746258</v>
      </c>
      <c r="AK104" s="24">
        <v>2122100</v>
      </c>
      <c r="AL104" s="24">
        <v>2122100</v>
      </c>
      <c r="AM104" s="24">
        <f t="shared" si="4"/>
        <v>0</v>
      </c>
    </row>
    <row r="105" spans="30:39" x14ac:dyDescent="0.25">
      <c r="AJ105" s="24">
        <v>6755296</v>
      </c>
      <c r="AK105" s="24">
        <v>6287100</v>
      </c>
      <c r="AL105" s="24">
        <v>6287100</v>
      </c>
      <c r="AM105" s="24">
        <f t="shared" si="4"/>
        <v>0</v>
      </c>
    </row>
    <row r="106" spans="30:39" x14ac:dyDescent="0.25">
      <c r="AJ106" s="24">
        <v>7605862</v>
      </c>
      <c r="AK106" s="24">
        <v>269700</v>
      </c>
      <c r="AL106" s="24">
        <v>269700</v>
      </c>
      <c r="AM106" s="24">
        <f t="shared" si="4"/>
        <v>0</v>
      </c>
    </row>
  </sheetData>
  <autoFilter ref="A6:W7"/>
  <mergeCells count="10">
    <mergeCell ref="Z6:AC6"/>
    <mergeCell ref="AD6:AG6"/>
    <mergeCell ref="AH6:AI6"/>
    <mergeCell ref="AJ6:AM6"/>
    <mergeCell ref="A1:W1"/>
    <mergeCell ref="B3:W3"/>
    <mergeCell ref="S5:U5"/>
    <mergeCell ref="V5:W5"/>
    <mergeCell ref="X5:X6"/>
    <mergeCell ref="I5:O5"/>
  </mergeCells>
  <conditionalFormatting sqref="U7:U27">
    <cfRule type="top10" dxfId="4" priority="3" bottom="1" rank="10"/>
    <cfRule type="top10" dxfId="3" priority="4" rank="10"/>
  </conditionalFormatting>
  <pageMargins left="0.7" right="0.7" top="0.78740157499999996" bottom="0.78740157499999996" header="0.3" footer="0.3"/>
  <pageSetup paperSize="9" scale="33" fitToHeight="0" orientation="landscape" r:id="rId1"/>
  <headerFooter>
    <oddHeader xml:space="preserve">&amp;LPOROVNÁNÍ REÁLNÝCH NÁVRHŮ DOTACE 2015 - 2017               
</oddHeader>
  </headerFooter>
  <drawing r:id="rId2"/>
  <legacyDrawing r:id="rId3"/>
  <extLst>
    <ext xmlns:x14="http://schemas.microsoft.com/office/spreadsheetml/2009/9/main" uri="{05C60535-1F16-4fd2-B633-F4F36F0B64E0}">
      <x14:sparklineGroups xmlns:xm="http://schemas.microsoft.com/office/excel/2006/main">
        <x14:sparklineGroup type="column" displayEmptyCellsAs="gap" high="1" low="1">
          <x14:colorSeries theme="9" tint="-0.249977111117893"/>
          <x14:colorNegative theme="4"/>
          <x14:colorAxis rgb="FF000000"/>
          <x14:colorMarkers theme="9" tint="-0.499984740745262"/>
          <x14:colorFirst theme="9" tint="0.39997558519241921"/>
          <x14:colorLast theme="9" tint="0.39997558519241921"/>
          <x14:colorHigh theme="9" tint="-0.499984740745262"/>
          <x14:colorLow theme="9"/>
          <x14:sparklines>
            <x14:sparkline>
              <xm:f>'Výstup - komparace 2015-2017'!M7:O7</xm:f>
              <xm:sqref>P7</xm:sqref>
            </x14:sparkline>
            <x14:sparkline>
              <xm:f>'Výstup - komparace 2015-2017'!M8:O8</xm:f>
              <xm:sqref>P8</xm:sqref>
            </x14:sparkline>
            <x14:sparkline>
              <xm:f>'Výstup - komparace 2015-2017'!M9:O9</xm:f>
              <xm:sqref>P9</xm:sqref>
            </x14:sparkline>
            <x14:sparkline>
              <xm:f>'Výstup - komparace 2015-2017'!M10:O10</xm:f>
              <xm:sqref>P10</xm:sqref>
            </x14:sparkline>
            <x14:sparkline>
              <xm:f>'Výstup - komparace 2015-2017'!M11:O11</xm:f>
              <xm:sqref>P11</xm:sqref>
            </x14:sparkline>
            <x14:sparkline>
              <xm:f>'Výstup - komparace 2015-2017'!M12:O12</xm:f>
              <xm:sqref>P12</xm:sqref>
            </x14:sparkline>
            <x14:sparkline>
              <xm:f>'Výstup - komparace 2015-2017'!M13:O13</xm:f>
              <xm:sqref>P13</xm:sqref>
            </x14:sparkline>
            <x14:sparkline>
              <xm:f>'Výstup - komparace 2015-2017'!M14:O14</xm:f>
              <xm:sqref>P14</xm:sqref>
            </x14:sparkline>
            <x14:sparkline>
              <xm:f>'Výstup - komparace 2015-2017'!M15:O15</xm:f>
              <xm:sqref>P15</xm:sqref>
            </x14:sparkline>
            <x14:sparkline>
              <xm:f>'Výstup - komparace 2015-2017'!M16:O16</xm:f>
              <xm:sqref>P16</xm:sqref>
            </x14:sparkline>
            <x14:sparkline>
              <xm:f>'Výstup - komparace 2015-2017'!M17:O17</xm:f>
              <xm:sqref>P17</xm:sqref>
            </x14:sparkline>
            <x14:sparkline>
              <xm:f>'Výstup - komparace 2015-2017'!M18:O18</xm:f>
              <xm:sqref>P18</xm:sqref>
            </x14:sparkline>
            <x14:sparkline>
              <xm:f>'Výstup - komparace 2015-2017'!M19:O19</xm:f>
              <xm:sqref>P19</xm:sqref>
            </x14:sparkline>
            <x14:sparkline>
              <xm:f>'Výstup - komparace 2015-2017'!M20:O20</xm:f>
              <xm:sqref>P20</xm:sqref>
            </x14:sparkline>
            <x14:sparkline>
              <xm:f>'Výstup - komparace 2015-2017'!M21:O21</xm:f>
              <xm:sqref>P21</xm:sqref>
            </x14:sparkline>
            <x14:sparkline>
              <xm:f>'Výstup - komparace 2015-2017'!M22:O22</xm:f>
              <xm:sqref>P22</xm:sqref>
            </x14:sparkline>
            <x14:sparkline>
              <xm:f>'Výstup - komparace 2015-2017'!M23:O23</xm:f>
              <xm:sqref>P23</xm:sqref>
            </x14:sparkline>
            <x14:sparkline>
              <xm:f>'Výstup - komparace 2015-2017'!M24:O24</xm:f>
              <xm:sqref>P24</xm:sqref>
            </x14:sparkline>
            <x14:sparkline>
              <xm:f>'Výstup - komparace 2015-2017'!M25:O25</xm:f>
              <xm:sqref>P25</xm:sqref>
            </x14:sparkline>
            <x14:sparkline>
              <xm:f>'Výstup - komparace 2015-2017'!M26:O26</xm:f>
              <xm:sqref>P26</xm:sqref>
            </x14:sparkline>
            <x14:sparkline>
              <xm:f>'Výstup - komparace 2015-2017'!M27:O27</xm:f>
              <xm:sqref>P27</xm:sqref>
            </x14:sparkline>
          </x14:sparklines>
        </x14:sparklineGroup>
        <x14:sparklineGroup type="column" displayEmptyCellsAs="gap" high="1" low="1">
          <x14:colorSeries theme="9" tint="-0.249977111117893"/>
          <x14:colorNegative theme="4"/>
          <x14:colorAxis rgb="FF000000"/>
          <x14:colorMarkers theme="9" tint="-0.499984740745262"/>
          <x14:colorFirst theme="9" tint="0.39997558519241921"/>
          <x14:colorLast theme="9" tint="0.39997558519241921"/>
          <x14:colorHigh theme="9" tint="-0.499984740745262"/>
          <x14:colorLow theme="9"/>
          <x14:sparklines>
            <x14:sparkline>
              <xm:f>'Výstup - komparace 2015-2017'!I7:K7</xm:f>
              <xm:sqref>L7</xm:sqref>
            </x14:sparkline>
            <x14:sparkline>
              <xm:f>'Výstup - komparace 2015-2017'!I8:K8</xm:f>
              <xm:sqref>L8</xm:sqref>
            </x14:sparkline>
            <x14:sparkline>
              <xm:f>'Výstup - komparace 2015-2017'!I9:K9</xm:f>
              <xm:sqref>L9</xm:sqref>
            </x14:sparkline>
            <x14:sparkline>
              <xm:f>'Výstup - komparace 2015-2017'!I10:K10</xm:f>
              <xm:sqref>L10</xm:sqref>
            </x14:sparkline>
            <x14:sparkline>
              <xm:f>'Výstup - komparace 2015-2017'!I11:K11</xm:f>
              <xm:sqref>L11</xm:sqref>
            </x14:sparkline>
            <x14:sparkline>
              <xm:f>'Výstup - komparace 2015-2017'!I12:K12</xm:f>
              <xm:sqref>L12</xm:sqref>
            </x14:sparkline>
            <x14:sparkline>
              <xm:f>'Výstup - komparace 2015-2017'!I13:K13</xm:f>
              <xm:sqref>L13</xm:sqref>
            </x14:sparkline>
            <x14:sparkline>
              <xm:f>'Výstup - komparace 2015-2017'!I14:K14</xm:f>
              <xm:sqref>L14</xm:sqref>
            </x14:sparkline>
            <x14:sparkline>
              <xm:f>'Výstup - komparace 2015-2017'!I15:K15</xm:f>
              <xm:sqref>L15</xm:sqref>
            </x14:sparkline>
            <x14:sparkline>
              <xm:f>'Výstup - komparace 2015-2017'!I16:K16</xm:f>
              <xm:sqref>L16</xm:sqref>
            </x14:sparkline>
            <x14:sparkline>
              <xm:f>'Výstup - komparace 2015-2017'!I17:K17</xm:f>
              <xm:sqref>L17</xm:sqref>
            </x14:sparkline>
            <x14:sparkline>
              <xm:f>'Výstup - komparace 2015-2017'!I18:K18</xm:f>
              <xm:sqref>L18</xm:sqref>
            </x14:sparkline>
            <x14:sparkline>
              <xm:f>'Výstup - komparace 2015-2017'!I19:K19</xm:f>
              <xm:sqref>L19</xm:sqref>
            </x14:sparkline>
            <x14:sparkline>
              <xm:f>'Výstup - komparace 2015-2017'!I20:K20</xm:f>
              <xm:sqref>L20</xm:sqref>
            </x14:sparkline>
            <x14:sparkline>
              <xm:f>'Výstup - komparace 2015-2017'!I21:K21</xm:f>
              <xm:sqref>L21</xm:sqref>
            </x14:sparkline>
            <x14:sparkline>
              <xm:f>'Výstup - komparace 2015-2017'!I22:K22</xm:f>
              <xm:sqref>L22</xm:sqref>
            </x14:sparkline>
            <x14:sparkline>
              <xm:f>'Výstup - komparace 2015-2017'!I23:K23</xm:f>
              <xm:sqref>L23</xm:sqref>
            </x14:sparkline>
            <x14:sparkline>
              <xm:f>'Výstup - komparace 2015-2017'!I24:K24</xm:f>
              <xm:sqref>L24</xm:sqref>
            </x14:sparkline>
            <x14:sparkline>
              <xm:f>'Výstup - komparace 2015-2017'!I25:K25</xm:f>
              <xm:sqref>L25</xm:sqref>
            </x14:sparkline>
            <x14:sparkline>
              <xm:f>'Výstup - komparace 2015-2017'!I26:K26</xm:f>
              <xm:sqref>L26</xm:sqref>
            </x14:sparkline>
            <x14:sparkline>
              <xm:f>'Výstup - komparace 2015-2017'!I27:K27</xm:f>
              <xm:sqref>L27</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RowColHeaders="0" zoomScale="70" zoomScaleNormal="70" workbookViewId="0">
      <selection activeCell="AG29" sqref="AG29"/>
    </sheetView>
  </sheetViews>
  <sheetFormatPr defaultRowHeight="15" x14ac:dyDescent="0.25"/>
  <cols>
    <col min="1" max="16384" width="9.140625" style="167"/>
  </cols>
  <sheetData/>
  <pageMargins left="0.7" right="0.7" top="0.78740157499999996" bottom="0.78740157499999996"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3"/>
  <sheetViews>
    <sheetView showGridLines="0" workbookViewId="0">
      <selection activeCell="G59" sqref="G59"/>
    </sheetView>
  </sheetViews>
  <sheetFormatPr defaultRowHeight="15" x14ac:dyDescent="0.25"/>
  <cols>
    <col min="2" max="2" width="121.28515625" customWidth="1"/>
    <col min="3" max="3" width="18.85546875" customWidth="1"/>
    <col min="4" max="4" width="17.5703125" customWidth="1"/>
    <col min="5" max="5" width="16.7109375" customWidth="1"/>
  </cols>
  <sheetData>
    <row r="1" spans="2:5" ht="27.75" customHeight="1" x14ac:dyDescent="0.25">
      <c r="B1" s="322" t="s">
        <v>0</v>
      </c>
      <c r="C1" s="322"/>
    </row>
    <row r="2" spans="2:5" ht="33.75" customHeight="1" x14ac:dyDescent="0.25">
      <c r="B2" s="1"/>
      <c r="C2" s="2"/>
    </row>
    <row r="3" spans="2:5" x14ac:dyDescent="0.25">
      <c r="B3" s="323" t="s">
        <v>1</v>
      </c>
      <c r="C3" s="323"/>
    </row>
    <row r="4" spans="2:5" x14ac:dyDescent="0.25">
      <c r="B4" s="323"/>
      <c r="C4" s="323"/>
    </row>
    <row r="5" spans="2:5" ht="15" customHeight="1" x14ac:dyDescent="0.25">
      <c r="B5" s="3" t="s">
        <v>2</v>
      </c>
      <c r="C5" s="4" t="e">
        <f>SUMIF([3]Worksheet!X:X,"pečovatelská služba",[3]Worksheet!IU:IU)</f>
        <v>#VALUE!</v>
      </c>
    </row>
    <row r="6" spans="2:5" x14ac:dyDescent="0.25">
      <c r="B6" s="3" t="s">
        <v>3</v>
      </c>
      <c r="C6" s="4" t="e">
        <f>SUMIF([3]Worksheet!X:X,"pečovatelská služba",[3]Worksheet!IV:IV)</f>
        <v>#VALUE!</v>
      </c>
    </row>
    <row r="7" spans="2:5" x14ac:dyDescent="0.25">
      <c r="B7" s="5" t="s">
        <v>4</v>
      </c>
      <c r="C7" s="4" t="e">
        <f>C5+C6</f>
        <v>#VALUE!</v>
      </c>
    </row>
    <row r="8" spans="2:5" x14ac:dyDescent="0.25">
      <c r="B8" s="6"/>
      <c r="C8" s="7"/>
    </row>
    <row r="9" spans="2:5" x14ac:dyDescent="0.25">
      <c r="B9" s="3" t="s">
        <v>5</v>
      </c>
      <c r="C9" s="4" t="e">
        <f>SUMIF([3]Worksheet!X:X,"pečovatelská služba",[3]Worksheet!PE:PE)</f>
        <v>#VALUE!</v>
      </c>
    </row>
    <row r="10" spans="2:5" x14ac:dyDescent="0.25">
      <c r="B10" s="3" t="s">
        <v>6</v>
      </c>
      <c r="C10" s="4" t="e">
        <f>SUMIF([3]Worksheet!X:X,"pečovatelská služba",[3]Worksheet!PD:PD)</f>
        <v>#VALUE!</v>
      </c>
    </row>
    <row r="11" spans="2:5" x14ac:dyDescent="0.25">
      <c r="C11" s="8"/>
    </row>
    <row r="12" spans="2:5" x14ac:dyDescent="0.25">
      <c r="B12" s="3" t="s">
        <v>7</v>
      </c>
      <c r="C12" s="4" t="e">
        <f>C9/C7</f>
        <v>#VALUE!</v>
      </c>
    </row>
    <row r="14" spans="2:5" ht="23.25" customHeight="1" x14ac:dyDescent="0.25">
      <c r="B14" s="324" t="s">
        <v>8</v>
      </c>
      <c r="C14" s="324"/>
    </row>
    <row r="15" spans="2:5" x14ac:dyDescent="0.25">
      <c r="B15" s="3" t="s">
        <v>9</v>
      </c>
      <c r="C15" s="4" t="e">
        <f t="shared" ref="C15:C17" si="0">C12/C10</f>
        <v>#VALUE!</v>
      </c>
      <c r="D15" s="325"/>
      <c r="E15" s="320"/>
    </row>
    <row r="16" spans="2:5" x14ac:dyDescent="0.25">
      <c r="B16" s="3" t="s">
        <v>10</v>
      </c>
      <c r="C16" s="4" t="e">
        <f t="shared" si="0"/>
        <v>#DIV/0!</v>
      </c>
      <c r="D16" s="326"/>
      <c r="E16" s="321"/>
    </row>
    <row r="17" spans="2:5" x14ac:dyDescent="0.25">
      <c r="B17" s="3" t="s">
        <v>11</v>
      </c>
      <c r="C17" s="4" t="e">
        <f t="shared" si="0"/>
        <v>#VALUE!</v>
      </c>
      <c r="D17" s="326"/>
      <c r="E17" s="321"/>
    </row>
    <row r="20" spans="2:5" ht="15" customHeight="1" x14ac:dyDescent="0.25">
      <c r="B20" s="3" t="s">
        <v>12</v>
      </c>
      <c r="C20" s="4" t="e">
        <f t="shared" ref="C20:C22" si="1">C17/C15</f>
        <v>#VALUE!</v>
      </c>
      <c r="D20" s="319"/>
      <c r="E20" s="320"/>
    </row>
    <row r="21" spans="2:5" x14ac:dyDescent="0.25">
      <c r="B21" s="3" t="s">
        <v>13</v>
      </c>
      <c r="C21" s="4" t="e">
        <f t="shared" si="1"/>
        <v>#DIV/0!</v>
      </c>
      <c r="D21" s="319"/>
      <c r="E21" s="321"/>
    </row>
    <row r="22" spans="2:5" x14ac:dyDescent="0.25">
      <c r="B22" s="3" t="s">
        <v>14</v>
      </c>
      <c r="C22" s="4" t="e">
        <f t="shared" si="1"/>
        <v>#VALUE!</v>
      </c>
      <c r="D22" s="319"/>
      <c r="E22" s="321"/>
    </row>
    <row r="26" spans="2:5" ht="24.75" customHeight="1" x14ac:dyDescent="0.25">
      <c r="B26" s="328" t="s">
        <v>15</v>
      </c>
      <c r="C26" s="328"/>
    </row>
    <row r="27" spans="2:5" x14ac:dyDescent="0.25">
      <c r="B27" s="5" t="s">
        <v>16</v>
      </c>
      <c r="C27" s="10" t="e">
        <f>SUMIF([3]Worksheet!X:X,"osobní asistence",[3]Worksheet!JU:JU)</f>
        <v>#VALUE!</v>
      </c>
    </row>
    <row r="28" spans="2:5" x14ac:dyDescent="0.25">
      <c r="B28" s="3" t="s">
        <v>17</v>
      </c>
      <c r="C28" s="10" t="e">
        <f>SUMIF([3]Worksheet!X:X,"osobní asistence",[3]Worksheet!KH:KH)</f>
        <v>#VALUE!</v>
      </c>
    </row>
    <row r="29" spans="2:5" x14ac:dyDescent="0.25">
      <c r="B29" s="5" t="s">
        <v>18</v>
      </c>
      <c r="C29" s="9" t="e">
        <f>C28/C27</f>
        <v>#VALUE!</v>
      </c>
    </row>
    <row r="31" spans="2:5" x14ac:dyDescent="0.25">
      <c r="B31" s="5" t="s">
        <v>19</v>
      </c>
      <c r="C31" s="4" t="e">
        <f>C28/C26</f>
        <v>#VALUE!</v>
      </c>
    </row>
    <row r="32" spans="2:5" x14ac:dyDescent="0.25">
      <c r="B32" s="5" t="s">
        <v>20</v>
      </c>
      <c r="C32" s="4" t="e">
        <f>C29/C27</f>
        <v>#VALUE!</v>
      </c>
    </row>
    <row r="33" spans="2:6" x14ac:dyDescent="0.25">
      <c r="B33" s="5" t="s">
        <v>21</v>
      </c>
      <c r="C33" s="4" t="e">
        <f>C31-C32</f>
        <v>#VALUE!</v>
      </c>
    </row>
    <row r="36" spans="2:6" x14ac:dyDescent="0.25">
      <c r="B36" s="5" t="s">
        <v>22</v>
      </c>
      <c r="C36" s="4" t="e">
        <f>C33/C31</f>
        <v>#VALUE!</v>
      </c>
    </row>
    <row r="37" spans="2:6" x14ac:dyDescent="0.25">
      <c r="B37" s="5" t="s">
        <v>23</v>
      </c>
      <c r="C37" s="10" t="e">
        <f>SUMIF([3]Worksheet!X:X,"osobní asistence",[3]Worksheet!IU:IU)</f>
        <v>#VALUE!</v>
      </c>
    </row>
    <row r="38" spans="2:6" x14ac:dyDescent="0.25">
      <c r="B38" s="5" t="s">
        <v>24</v>
      </c>
      <c r="C38" s="4" t="e">
        <f>C36/C37</f>
        <v>#VALUE!</v>
      </c>
    </row>
    <row r="40" spans="2:6" x14ac:dyDescent="0.25">
      <c r="B40" s="323" t="s">
        <v>301</v>
      </c>
      <c r="C40" s="323"/>
      <c r="D40" s="323"/>
      <c r="E40" s="323"/>
      <c r="F40" s="323"/>
    </row>
    <row r="41" spans="2:6" x14ac:dyDescent="0.25">
      <c r="B41" s="323"/>
      <c r="C41" s="323"/>
      <c r="D41" s="323"/>
      <c r="E41" s="323"/>
      <c r="F41" s="323"/>
    </row>
    <row r="43" spans="2:6" x14ac:dyDescent="0.25">
      <c r="B43" s="5" t="s">
        <v>25</v>
      </c>
      <c r="C43" s="329">
        <v>2014</v>
      </c>
      <c r="D43" s="329"/>
      <c r="E43" s="329">
        <v>2015</v>
      </c>
      <c r="F43" s="329"/>
    </row>
    <row r="44" spans="2:6" x14ac:dyDescent="0.25">
      <c r="B44" s="5" t="s">
        <v>26</v>
      </c>
      <c r="C44" s="11" t="s">
        <v>27</v>
      </c>
      <c r="D44" s="11" t="s">
        <v>28</v>
      </c>
      <c r="E44" s="11" t="s">
        <v>27</v>
      </c>
      <c r="F44" s="11" t="s">
        <v>28</v>
      </c>
    </row>
    <row r="45" spans="2:6" x14ac:dyDescent="0.25">
      <c r="B45" s="12" t="s">
        <v>29</v>
      </c>
      <c r="C45" s="13">
        <v>22500000</v>
      </c>
      <c r="D45" s="14">
        <v>100000</v>
      </c>
      <c r="E45" s="13">
        <v>22850000</v>
      </c>
      <c r="F45" s="14">
        <v>0</v>
      </c>
    </row>
    <row r="46" spans="2:6" x14ac:dyDescent="0.25">
      <c r="B46" s="12" t="s">
        <v>30</v>
      </c>
      <c r="C46" s="13">
        <v>22500001</v>
      </c>
      <c r="D46" s="14">
        <v>100001</v>
      </c>
      <c r="E46" s="13">
        <v>20376000</v>
      </c>
      <c r="F46" s="14">
        <v>0</v>
      </c>
    </row>
    <row r="47" spans="2:6" x14ac:dyDescent="0.25">
      <c r="B47" s="12" t="s">
        <v>31</v>
      </c>
      <c r="C47" s="13">
        <v>22500002</v>
      </c>
      <c r="D47" s="14"/>
      <c r="E47" s="13">
        <v>20900000</v>
      </c>
      <c r="F47" s="14">
        <v>0</v>
      </c>
    </row>
    <row r="48" spans="2:6" x14ac:dyDescent="0.25">
      <c r="B48" s="12" t="s">
        <v>32</v>
      </c>
      <c r="C48" s="13">
        <v>22500003</v>
      </c>
      <c r="D48" s="14"/>
      <c r="E48" s="13">
        <v>28223000</v>
      </c>
      <c r="F48" s="14">
        <v>0</v>
      </c>
    </row>
    <row r="49" spans="2:6" x14ac:dyDescent="0.25">
      <c r="B49" s="12" t="s">
        <v>33</v>
      </c>
      <c r="C49" s="13">
        <v>22500004</v>
      </c>
      <c r="D49" s="14">
        <v>100004</v>
      </c>
      <c r="E49" s="13">
        <v>92349000</v>
      </c>
      <c r="F49" s="14">
        <v>0</v>
      </c>
    </row>
    <row r="50" spans="2:6" x14ac:dyDescent="0.25">
      <c r="C50" s="15">
        <f>SUM(C45:C49)</f>
        <v>112500010</v>
      </c>
      <c r="E50" s="15">
        <f>SUM(E45:E49)</f>
        <v>184698000</v>
      </c>
    </row>
    <row r="51" spans="2:6" x14ac:dyDescent="0.25">
      <c r="B51" s="324" t="s">
        <v>302</v>
      </c>
      <c r="C51" s="324"/>
      <c r="D51" s="324"/>
    </row>
    <row r="52" spans="2:6" x14ac:dyDescent="0.25">
      <c r="C52" s="12">
        <v>2014</v>
      </c>
      <c r="D52" s="12">
        <v>2015</v>
      </c>
    </row>
    <row r="53" spans="2:6" x14ac:dyDescent="0.25">
      <c r="B53" s="5" t="s">
        <v>34</v>
      </c>
      <c r="C53" s="10" t="e">
        <f>SUMIF([3]Worksheet!X:X,"osobní asistence",[3]Worksheet!IU:IU)</f>
        <v>#VALUE!</v>
      </c>
      <c r="D53" s="10" t="e">
        <f>SUMIF([3]Worksheet!Y:Y,"osobní asistence",[3]Worksheet!IV:IV)</f>
        <v>#VALUE!</v>
      </c>
    </row>
    <row r="55" spans="2:6" x14ac:dyDescent="0.25">
      <c r="B55" s="330" t="s">
        <v>303</v>
      </c>
      <c r="C55" s="330"/>
      <c r="D55" s="330"/>
    </row>
    <row r="56" spans="2:6" x14ac:dyDescent="0.25">
      <c r="B56" s="5" t="s">
        <v>35</v>
      </c>
      <c r="C56" s="10" t="e">
        <f>SUMIF([3]Worksheet!X:X,"osobní asistence",[3]Worksheet!IU:IU)</f>
        <v>#VALUE!</v>
      </c>
      <c r="D56" s="10" t="e">
        <f>SUMIF([3]Worksheet!Y:Y,"osobní asistence",[3]Worksheet!IV:IV)</f>
        <v>#VALUE!</v>
      </c>
    </row>
    <row r="57" spans="2:6" x14ac:dyDescent="0.25">
      <c r="B57" s="16" t="s">
        <v>36</v>
      </c>
      <c r="C57" s="10" t="e">
        <f>SUMIF([3]Worksheet!X:X,"osobní asistence",[3]Worksheet!IU:IU)</f>
        <v>#VALUE!</v>
      </c>
      <c r="D57" s="16" t="s">
        <v>37</v>
      </c>
    </row>
    <row r="58" spans="2:6" x14ac:dyDescent="0.25">
      <c r="B58" s="16" t="s">
        <v>38</v>
      </c>
      <c r="C58" s="17" t="s">
        <v>37</v>
      </c>
      <c r="D58" s="10" t="e">
        <f>SUMIF([3]Worksheet!Y:Y,"osobní asistence",[3]Worksheet!IV:IV)</f>
        <v>#VALUE!</v>
      </c>
    </row>
    <row r="61" spans="2:6" x14ac:dyDescent="0.25">
      <c r="B61" s="327" t="s">
        <v>39</v>
      </c>
      <c r="C61" s="327"/>
      <c r="D61" s="327"/>
    </row>
    <row r="62" spans="2:6" x14ac:dyDescent="0.25">
      <c r="B62" s="5" t="s">
        <v>40</v>
      </c>
      <c r="C62" s="16">
        <v>2014</v>
      </c>
      <c r="D62" s="16">
        <v>2015</v>
      </c>
    </row>
    <row r="63" spans="2:6" x14ac:dyDescent="0.25">
      <c r="B63" s="17" t="s">
        <v>41</v>
      </c>
      <c r="C63" s="4" t="e">
        <f>C50+C53</f>
        <v>#VALUE!</v>
      </c>
      <c r="D63" s="4" t="e">
        <f>E50+D53</f>
        <v>#VALUE!</v>
      </c>
    </row>
  </sheetData>
  <mergeCells count="14">
    <mergeCell ref="B61:D61"/>
    <mergeCell ref="B26:C26"/>
    <mergeCell ref="B40:F41"/>
    <mergeCell ref="C43:D43"/>
    <mergeCell ref="E43:F43"/>
    <mergeCell ref="B51:D51"/>
    <mergeCell ref="B55:D55"/>
    <mergeCell ref="D20:D22"/>
    <mergeCell ref="E20:E22"/>
    <mergeCell ref="B1:C1"/>
    <mergeCell ref="B3:C4"/>
    <mergeCell ref="B14:C14"/>
    <mergeCell ref="D15:D17"/>
    <mergeCell ref="E15:E17"/>
  </mergeCells>
  <pageMargins left="0.7" right="0.7" top="0.78740157499999996" bottom="0.78740157499999996"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election activeCell="C23" sqref="C23"/>
    </sheetView>
  </sheetViews>
  <sheetFormatPr defaultRowHeight="20.100000000000001" customHeight="1" x14ac:dyDescent="0.25"/>
  <cols>
    <col min="1" max="1" width="45.42578125" customWidth="1"/>
    <col min="2" max="2" width="27.42578125" customWidth="1"/>
    <col min="3" max="3" width="22.28515625" customWidth="1"/>
    <col min="4" max="4" width="26.85546875" customWidth="1"/>
  </cols>
  <sheetData>
    <row r="1" spans="1:5" ht="20.100000000000001" customHeight="1" x14ac:dyDescent="0.25">
      <c r="A1" s="331" t="s">
        <v>225</v>
      </c>
      <c r="B1" s="332"/>
      <c r="C1" s="332"/>
      <c r="D1" s="333"/>
    </row>
    <row r="2" spans="1:5" ht="20.100000000000001" customHeight="1" x14ac:dyDescent="0.25">
      <c r="A2" s="63" t="s">
        <v>173</v>
      </c>
      <c r="B2" s="64" t="s">
        <v>226</v>
      </c>
      <c r="C2" s="64" t="s">
        <v>201</v>
      </c>
      <c r="D2" s="64" t="s">
        <v>202</v>
      </c>
    </row>
    <row r="3" spans="1:5" ht="20.100000000000001" customHeight="1" thickBot="1" x14ac:dyDescent="0.3">
      <c r="A3" s="57" t="s">
        <v>181</v>
      </c>
      <c r="B3" s="71">
        <v>0.1</v>
      </c>
      <c r="C3" s="71">
        <v>0.1</v>
      </c>
      <c r="D3" s="71">
        <v>0.10068485149700353</v>
      </c>
      <c r="E3" s="70" t="str">
        <f>IF(D7&lt;C7,CHAR(230),IF(D7&gt;C7,CHAR(228),CHAR(232)))</f>
        <v>č</v>
      </c>
    </row>
    <row r="4" spans="1:5" ht="20.100000000000001" customHeight="1" thickTop="1" thickBot="1" x14ac:dyDescent="0.35">
      <c r="A4" s="59" t="s">
        <v>182</v>
      </c>
      <c r="B4" s="71">
        <v>0.25</v>
      </c>
      <c r="C4" s="71">
        <v>0.25</v>
      </c>
      <c r="D4" s="71">
        <v>0.23297927604468263</v>
      </c>
      <c r="E4" s="68" t="str">
        <f t="shared" ref="E4:E15" si="0">IF(D4&lt;C4,CHAR(230),IF(D4&gt;C4,CHAR(228),CHAR(232)))</f>
        <v>ć</v>
      </c>
    </row>
    <row r="5" spans="1:5" ht="20.100000000000001" customHeight="1" thickTop="1" thickBot="1" x14ac:dyDescent="0.3">
      <c r="A5" s="57" t="s">
        <v>183</v>
      </c>
      <c r="B5" s="71">
        <v>0.27</v>
      </c>
      <c r="C5" s="71">
        <v>0.27</v>
      </c>
      <c r="D5" s="71">
        <v>0.27032286581456494</v>
      </c>
      <c r="E5" s="70" t="s">
        <v>203</v>
      </c>
    </row>
    <row r="6" spans="1:5" ht="20.100000000000001" customHeight="1" thickTop="1" thickBot="1" x14ac:dyDescent="0.3">
      <c r="A6" s="57" t="s">
        <v>184</v>
      </c>
      <c r="B6" s="71">
        <v>0.19</v>
      </c>
      <c r="C6" s="71">
        <v>0.19</v>
      </c>
      <c r="D6" s="71">
        <v>0.17582660713972498</v>
      </c>
      <c r="E6" s="68" t="str">
        <f t="shared" si="0"/>
        <v>ć</v>
      </c>
    </row>
    <row r="7" spans="1:5" ht="20.100000000000001" customHeight="1" thickTop="1" thickBot="1" x14ac:dyDescent="0.35">
      <c r="A7" s="59" t="s">
        <v>185</v>
      </c>
      <c r="B7" s="71">
        <v>0.1</v>
      </c>
      <c r="C7" s="71">
        <v>0.1</v>
      </c>
      <c r="D7" s="71">
        <v>0.1</v>
      </c>
      <c r="E7" s="70" t="s">
        <v>203</v>
      </c>
    </row>
    <row r="8" spans="1:5" ht="20.100000000000001" customHeight="1" thickTop="1" thickBot="1" x14ac:dyDescent="0.35">
      <c r="A8" s="59" t="s">
        <v>186</v>
      </c>
      <c r="B8" s="71">
        <v>0.12</v>
      </c>
      <c r="C8" s="71">
        <v>0.12</v>
      </c>
      <c r="D8" s="71">
        <v>0.10621991345858582</v>
      </c>
      <c r="E8" s="68" t="str">
        <f t="shared" si="0"/>
        <v>ć</v>
      </c>
    </row>
    <row r="9" spans="1:5" ht="20.100000000000001" customHeight="1" thickTop="1" thickBot="1" x14ac:dyDescent="0.3">
      <c r="A9" s="57" t="s">
        <v>187</v>
      </c>
      <c r="B9" s="71">
        <v>0.33</v>
      </c>
      <c r="C9" s="71">
        <v>0.33</v>
      </c>
      <c r="D9" s="71">
        <v>0.35823595775501543</v>
      </c>
      <c r="E9" s="66" t="str">
        <f t="shared" si="0"/>
        <v>ä</v>
      </c>
    </row>
    <row r="10" spans="1:5" ht="20.100000000000001" customHeight="1" thickTop="1" thickBot="1" x14ac:dyDescent="0.3">
      <c r="A10" s="57" t="s">
        <v>188</v>
      </c>
      <c r="B10" s="71">
        <v>0.16</v>
      </c>
      <c r="C10" s="71">
        <v>0.16</v>
      </c>
      <c r="D10" s="71">
        <v>0.15436074759287768</v>
      </c>
      <c r="E10" s="68" t="str">
        <f t="shared" si="0"/>
        <v>ć</v>
      </c>
    </row>
    <row r="11" spans="1:5" ht="20.100000000000001" customHeight="1" thickTop="1" thickBot="1" x14ac:dyDescent="0.35">
      <c r="A11" s="59" t="s">
        <v>195</v>
      </c>
      <c r="B11" s="71">
        <v>0.13</v>
      </c>
      <c r="C11" s="71">
        <v>0.13</v>
      </c>
      <c r="D11" s="71">
        <v>0.13249785533058886</v>
      </c>
      <c r="E11" s="70" t="s">
        <v>203</v>
      </c>
    </row>
    <row r="12" spans="1:5" ht="20.100000000000001" customHeight="1" thickTop="1" thickBot="1" x14ac:dyDescent="0.35">
      <c r="A12" s="59" t="s">
        <v>196</v>
      </c>
      <c r="B12" s="71">
        <v>0.1</v>
      </c>
      <c r="C12" s="71">
        <v>0.1</v>
      </c>
      <c r="D12" s="71">
        <v>0.1</v>
      </c>
      <c r="E12" s="70" t="str">
        <f t="shared" si="0"/>
        <v>č</v>
      </c>
    </row>
    <row r="13" spans="1:5" ht="20.100000000000001" customHeight="1" thickTop="1" thickBot="1" x14ac:dyDescent="0.3">
      <c r="A13" s="57" t="s">
        <v>197</v>
      </c>
      <c r="B13" s="71">
        <v>0.1</v>
      </c>
      <c r="C13" s="71">
        <v>0.1</v>
      </c>
      <c r="D13" s="71">
        <v>0.1</v>
      </c>
      <c r="E13" s="70" t="str">
        <f t="shared" si="0"/>
        <v>č</v>
      </c>
    </row>
    <row r="14" spans="1:5" ht="20.100000000000001" customHeight="1" thickTop="1" thickBot="1" x14ac:dyDescent="0.3">
      <c r="A14" s="57" t="s">
        <v>198</v>
      </c>
      <c r="B14" s="71">
        <v>0.1</v>
      </c>
      <c r="C14" s="71">
        <v>0.1</v>
      </c>
      <c r="D14" s="71">
        <v>0.1</v>
      </c>
      <c r="E14" s="70" t="str">
        <f t="shared" si="0"/>
        <v>č</v>
      </c>
    </row>
    <row r="15" spans="1:5" ht="20.100000000000001" customHeight="1" thickTop="1" thickBot="1" x14ac:dyDescent="0.35">
      <c r="A15" s="59" t="s">
        <v>199</v>
      </c>
      <c r="B15" s="71">
        <v>0.1</v>
      </c>
      <c r="C15" s="71">
        <v>0.1</v>
      </c>
      <c r="D15" s="71">
        <v>0.1</v>
      </c>
      <c r="E15" s="70" t="str">
        <f t="shared" si="0"/>
        <v>č</v>
      </c>
    </row>
    <row r="16" spans="1:5" ht="20.100000000000001" customHeight="1" thickTop="1" x14ac:dyDescent="0.25"/>
  </sheetData>
  <mergeCells count="1">
    <mergeCell ref="A1:D1"/>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election activeCell="D15" sqref="D15"/>
    </sheetView>
  </sheetViews>
  <sheetFormatPr defaultRowHeight="20.100000000000001" customHeight="1" x14ac:dyDescent="0.25"/>
  <cols>
    <col min="1" max="1" width="40.140625" customWidth="1"/>
    <col min="2" max="2" width="19.5703125" customWidth="1"/>
    <col min="3" max="7" width="20.7109375" customWidth="1"/>
  </cols>
  <sheetData>
    <row r="1" spans="1:8" ht="20.100000000000001" customHeight="1" x14ac:dyDescent="0.25">
      <c r="A1" s="334" t="s">
        <v>227</v>
      </c>
      <c r="B1" s="334"/>
      <c r="C1" s="334"/>
      <c r="D1" s="334"/>
      <c r="E1" s="334"/>
      <c r="F1" s="334"/>
      <c r="G1" s="334"/>
    </row>
    <row r="2" spans="1:8" ht="20.100000000000001" customHeight="1" thickBot="1" x14ac:dyDescent="0.35">
      <c r="A2" s="18"/>
      <c r="B2" s="335">
        <v>2015</v>
      </c>
      <c r="C2" s="336"/>
      <c r="D2" s="335">
        <v>2016</v>
      </c>
      <c r="E2" s="336"/>
      <c r="F2" s="337">
        <v>2017</v>
      </c>
      <c r="G2" s="338"/>
    </row>
    <row r="3" spans="1:8" ht="42" customHeight="1" thickTop="1" x14ac:dyDescent="0.25">
      <c r="A3" s="63" t="s">
        <v>173</v>
      </c>
      <c r="B3" s="64" t="s">
        <v>204</v>
      </c>
      <c r="C3" s="64" t="s">
        <v>205</v>
      </c>
      <c r="D3" s="64" t="s">
        <v>204</v>
      </c>
      <c r="E3" s="64" t="s">
        <v>205</v>
      </c>
      <c r="F3" s="64" t="s">
        <v>206</v>
      </c>
      <c r="G3" s="72" t="s">
        <v>205</v>
      </c>
    </row>
    <row r="4" spans="1:8" ht="20.100000000000001" customHeight="1" thickBot="1" x14ac:dyDescent="0.35">
      <c r="A4" s="59" t="s">
        <v>50</v>
      </c>
      <c r="B4" s="73" t="s">
        <v>336</v>
      </c>
      <c r="C4" s="73" t="s">
        <v>336</v>
      </c>
      <c r="D4" s="73" t="s">
        <v>336</v>
      </c>
      <c r="E4" s="73" t="s">
        <v>336</v>
      </c>
      <c r="F4" s="73" t="s">
        <v>336</v>
      </c>
      <c r="G4" s="73" t="s">
        <v>336</v>
      </c>
      <c r="H4" s="66" t="str">
        <f>IF(F4&lt;D4,CHAR(230),IF(F4&gt;D4,CHAR(228),CHAR(232)))</f>
        <v>č</v>
      </c>
    </row>
    <row r="5" spans="1:8" ht="20.100000000000001" customHeight="1" thickTop="1" thickBot="1" x14ac:dyDescent="0.3">
      <c r="A5" s="57" t="s">
        <v>52</v>
      </c>
      <c r="B5" s="73" t="s">
        <v>336</v>
      </c>
      <c r="C5" s="73" t="s">
        <v>336</v>
      </c>
      <c r="D5" s="73" t="s">
        <v>336</v>
      </c>
      <c r="E5" s="73" t="s">
        <v>336</v>
      </c>
      <c r="F5" s="73" t="s">
        <v>336</v>
      </c>
      <c r="G5" s="73" t="s">
        <v>336</v>
      </c>
      <c r="H5" s="68" t="str">
        <f>IF(F5&lt;D5,CHAR(230),IF(F5&gt;D5,CHAR(228),CHAR(232)))</f>
        <v>č</v>
      </c>
    </row>
    <row r="6" spans="1:8" ht="20.100000000000001" customHeight="1" thickTop="1" thickBot="1" x14ac:dyDescent="0.3">
      <c r="A6" s="57" t="s">
        <v>51</v>
      </c>
      <c r="B6" s="73" t="s">
        <v>336</v>
      </c>
      <c r="C6" s="73" t="s">
        <v>336</v>
      </c>
      <c r="D6" s="73" t="s">
        <v>336</v>
      </c>
      <c r="E6" s="73" t="s">
        <v>336</v>
      </c>
      <c r="F6" s="73" t="s">
        <v>336</v>
      </c>
      <c r="G6" s="73" t="s">
        <v>336</v>
      </c>
      <c r="H6" s="68" t="str">
        <f>IF(F6&lt;D6,CHAR(230),IF(F6&gt;D6,CHAR(228),CHAR(232)))</f>
        <v>č</v>
      </c>
    </row>
    <row r="7" spans="1:8" ht="20.100000000000001" customHeight="1" thickTop="1" thickBot="1" x14ac:dyDescent="0.35">
      <c r="A7" s="59" t="s">
        <v>53</v>
      </c>
      <c r="B7" s="73" t="s">
        <v>336</v>
      </c>
      <c r="C7" s="73" t="s">
        <v>336</v>
      </c>
      <c r="D7" s="73" t="s">
        <v>336</v>
      </c>
      <c r="E7" s="73" t="s">
        <v>336</v>
      </c>
      <c r="F7" s="73" t="s">
        <v>336</v>
      </c>
      <c r="G7" s="73" t="s">
        <v>336</v>
      </c>
      <c r="H7" s="70" t="str">
        <f>IF(F7&lt;D7,CHAR(230),IF(F7&gt;D7,CHAR(228),CHAR(232)))</f>
        <v>č</v>
      </c>
    </row>
    <row r="8" spans="1:8" ht="20.100000000000001" customHeight="1" thickTop="1" x14ac:dyDescent="0.25"/>
  </sheetData>
  <mergeCells count="4">
    <mergeCell ref="A1:G1"/>
    <mergeCell ref="B2:C2"/>
    <mergeCell ref="D2:E2"/>
    <mergeCell ref="F2:G2"/>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19"/>
  <sheetViews>
    <sheetView showGridLines="0" workbookViewId="0">
      <selection activeCell="F24" sqref="F24"/>
    </sheetView>
  </sheetViews>
  <sheetFormatPr defaultRowHeight="20.100000000000001" customHeight="1" x14ac:dyDescent="0.25"/>
  <cols>
    <col min="1" max="1" width="51" customWidth="1"/>
    <col min="2" max="13" width="15.7109375" customWidth="1"/>
  </cols>
  <sheetData>
    <row r="3" spans="1:14" ht="20.100000000000001" customHeight="1" x14ac:dyDescent="0.25">
      <c r="A3" s="334" t="s">
        <v>224</v>
      </c>
      <c r="B3" s="334"/>
      <c r="C3" s="334"/>
      <c r="D3" s="334"/>
      <c r="E3" s="334"/>
      <c r="F3" s="334"/>
      <c r="G3" s="334"/>
      <c r="H3" s="334"/>
      <c r="I3" s="334"/>
      <c r="J3" s="334"/>
      <c r="K3" s="334"/>
      <c r="L3" s="334"/>
      <c r="M3" s="334"/>
    </row>
    <row r="4" spans="1:14" ht="20.100000000000001" customHeight="1" x14ac:dyDescent="0.25">
      <c r="A4" s="74"/>
      <c r="B4" s="74"/>
      <c r="C4" s="74"/>
      <c r="D4" s="74"/>
      <c r="E4" s="74"/>
      <c r="F4" s="74"/>
      <c r="G4" s="74"/>
      <c r="H4" s="74"/>
      <c r="I4" s="74"/>
      <c r="J4" s="339"/>
      <c r="K4" s="339"/>
      <c r="L4" s="339"/>
      <c r="M4" s="339"/>
      <c r="N4" s="74"/>
    </row>
    <row r="5" spans="1:14" ht="41.25" customHeight="1" thickBot="1" x14ac:dyDescent="0.5">
      <c r="A5" s="76"/>
      <c r="B5" s="340">
        <v>2015</v>
      </c>
      <c r="C5" s="340"/>
      <c r="D5" s="340"/>
      <c r="E5" s="340"/>
      <c r="F5" s="341">
        <v>2016</v>
      </c>
      <c r="G5" s="340"/>
      <c r="H5" s="340"/>
      <c r="I5" s="342"/>
      <c r="J5" s="340">
        <v>2017</v>
      </c>
      <c r="K5" s="340"/>
      <c r="L5" s="340"/>
      <c r="M5" s="340"/>
      <c r="N5" s="74"/>
    </row>
    <row r="6" spans="1:14" ht="59.25" customHeight="1" thickTop="1" x14ac:dyDescent="0.25">
      <c r="A6" s="75" t="s">
        <v>207</v>
      </c>
      <c r="B6" s="75" t="s">
        <v>220</v>
      </c>
      <c r="C6" s="75" t="s">
        <v>221</v>
      </c>
      <c r="D6" s="75" t="s">
        <v>222</v>
      </c>
      <c r="E6" s="75" t="s">
        <v>223</v>
      </c>
      <c r="F6" s="75" t="s">
        <v>220</v>
      </c>
      <c r="G6" s="75" t="s">
        <v>221</v>
      </c>
      <c r="H6" s="75" t="s">
        <v>222</v>
      </c>
      <c r="I6" s="75" t="s">
        <v>223</v>
      </c>
      <c r="J6" s="75" t="s">
        <v>220</v>
      </c>
      <c r="K6" s="75" t="s">
        <v>221</v>
      </c>
      <c r="L6" s="75" t="s">
        <v>222</v>
      </c>
      <c r="M6" s="75" t="s">
        <v>223</v>
      </c>
      <c r="N6" s="74"/>
    </row>
    <row r="7" spans="1:14" ht="20.100000000000001" customHeight="1" thickBot="1" x14ac:dyDescent="0.35">
      <c r="A7" s="65" t="s">
        <v>208</v>
      </c>
      <c r="B7" s="77" t="s">
        <v>336</v>
      </c>
      <c r="C7" s="77" t="s">
        <v>336</v>
      </c>
      <c r="D7" s="77" t="s">
        <v>336</v>
      </c>
      <c r="E7" s="77" t="s">
        <v>336</v>
      </c>
      <c r="F7" s="77" t="s">
        <v>336</v>
      </c>
      <c r="G7" s="77" t="s">
        <v>336</v>
      </c>
      <c r="H7" s="77" t="s">
        <v>336</v>
      </c>
      <c r="I7" s="77" t="s">
        <v>336</v>
      </c>
      <c r="J7" s="77" t="s">
        <v>336</v>
      </c>
      <c r="K7" s="77" t="s">
        <v>336</v>
      </c>
      <c r="L7" s="77" t="s">
        <v>336</v>
      </c>
      <c r="M7" s="77" t="s">
        <v>336</v>
      </c>
      <c r="N7" s="69" t="str">
        <f>IF(J7&lt;F7,CHAR(230),IF(J7&gt;F7,CHAR(228),CHAR(232)))</f>
        <v>č</v>
      </c>
    </row>
    <row r="8" spans="1:14" ht="20.100000000000001" customHeight="1" thickTop="1" thickBot="1" x14ac:dyDescent="0.35">
      <c r="A8" s="65" t="s">
        <v>209</v>
      </c>
      <c r="B8" s="77" t="s">
        <v>336</v>
      </c>
      <c r="C8" s="77" t="s">
        <v>336</v>
      </c>
      <c r="D8" s="77" t="s">
        <v>336</v>
      </c>
      <c r="E8" s="77" t="s">
        <v>336</v>
      </c>
      <c r="F8" s="77" t="s">
        <v>336</v>
      </c>
      <c r="G8" s="77" t="s">
        <v>336</v>
      </c>
      <c r="H8" s="77" t="s">
        <v>336</v>
      </c>
      <c r="I8" s="77" t="s">
        <v>336</v>
      </c>
      <c r="J8" s="77" t="s">
        <v>336</v>
      </c>
      <c r="K8" s="77" t="s">
        <v>336</v>
      </c>
      <c r="L8" s="77" t="s">
        <v>336</v>
      </c>
      <c r="M8" s="77" t="s">
        <v>336</v>
      </c>
      <c r="N8" s="68" t="str">
        <f t="shared" ref="N8:N18" si="0">IF(J8&lt;F8,CHAR(230),IF(J8&gt;F8,CHAR(228),CHAR(232)))</f>
        <v>č</v>
      </c>
    </row>
    <row r="9" spans="1:14" ht="20.100000000000001" customHeight="1" thickTop="1" thickBot="1" x14ac:dyDescent="0.35">
      <c r="A9" s="65" t="s">
        <v>210</v>
      </c>
      <c r="B9" s="77" t="s">
        <v>336</v>
      </c>
      <c r="C9" s="77" t="s">
        <v>336</v>
      </c>
      <c r="D9" s="77" t="s">
        <v>336</v>
      </c>
      <c r="E9" s="77" t="s">
        <v>336</v>
      </c>
      <c r="F9" s="77" t="s">
        <v>336</v>
      </c>
      <c r="G9" s="77" t="s">
        <v>336</v>
      </c>
      <c r="H9" s="77" t="s">
        <v>336</v>
      </c>
      <c r="I9" s="77" t="s">
        <v>336</v>
      </c>
      <c r="J9" s="77" t="s">
        <v>336</v>
      </c>
      <c r="K9" s="77" t="s">
        <v>336</v>
      </c>
      <c r="L9" s="77" t="s">
        <v>336</v>
      </c>
      <c r="M9" s="77" t="s">
        <v>336</v>
      </c>
      <c r="N9" s="69" t="str">
        <f t="shared" si="0"/>
        <v>č</v>
      </c>
    </row>
    <row r="10" spans="1:14" ht="20.100000000000001" customHeight="1" thickTop="1" thickBot="1" x14ac:dyDescent="0.3">
      <c r="A10" s="67" t="s">
        <v>211</v>
      </c>
      <c r="B10" s="77" t="s">
        <v>336</v>
      </c>
      <c r="C10" s="77" t="s">
        <v>336</v>
      </c>
      <c r="D10" s="77" t="s">
        <v>336</v>
      </c>
      <c r="E10" s="77" t="s">
        <v>336</v>
      </c>
      <c r="F10" s="77" t="s">
        <v>336</v>
      </c>
      <c r="G10" s="77" t="s">
        <v>336</v>
      </c>
      <c r="H10" s="77" t="s">
        <v>336</v>
      </c>
      <c r="I10" s="77" t="s">
        <v>336</v>
      </c>
      <c r="J10" s="77" t="s">
        <v>336</v>
      </c>
      <c r="K10" s="77" t="s">
        <v>336</v>
      </c>
      <c r="L10" s="77" t="s">
        <v>336</v>
      </c>
      <c r="M10" s="77" t="s">
        <v>336</v>
      </c>
      <c r="N10" s="68" t="str">
        <f t="shared" si="0"/>
        <v>č</v>
      </c>
    </row>
    <row r="11" spans="1:14" ht="20.100000000000001" customHeight="1" thickTop="1" thickBot="1" x14ac:dyDescent="0.35">
      <c r="A11" s="65" t="s">
        <v>212</v>
      </c>
      <c r="B11" s="77" t="s">
        <v>336</v>
      </c>
      <c r="C11" s="77" t="s">
        <v>336</v>
      </c>
      <c r="D11" s="77" t="s">
        <v>336</v>
      </c>
      <c r="E11" s="77" t="s">
        <v>336</v>
      </c>
      <c r="F11" s="77" t="s">
        <v>336</v>
      </c>
      <c r="G11" s="77" t="s">
        <v>336</v>
      </c>
      <c r="H11" s="77" t="s">
        <v>336</v>
      </c>
      <c r="I11" s="77" t="s">
        <v>336</v>
      </c>
      <c r="J11" s="77" t="s">
        <v>336</v>
      </c>
      <c r="K11" s="77" t="s">
        <v>336</v>
      </c>
      <c r="L11" s="77" t="s">
        <v>336</v>
      </c>
      <c r="M11" s="77" t="s">
        <v>336</v>
      </c>
      <c r="N11" s="69" t="str">
        <f t="shared" si="0"/>
        <v>č</v>
      </c>
    </row>
    <row r="12" spans="1:14" ht="20.100000000000001" customHeight="1" thickTop="1" thickBot="1" x14ac:dyDescent="0.35">
      <c r="A12" s="65" t="s">
        <v>213</v>
      </c>
      <c r="B12" s="77" t="s">
        <v>336</v>
      </c>
      <c r="C12" s="77" t="s">
        <v>336</v>
      </c>
      <c r="D12" s="77" t="s">
        <v>336</v>
      </c>
      <c r="E12" s="77" t="s">
        <v>336</v>
      </c>
      <c r="F12" s="77" t="s">
        <v>336</v>
      </c>
      <c r="G12" s="77" t="s">
        <v>336</v>
      </c>
      <c r="H12" s="77" t="s">
        <v>336</v>
      </c>
      <c r="I12" s="77" t="s">
        <v>336</v>
      </c>
      <c r="J12" s="77" t="s">
        <v>336</v>
      </c>
      <c r="K12" s="77" t="s">
        <v>336</v>
      </c>
      <c r="L12" s="77" t="s">
        <v>336</v>
      </c>
      <c r="M12" s="77" t="s">
        <v>336</v>
      </c>
      <c r="N12" s="69" t="str">
        <f t="shared" si="0"/>
        <v>č</v>
      </c>
    </row>
    <row r="13" spans="1:14" ht="20.100000000000001" customHeight="1" thickTop="1" thickBot="1" x14ac:dyDescent="0.35">
      <c r="A13" s="65" t="s">
        <v>214</v>
      </c>
      <c r="B13" s="77" t="s">
        <v>336</v>
      </c>
      <c r="C13" s="77" t="s">
        <v>336</v>
      </c>
      <c r="D13" s="77" t="s">
        <v>336</v>
      </c>
      <c r="E13" s="77" t="s">
        <v>336</v>
      </c>
      <c r="F13" s="77" t="s">
        <v>336</v>
      </c>
      <c r="G13" s="77" t="s">
        <v>336</v>
      </c>
      <c r="H13" s="77" t="s">
        <v>336</v>
      </c>
      <c r="I13" s="77" t="s">
        <v>336</v>
      </c>
      <c r="J13" s="77" t="s">
        <v>336</v>
      </c>
      <c r="K13" s="77" t="s">
        <v>336</v>
      </c>
      <c r="L13" s="77" t="s">
        <v>336</v>
      </c>
      <c r="M13" s="77" t="s">
        <v>336</v>
      </c>
      <c r="N13" s="68" t="str">
        <f t="shared" si="0"/>
        <v>č</v>
      </c>
    </row>
    <row r="14" spans="1:14" ht="20.100000000000001" customHeight="1" thickTop="1" thickBot="1" x14ac:dyDescent="0.35">
      <c r="A14" s="65" t="s">
        <v>215</v>
      </c>
      <c r="B14" s="77" t="s">
        <v>336</v>
      </c>
      <c r="C14" s="77" t="s">
        <v>336</v>
      </c>
      <c r="D14" s="77" t="s">
        <v>336</v>
      </c>
      <c r="E14" s="77" t="s">
        <v>336</v>
      </c>
      <c r="F14" s="77" t="s">
        <v>336</v>
      </c>
      <c r="G14" s="77" t="s">
        <v>336</v>
      </c>
      <c r="H14" s="77" t="s">
        <v>336</v>
      </c>
      <c r="I14" s="77" t="s">
        <v>336</v>
      </c>
      <c r="J14" s="77" t="s">
        <v>336</v>
      </c>
      <c r="K14" s="77" t="s">
        <v>336</v>
      </c>
      <c r="L14" s="77" t="s">
        <v>336</v>
      </c>
      <c r="M14" s="77" t="s">
        <v>336</v>
      </c>
      <c r="N14" s="69" t="str">
        <f t="shared" si="0"/>
        <v>č</v>
      </c>
    </row>
    <row r="15" spans="1:14" ht="45.75" customHeight="1" thickTop="1" thickBot="1" x14ac:dyDescent="0.35">
      <c r="A15" s="65" t="s">
        <v>216</v>
      </c>
      <c r="B15" s="77" t="s">
        <v>336</v>
      </c>
      <c r="C15" s="77" t="s">
        <v>336</v>
      </c>
      <c r="D15" s="77" t="s">
        <v>336</v>
      </c>
      <c r="E15" s="77" t="s">
        <v>336</v>
      </c>
      <c r="F15" s="77" t="s">
        <v>336</v>
      </c>
      <c r="G15" s="77" t="s">
        <v>336</v>
      </c>
      <c r="H15" s="77" t="s">
        <v>336</v>
      </c>
      <c r="I15" s="77" t="s">
        <v>336</v>
      </c>
      <c r="J15" s="77" t="s">
        <v>336</v>
      </c>
      <c r="K15" s="77" t="s">
        <v>336</v>
      </c>
      <c r="L15" s="77" t="s">
        <v>336</v>
      </c>
      <c r="M15" s="77" t="s">
        <v>336</v>
      </c>
      <c r="N15" s="69" t="str">
        <f t="shared" si="0"/>
        <v>č</v>
      </c>
    </row>
    <row r="16" spans="1:14" ht="20.100000000000001" customHeight="1" thickTop="1" thickBot="1" x14ac:dyDescent="0.35">
      <c r="A16" s="65" t="s">
        <v>217</v>
      </c>
      <c r="B16" s="77" t="s">
        <v>336</v>
      </c>
      <c r="C16" s="77" t="s">
        <v>336</v>
      </c>
      <c r="D16" s="77" t="s">
        <v>336</v>
      </c>
      <c r="E16" s="77" t="s">
        <v>336</v>
      </c>
      <c r="F16" s="77" t="s">
        <v>336</v>
      </c>
      <c r="G16" s="77" t="s">
        <v>336</v>
      </c>
      <c r="H16" s="77" t="s">
        <v>336</v>
      </c>
      <c r="I16" s="77" t="s">
        <v>336</v>
      </c>
      <c r="J16" s="77" t="s">
        <v>336</v>
      </c>
      <c r="K16" s="77" t="s">
        <v>336</v>
      </c>
      <c r="L16" s="77" t="s">
        <v>336</v>
      </c>
      <c r="M16" s="77" t="s">
        <v>336</v>
      </c>
      <c r="N16" s="68" t="str">
        <f t="shared" si="0"/>
        <v>č</v>
      </c>
    </row>
    <row r="17" spans="1:14" ht="20.100000000000001" customHeight="1" thickTop="1" thickBot="1" x14ac:dyDescent="0.35">
      <c r="A17" s="65" t="s">
        <v>218</v>
      </c>
      <c r="B17" s="77" t="s">
        <v>336</v>
      </c>
      <c r="C17" s="77" t="s">
        <v>336</v>
      </c>
      <c r="D17" s="77" t="s">
        <v>336</v>
      </c>
      <c r="E17" s="77" t="s">
        <v>336</v>
      </c>
      <c r="F17" s="77" t="s">
        <v>336</v>
      </c>
      <c r="G17" s="77" t="s">
        <v>336</v>
      </c>
      <c r="H17" s="77" t="s">
        <v>336</v>
      </c>
      <c r="I17" s="77" t="s">
        <v>336</v>
      </c>
      <c r="J17" s="77" t="s">
        <v>336</v>
      </c>
      <c r="K17" s="77" t="s">
        <v>336</v>
      </c>
      <c r="L17" s="77" t="s">
        <v>336</v>
      </c>
      <c r="M17" s="77" t="s">
        <v>336</v>
      </c>
      <c r="N17" s="69" t="str">
        <f t="shared" si="0"/>
        <v>č</v>
      </c>
    </row>
    <row r="18" spans="1:14" ht="20.100000000000001" customHeight="1" thickTop="1" thickBot="1" x14ac:dyDescent="0.35">
      <c r="A18" s="65" t="s">
        <v>219</v>
      </c>
      <c r="B18" s="77" t="s">
        <v>336</v>
      </c>
      <c r="C18" s="77" t="s">
        <v>336</v>
      </c>
      <c r="D18" s="77" t="s">
        <v>336</v>
      </c>
      <c r="E18" s="77" t="s">
        <v>336</v>
      </c>
      <c r="F18" s="77" t="s">
        <v>336</v>
      </c>
      <c r="G18" s="77" t="s">
        <v>336</v>
      </c>
      <c r="H18" s="77" t="s">
        <v>336</v>
      </c>
      <c r="I18" s="77" t="s">
        <v>336</v>
      </c>
      <c r="J18" s="77" t="s">
        <v>336</v>
      </c>
      <c r="K18" s="77" t="s">
        <v>336</v>
      </c>
      <c r="L18" s="77" t="s">
        <v>336</v>
      </c>
      <c r="M18" s="77" t="s">
        <v>336</v>
      </c>
      <c r="N18" s="68" t="str">
        <f t="shared" si="0"/>
        <v>č</v>
      </c>
    </row>
    <row r="19" spans="1:14" ht="20.100000000000001" customHeight="1" thickTop="1" x14ac:dyDescent="0.25"/>
  </sheetData>
  <mergeCells count="5">
    <mergeCell ref="A3:M3"/>
    <mergeCell ref="J4:M4"/>
    <mergeCell ref="J5:M5"/>
    <mergeCell ref="F5:I5"/>
    <mergeCell ref="B5:E5"/>
  </mergeCells>
  <hyperlinks>
    <hyperlink ref="A10" location="_ftn1" display="_ftn1"/>
  </hyperlink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election activeCell="E28" sqref="E28"/>
    </sheetView>
  </sheetViews>
  <sheetFormatPr defaultRowHeight="15" x14ac:dyDescent="0.25"/>
  <cols>
    <col min="1" max="1" width="46.28515625" customWidth="1"/>
    <col min="2" max="8" width="25.7109375" customWidth="1"/>
  </cols>
  <sheetData>
    <row r="1" spans="1:8" x14ac:dyDescent="0.25">
      <c r="A1" s="18"/>
      <c r="B1" s="343" t="s">
        <v>42</v>
      </c>
      <c r="C1" s="343"/>
      <c r="D1" s="343"/>
      <c r="E1" s="343"/>
      <c r="F1" s="343"/>
      <c r="G1" s="343"/>
      <c r="H1" s="343"/>
    </row>
    <row r="2" spans="1:8" ht="21" x14ac:dyDescent="0.25">
      <c r="A2" s="19"/>
      <c r="B2" s="344" t="s">
        <v>43</v>
      </c>
      <c r="C2" s="344"/>
      <c r="D2" s="344"/>
      <c r="E2" s="20"/>
      <c r="F2" s="344" t="s">
        <v>44</v>
      </c>
      <c r="G2" s="344"/>
      <c r="H2" s="344"/>
    </row>
    <row r="3" spans="1:8" x14ac:dyDescent="0.25">
      <c r="A3" s="19"/>
      <c r="B3" s="345" t="s">
        <v>45</v>
      </c>
      <c r="C3" s="345" t="s">
        <v>46</v>
      </c>
      <c r="D3" s="345" t="s">
        <v>47</v>
      </c>
      <c r="E3" s="345" t="s">
        <v>48</v>
      </c>
      <c r="F3" s="345" t="s">
        <v>45</v>
      </c>
      <c r="G3" s="345" t="s">
        <v>46</v>
      </c>
      <c r="H3" s="345" t="s">
        <v>49</v>
      </c>
    </row>
    <row r="4" spans="1:8" x14ac:dyDescent="0.25">
      <c r="A4" s="19"/>
      <c r="B4" s="346"/>
      <c r="C4" s="346"/>
      <c r="D4" s="346"/>
      <c r="E4" s="346"/>
      <c r="F4" s="346"/>
      <c r="G4" s="346"/>
      <c r="H4" s="346"/>
    </row>
    <row r="5" spans="1:8" x14ac:dyDescent="0.25">
      <c r="A5" s="19"/>
      <c r="B5" s="347"/>
      <c r="C5" s="347"/>
      <c r="D5" s="347"/>
      <c r="E5" s="347"/>
      <c r="F5" s="347"/>
      <c r="G5" s="347"/>
      <c r="H5" s="347"/>
    </row>
    <row r="6" spans="1:8" ht="20.100000000000001" customHeight="1" x14ac:dyDescent="0.25">
      <c r="A6" s="21" t="s">
        <v>50</v>
      </c>
      <c r="B6" s="22" t="e">
        <f>MEDIAN(#REF!,#REF!,#REF!,#REF!,#REF!,#REF!,#REF!,#REF!,#REF!,#REF!,#REF!,#REF!,#REF!,#REF!,#REF!,#REF!,#REF!,#REF!,#REF!,#REF!,#REF!,#REF!,#REF!,#REF!,#REF!,#REF!,#REF!,#REF!,#REF!,#REF!,#REF!,#REF!,#REF!,#REF!,#REF!,#REF!,#REF!,#REF!,#REF!,#REF!,#REF!,#REF!,#REF!,#REF!,#REF!,#REF!,#REF!,#REF!,#REF!,#REF!,#REF!,#REF!,#REF!,#REF!,#REF!,#REF!,#REF!,#REF!,#REF!,#REF!,#REF!,#REF!,#REF!,#REF!)</f>
        <v>#REF!</v>
      </c>
      <c r="C6" s="22" t="e">
        <f>MEDIAN(#REF!,#REF!,#REF!,#REF!,#REF!,#REF!,#REF!,#REF!,#REF!,#REF!,#REF!,#REF!,#REF!,#REF!,#REF!,#REF!,#REF!,#REF!,#REF!,#REF!,#REF!,#REF!,#REF!,#REF!,#REF!,#REF!,#REF!,#REF!,#REF!,#REF!,#REF!,#REF!,#REF!,#REF!,#REF!,#REF!,#REF!,#REF!,#REF!,#REF!,#REF!,#REF!,#REF!,#REF!,#REF!,#REF!,#REF!,#REF!,#REF!,#REF!,#REF!,#REF!,#REF!,#REF!,#REF!,#REF!,#REF!,#REF!,#REF!,#REF!,#REF!,#REF!,#REF!,#REF!)</f>
        <v>#REF!</v>
      </c>
      <c r="D6" s="22" t="e">
        <f>MEDIAN(#REF!,#REF!,#REF!,#REF!,#REF!,#REF!,#REF!,#REF!,#REF!,#REF!,#REF!,#REF!,#REF!,#REF!,#REF!,#REF!,#REF!,#REF!,#REF!,#REF!,#REF!,#REF!,#REF!,#REF!,#REF!,#REF!,#REF!,#REF!,#REF!,#REF!,#REF!,#REF!,#REF!,#REF!,#REF!,#REF!,#REF!,#REF!,#REF!,#REF!,#REF!,#REF!,#REF!,#REF!,#REF!,#REF!,#REF!,#REF!,#REF!,#REF!,#REF!,#REF!,#REF!,#REF!,#REF!,#REF!,#REF!,#REF!,#REF!,#REF!,#REF!,#REF!,#REF!,#REF!)</f>
        <v>#REF!</v>
      </c>
      <c r="E6" s="22" t="e">
        <f>MEDIAN(#REF!,#REF!,#REF!,#REF!,#REF!,#REF!,#REF!,#REF!,#REF!,#REF!,#REF!,#REF!,#REF!,#REF!,#REF!,#REF!,#REF!,#REF!,#REF!,#REF!,#REF!,#REF!,#REF!,#REF!,#REF!,#REF!,#REF!,#REF!,#REF!,#REF!,#REF!,#REF!,#REF!,#REF!,#REF!,#REF!,#REF!,#REF!,#REF!,#REF!,#REF!,#REF!,#REF!,#REF!,#REF!,#REF!,#REF!,#REF!,#REF!,#REF!,#REF!,#REF!,#REF!,#REF!,#REF!,#REF!,#REF!,#REF!,#REF!,#REF!,#REF!,#REF!,#REF!,#REF!)</f>
        <v>#REF!</v>
      </c>
      <c r="F6" s="22" t="e">
        <f>AVERAGEIF($X:$X,"domovy pro seniory",#REF!)</f>
        <v>#REF!</v>
      </c>
      <c r="G6" s="22" t="e">
        <f>AVERAGEIF($X:$X,"domovy pro seniory",#REF!)</f>
        <v>#REF!</v>
      </c>
      <c r="H6" s="22" t="e">
        <f>AVERAGEIF($X:$X,"domovy pro seniory",#REF!)</f>
        <v>#REF!</v>
      </c>
    </row>
    <row r="7" spans="1:8" ht="20.100000000000001" customHeight="1" x14ac:dyDescent="0.25">
      <c r="A7" s="23" t="s">
        <v>51</v>
      </c>
      <c r="B7" s="22" t="e">
        <f>MEDIAN(#REF!,#REF!,#REF!,#REF!,#REF!,#REF!,#REF!,#REF!,#REF!,#REF!,#REF!,#REF!,#REF!,#REF!,#REF!,#REF!,#REF!,#REF!,#REF!,#REF!,#REF!,#REF!,#REF!,#REF!,#REF!,#REF!,#REF!,#REF!,#REF!,#REF!,#REF!,#REF!,#REF!)</f>
        <v>#REF!</v>
      </c>
      <c r="C7" s="22" t="e">
        <f>MEDIAN(#REF!,#REF!,#REF!,#REF!,#REF!,#REF!,#REF!,#REF!,#REF!,#REF!,#REF!,#REF!,#REF!,#REF!,#REF!,#REF!,#REF!,#REF!,#REF!,#REF!,#REF!,#REF!,#REF!,#REF!,#REF!,#REF!,#REF!,#REF!,#REF!,#REF!,#REF!,#REF!,#REF!)</f>
        <v>#REF!</v>
      </c>
      <c r="D7" s="22" t="e">
        <f>MEDIAN(#REF!,#REF!,#REF!,#REF!,#REF!,#REF!,#REF!,#REF!,#REF!,#REF!,#REF!,#REF!,#REF!,#REF!,#REF!,#REF!,#REF!,#REF!,#REF!,#REF!,#REF!,#REF!,#REF!,#REF!,#REF!,#REF!,#REF!,#REF!,#REF!,#REF!,#REF!,#REF!,#REF!)</f>
        <v>#REF!</v>
      </c>
      <c r="E7" s="22" t="e">
        <f>MEDIAN(#REF!,#REF!,#REF!,#REF!,#REF!,#REF!,#REF!,#REF!,#REF!,#REF!,#REF!,#REF!,#REF!,#REF!,#REF!,#REF!,#REF!,#REF!,#REF!,#REF!,#REF!,#REF!,#REF!,#REF!,#REF!,#REF!,#REF!,#REF!,#REF!,#REF!,#REF!,#REF!,#REF!)</f>
        <v>#REF!</v>
      </c>
      <c r="F7" s="22" t="e">
        <f>AVERAGEIF($X:$X,"domovy se zvláštním režimem",#REF!)</f>
        <v>#REF!</v>
      </c>
      <c r="G7" s="22" t="e">
        <f>AVERAGEIF($X:$X,"domovy se zvláštním režimem",#REF!)</f>
        <v>#REF!</v>
      </c>
      <c r="H7" s="22" t="e">
        <f>AVERAGEIF($X:$X,"domovy se zvláštním režimem",#REF!)</f>
        <v>#REF!</v>
      </c>
    </row>
    <row r="8" spans="1:8" ht="20.100000000000001" customHeight="1" x14ac:dyDescent="0.25">
      <c r="A8" s="23" t="s">
        <v>52</v>
      </c>
      <c r="B8" s="22" t="e">
        <f>MEDIAN(#REF!,#REF!,#REF!,#REF!,#REF!,#REF!,#REF!,#REF!,#REF!,#REF!,#REF!,#REF!,#REF!,#REF!,#REF!,#REF!,#REF!,#REF!,#REF!,#REF!,#REF!,#REF!)</f>
        <v>#REF!</v>
      </c>
      <c r="C8" s="22" t="e">
        <f>MEDIAN(#REF!,#REF!,#REF!,#REF!,#REF!,#REF!,#REF!,#REF!,#REF!,#REF!,#REF!,#REF!,#REF!,#REF!,#REF!,#REF!,#REF!,#REF!,#REF!,#REF!,#REF!,#REF!)</f>
        <v>#REF!</v>
      </c>
      <c r="D8" s="22" t="e">
        <f>MEDIAN(#REF!,#REF!,#REF!,#REF!,#REF!,#REF!,#REF!,#REF!,#REF!,#REF!,#REF!,#REF!,#REF!,#REF!,#REF!,#REF!,#REF!,#REF!,#REF!,#REF!,#REF!,#REF!)</f>
        <v>#REF!</v>
      </c>
      <c r="E8" s="22" t="e">
        <f>MEDIAN(#REF!,#REF!,#REF!,#REF!,#REF!,#REF!,#REF!,#REF!,#REF!,#REF!,#REF!,#REF!,#REF!,#REF!,#REF!,#REF!,#REF!,#REF!,#REF!,#REF!,#REF!,#REF!)</f>
        <v>#REF!</v>
      </c>
      <c r="F8" s="22" t="e">
        <f>AVERAGEIF($X:$X,"domovy pro osoby se zdravotním postižením",#REF!)</f>
        <v>#REF!</v>
      </c>
      <c r="G8" s="22" t="e">
        <f>AVERAGEIF($X:$X,"domovy pro osoby se zdravotním postižením",#REF!)</f>
        <v>#REF!</v>
      </c>
      <c r="H8" s="22" t="e">
        <f>AVERAGEIF($X:$X,"domovy pro osoby se zdravotním postižením",#REF!)</f>
        <v>#REF!</v>
      </c>
    </row>
    <row r="9" spans="1:8" ht="20.100000000000001" customHeight="1" x14ac:dyDescent="0.25">
      <c r="A9" s="23" t="s">
        <v>53</v>
      </c>
      <c r="B9" s="22" t="e">
        <f>MEDIAN(#REF!,#REF!,#REF!,#REF!,#REF!,#REF!,#REF!,#REF!,#REF!,#REF!,#REF!,#REF!,#REF!,#REF!)</f>
        <v>#REF!</v>
      </c>
      <c r="C9" s="22" t="e">
        <f>MEDIAN(#REF!,#REF!,#REF!,#REF!,#REF!,#REF!,#REF!,#REF!,#REF!,#REF!,#REF!,#REF!,#REF!,#REF!)</f>
        <v>#REF!</v>
      </c>
      <c r="D9" s="22" t="e">
        <f>MEDIAN(#REF!,#REF!,#REF!,#REF!,#REF!,#REF!,#REF!,#REF!,#REF!,#REF!,#REF!,#REF!,#REF!,#REF!)</f>
        <v>#REF!</v>
      </c>
      <c r="E9" s="22" t="e">
        <f>MEDIAN(#REF!,#REF!,#REF!,#REF!,#REF!,#REF!,#REF!,#REF!,#REF!,#REF!,#REF!,#REF!,#REF!,#REF!)</f>
        <v>#REF!</v>
      </c>
      <c r="F9" s="22" t="e">
        <f>AVERAGEIF($X:$X,"týdenní stacionáře",#REF!)</f>
        <v>#REF!</v>
      </c>
      <c r="G9" s="22" t="e">
        <f>AVERAGEIF($X:$X,"týdenní stacionáře",#REF!)</f>
        <v>#REF!</v>
      </c>
      <c r="H9" s="22" t="e">
        <f>AVERAGEIF($X:$X,"týdenní stacionáře",#REF!)</f>
        <v>#REF!</v>
      </c>
    </row>
    <row r="10" spans="1:8" x14ac:dyDescent="0.25">
      <c r="A10" s="18"/>
      <c r="B10" s="18"/>
      <c r="C10" s="18"/>
      <c r="D10" s="18"/>
      <c r="E10" s="18"/>
      <c r="F10" s="18"/>
      <c r="G10" s="18"/>
      <c r="H10" s="18"/>
    </row>
    <row r="11" spans="1:8" x14ac:dyDescent="0.25">
      <c r="A11" s="18"/>
      <c r="B11" s="343" t="s">
        <v>54</v>
      </c>
      <c r="C11" s="343"/>
      <c r="D11" s="343"/>
      <c r="E11" s="343"/>
      <c r="F11" s="343"/>
      <c r="G11" s="343"/>
      <c r="H11" s="343"/>
    </row>
    <row r="12" spans="1:8" ht="21" x14ac:dyDescent="0.25">
      <c r="A12" s="19"/>
      <c r="B12" s="344" t="s">
        <v>43</v>
      </c>
      <c r="C12" s="344"/>
      <c r="D12" s="344"/>
      <c r="E12" s="20"/>
      <c r="F12" s="344" t="s">
        <v>44</v>
      </c>
      <c r="G12" s="344"/>
      <c r="H12" s="344"/>
    </row>
    <row r="13" spans="1:8" x14ac:dyDescent="0.25">
      <c r="A13" s="19"/>
      <c r="B13" s="345" t="s">
        <v>45</v>
      </c>
      <c r="C13" s="345" t="s">
        <v>46</v>
      </c>
      <c r="D13" s="345" t="s">
        <v>47</v>
      </c>
      <c r="E13" s="345" t="s">
        <v>48</v>
      </c>
      <c r="F13" s="345" t="s">
        <v>45</v>
      </c>
      <c r="G13" s="345" t="s">
        <v>46</v>
      </c>
      <c r="H13" s="345" t="s">
        <v>49</v>
      </c>
    </row>
    <row r="14" spans="1:8" x14ac:dyDescent="0.25">
      <c r="A14" s="19"/>
      <c r="B14" s="346"/>
      <c r="C14" s="346"/>
      <c r="D14" s="346"/>
      <c r="E14" s="346"/>
      <c r="F14" s="346"/>
      <c r="G14" s="346"/>
      <c r="H14" s="346"/>
    </row>
    <row r="15" spans="1:8" x14ac:dyDescent="0.25">
      <c r="A15" s="19"/>
      <c r="B15" s="347"/>
      <c r="C15" s="347"/>
      <c r="D15" s="347"/>
      <c r="E15" s="347"/>
      <c r="F15" s="347"/>
      <c r="G15" s="347"/>
      <c r="H15" s="347"/>
    </row>
    <row r="16" spans="1:8" ht="20.100000000000001" customHeight="1" x14ac:dyDescent="0.25">
      <c r="A16" s="21" t="s">
        <v>50</v>
      </c>
      <c r="B16" s="22" t="e">
        <f>MEDIAN(#REF!,#REF!,#REF!,#REF!,#REF!,#REF!,#REF!,#REF!,#REF!,#REF!,#REF!,#REF!,#REF!,#REF!,#REF!,#REF!,#REF!,#REF!,#REF!,#REF!,#REF!,#REF!,#REF!,#REF!,#REF!,#REF!,#REF!,#REF!,#REF!,#REF!,#REF!,#REF!,#REF!,#REF!,#REF!,#REF!,#REF!,#REF!,#REF!,#REF!,#REF!,#REF!,#REF!,#REF!,#REF!,#REF!,#REF!,#REF!,#REF!,#REF!,#REF!,#REF!,#REF!,#REF!,#REF!,#REF!,#REF!,#REF!,#REF!,#REF!,#REF!,#REF!)</f>
        <v>#REF!</v>
      </c>
      <c r="C16" s="22" t="e">
        <f>MEDIAN(#REF!,#REF!,#REF!,#REF!,#REF!,#REF!,#REF!,#REF!,#REF!,#REF!,#REF!,#REF!,#REF!,#REF!,#REF!,#REF!,#REF!,#REF!,#REF!,#REF!,#REF!,#REF!,#REF!,#REF!,#REF!,#REF!,#REF!,#REF!,#REF!,#REF!,#REF!,#REF!,#REF!,#REF!,#REF!,#REF!,#REF!,#REF!,#REF!,#REF!,#REF!,#REF!,#REF!,#REF!,#REF!,#REF!,#REF!,#REF!,#REF!,#REF!,#REF!,#REF!,#REF!,#REF!,#REF!,#REF!,#REF!,#REF!,#REF!,#REF!,#REF!,#REF!)</f>
        <v>#REF!</v>
      </c>
      <c r="D16" s="22" t="e">
        <f>MEDIAN(#REF!,#REF!,#REF!,#REF!,#REF!,#REF!,#REF!,#REF!,#REF!,#REF!,#REF!,#REF!,#REF!,#REF!,#REF!,#REF!,#REF!,#REF!,#REF!,#REF!,#REF!,#REF!,#REF!,#REF!,#REF!,#REF!,#REF!,#REF!,#REF!,#REF!,#REF!,#REF!,#REF!,#REF!,#REF!,#REF!,#REF!,#REF!,#REF!,#REF!,#REF!,#REF!,#REF!,#REF!,#REF!,#REF!,#REF!,#REF!,#REF!,#REF!,#REF!,#REF!,#REF!,#REF!,#REF!,#REF!,#REF!,#REF!,#REF!,#REF!,#REF!,#REF!)</f>
        <v>#REF!</v>
      </c>
      <c r="E16" s="22" t="e">
        <f>MEDIAN(#REF!,#REF!,#REF!,#REF!,#REF!,#REF!,#REF!,#REF!,#REF!,#REF!,#REF!,#REF!,#REF!,#REF!,#REF!,#REF!,#REF!,#REF!,#REF!,#REF!,#REF!,#REF!,#REF!,#REF!,#REF!,#REF!,#REF!,#REF!,#REF!,#REF!,#REF!,#REF!,#REF!,#REF!,#REF!,#REF!,#REF!,#REF!,#REF!,#REF!,#REF!,#REF!,#REF!,#REF!,#REF!,#REF!,#REF!,#REF!,#REF!,#REF!,#REF!,#REF!,#REF!,#REF!,#REF!,#REF!,#REF!,#REF!,#REF!,#REF!,#REF!,#REF!)</f>
        <v>#REF!</v>
      </c>
      <c r="F16" s="22" t="e">
        <f>AVERAGEIF($X:$X,"domovy pro seniory",#REF!)</f>
        <v>#REF!</v>
      </c>
      <c r="G16" s="22" t="e">
        <f>AVERAGEIF($X:$X,"domovy pro seniory",#REF!)</f>
        <v>#REF!</v>
      </c>
      <c r="H16" s="22" t="e">
        <f>AVERAGEIF($X:$X,"domovy pro seniory",#REF!)</f>
        <v>#REF!</v>
      </c>
    </row>
    <row r="17" spans="1:8" ht="20.100000000000001" customHeight="1" x14ac:dyDescent="0.25">
      <c r="A17" s="23" t="s">
        <v>51</v>
      </c>
      <c r="B17" s="22" t="e">
        <f>MEDIAN(#REF!,#REF!,#REF!,#REF!,#REF!,#REF!,#REF!,#REF!,#REF!,#REF!,#REF!,#REF!,#REF!,#REF!,#REF!,#REF!,#REF!,#REF!,#REF!,#REF!,#REF!,#REF!,#REF!,#REF!,#REF!,#REF!,#REF!,#REF!,#REF!,#REF!,#REF!,#REF!,#REF!)</f>
        <v>#REF!</v>
      </c>
      <c r="C17" s="22" t="e">
        <f>MEDIAN(#REF!,#REF!,#REF!,#REF!,#REF!,#REF!,#REF!,#REF!,#REF!,#REF!,#REF!,#REF!,#REF!,#REF!,#REF!,#REF!,#REF!,#REF!,#REF!,#REF!,#REF!,#REF!,#REF!,#REF!,#REF!,#REF!,#REF!,#REF!,#REF!,#REF!,#REF!,#REF!,#REF!)</f>
        <v>#REF!</v>
      </c>
      <c r="D17" s="22" t="e">
        <f>MEDIAN(#REF!,#REF!,#REF!,#REF!,#REF!,#REF!,#REF!,#REF!,#REF!,#REF!,#REF!,#REF!,#REF!,#REF!,#REF!,#REF!,#REF!,#REF!,#REF!,#REF!,#REF!,#REF!,#REF!,#REF!,#REF!,#REF!,#REF!,#REF!,#REF!,#REF!,#REF!,#REF!,#REF!)</f>
        <v>#REF!</v>
      </c>
      <c r="E17" s="22" t="e">
        <f>MEDIAN(#REF!,#REF!,#REF!,#REF!,#REF!,#REF!,#REF!,#REF!,#REF!,#REF!,#REF!,#REF!,#REF!,#REF!,#REF!,#REF!,#REF!,#REF!,#REF!,#REF!,#REF!,#REF!,#REF!,#REF!,#REF!,#REF!,#REF!,#REF!,#REF!,#REF!,#REF!,#REF!,#REF!)</f>
        <v>#REF!</v>
      </c>
      <c r="F17" s="22" t="e">
        <f>AVERAGEIF($X:$X,"domovy se zvláštním režimem",#REF!)</f>
        <v>#REF!</v>
      </c>
      <c r="G17" s="22" t="e">
        <f>AVERAGEIF($X:$X,"domovy se zvláštním režimem",#REF!)</f>
        <v>#REF!</v>
      </c>
      <c r="H17" s="22" t="e">
        <f>AVERAGEIF($X:$X,"domovy se zvláštním režimem",#REF!)</f>
        <v>#REF!</v>
      </c>
    </row>
    <row r="18" spans="1:8" ht="20.100000000000001" customHeight="1" x14ac:dyDescent="0.25">
      <c r="A18" s="23" t="s">
        <v>52</v>
      </c>
      <c r="B18" s="22" t="e">
        <f>MEDIAN(#REF!,#REF!,#REF!,#REF!,#REF!,#REF!,#REF!,#REF!,#REF!,#REF!,#REF!,#REF!,#REF!,#REF!,#REF!,#REF!,#REF!,#REF!,#REF!,#REF!,#REF!)</f>
        <v>#REF!</v>
      </c>
      <c r="C18" s="22" t="e">
        <f>MEDIAN(#REF!,#REF!,#REF!,#REF!,#REF!,#REF!,#REF!,#REF!,#REF!,#REF!,#REF!,#REF!,#REF!,#REF!,#REF!,#REF!,#REF!,#REF!,#REF!,#REF!,#REF!)</f>
        <v>#REF!</v>
      </c>
      <c r="D18" s="22" t="e">
        <f>MEDIAN(#REF!,#REF!,#REF!,#REF!,#REF!,#REF!,#REF!,#REF!,#REF!,#REF!,#REF!,#REF!,#REF!,#REF!,#REF!,#REF!,#REF!,#REF!,#REF!,#REF!,#REF!)</f>
        <v>#REF!</v>
      </c>
      <c r="E18" s="22" t="e">
        <f>MEDIAN(#REF!,#REF!,#REF!,#REF!,#REF!,#REF!,#REF!,#REF!,#REF!,#REF!,#REF!,#REF!,#REF!,#REF!,#REF!,#REF!,#REF!,#REF!,#REF!,#REF!,#REF!)</f>
        <v>#REF!</v>
      </c>
      <c r="F18" s="22" t="e">
        <f>AVERAGEIF($X:$X,"domovy pro osoby se zdravotním postižením",#REF!)</f>
        <v>#REF!</v>
      </c>
      <c r="G18" s="22" t="e">
        <f>AVERAGEIF($X:$X,"domovy pro osoby se zdravotním postižením",#REF!)</f>
        <v>#REF!</v>
      </c>
      <c r="H18" s="22" t="e">
        <f>AVERAGEIF($X:$X,"domovy pro osoby se zdravotním postižením",#REF!)</f>
        <v>#REF!</v>
      </c>
    </row>
    <row r="19" spans="1:8" ht="20.100000000000001" customHeight="1" x14ac:dyDescent="0.25">
      <c r="A19" s="23" t="s">
        <v>53</v>
      </c>
      <c r="B19" s="22" t="e">
        <f>MEDIAN(#REF!,#REF!,#REF!,#REF!,#REF!,#REF!,#REF!,#REF!,#REF!,#REF!,#REF!,#REF!,#REF!,#REF!)</f>
        <v>#REF!</v>
      </c>
      <c r="C19" s="22" t="e">
        <f>MEDIAN(#REF!,#REF!,#REF!,#REF!,#REF!,#REF!,#REF!,#REF!,#REF!,#REF!,#REF!,#REF!,#REF!,#REF!)</f>
        <v>#REF!</v>
      </c>
      <c r="D19" s="22" t="e">
        <f>MEDIAN(#REF!,#REF!,#REF!,#REF!,#REF!,#REF!,#REF!,#REF!,#REF!,#REF!,#REF!,#REF!,#REF!,#REF!)</f>
        <v>#REF!</v>
      </c>
      <c r="E19" s="22" t="e">
        <f>MEDIAN(#REF!,#REF!,#REF!,#REF!,#REF!,#REF!,#REF!,#REF!,#REF!,#REF!,#REF!,#REF!,#REF!,#REF!)</f>
        <v>#REF!</v>
      </c>
      <c r="F19" s="22" t="e">
        <f>AVERAGEIF($X:$X,"týdenní stacionáře",#REF!)</f>
        <v>#REF!</v>
      </c>
      <c r="G19" s="22" t="e">
        <f>AVERAGEIF($X:$X,"týdenní stacionáře",#REF!)</f>
        <v>#REF!</v>
      </c>
      <c r="H19" s="22" t="e">
        <f>AVERAGEIF($X:$X,"týdenní stacionáře",#REF!)</f>
        <v>#REF!</v>
      </c>
    </row>
  </sheetData>
  <mergeCells count="20">
    <mergeCell ref="B11:H11"/>
    <mergeCell ref="B12:D12"/>
    <mergeCell ref="F12:H12"/>
    <mergeCell ref="B13:B15"/>
    <mergeCell ref="C13:C15"/>
    <mergeCell ref="D13:D15"/>
    <mergeCell ref="E13:E15"/>
    <mergeCell ref="F13:F15"/>
    <mergeCell ref="G13:G15"/>
    <mergeCell ref="H13:H15"/>
    <mergeCell ref="B1:H1"/>
    <mergeCell ref="B2:D2"/>
    <mergeCell ref="F2:H2"/>
    <mergeCell ref="B3:B5"/>
    <mergeCell ref="C3:C5"/>
    <mergeCell ref="D3:D5"/>
    <mergeCell ref="E3:E5"/>
    <mergeCell ref="F3:F5"/>
    <mergeCell ref="G3:G5"/>
    <mergeCell ref="H3:H5"/>
  </mergeCells>
  <pageMargins left="0.7" right="0.7" top="0.78740157499999996" bottom="0.78740157499999996"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8"/>
  <sheetViews>
    <sheetView showGridLines="0" topLeftCell="A7" workbookViewId="0">
      <selection activeCell="B8" sqref="B8:E27"/>
    </sheetView>
  </sheetViews>
  <sheetFormatPr defaultRowHeight="15" x14ac:dyDescent="0.25"/>
  <cols>
    <col min="1" max="3" width="20.7109375" customWidth="1"/>
    <col min="4" max="4" width="17.7109375" customWidth="1"/>
    <col min="5" max="5" width="20.7109375" customWidth="1"/>
  </cols>
  <sheetData>
    <row r="2" spans="1:5" ht="39" customHeight="1" thickBot="1" x14ac:dyDescent="0.3">
      <c r="A2" s="348" t="s">
        <v>228</v>
      </c>
      <c r="B2" s="348"/>
      <c r="C2" s="348"/>
      <c r="D2" s="348"/>
      <c r="E2" s="348"/>
    </row>
    <row r="3" spans="1:5" ht="18" thickBot="1" x14ac:dyDescent="0.35">
      <c r="A3" s="47"/>
      <c r="B3" s="48">
        <v>2015</v>
      </c>
      <c r="C3" s="49">
        <v>2016</v>
      </c>
      <c r="D3" s="349">
        <v>2017</v>
      </c>
      <c r="E3" s="350"/>
    </row>
    <row r="4" spans="1:5" ht="15.75" customHeight="1" thickTop="1" x14ac:dyDescent="0.25">
      <c r="A4" s="351" t="s">
        <v>67</v>
      </c>
      <c r="B4" s="353" t="s">
        <v>165</v>
      </c>
      <c r="C4" s="353" t="s">
        <v>166</v>
      </c>
      <c r="D4" s="356" t="s">
        <v>171</v>
      </c>
      <c r="E4" s="356" t="s">
        <v>172</v>
      </c>
    </row>
    <row r="5" spans="1:5" x14ac:dyDescent="0.25">
      <c r="A5" s="351"/>
      <c r="B5" s="354"/>
      <c r="C5" s="354"/>
      <c r="D5" s="357"/>
      <c r="E5" s="357"/>
    </row>
    <row r="6" spans="1:5" x14ac:dyDescent="0.25">
      <c r="A6" s="351"/>
      <c r="B6" s="354"/>
      <c r="C6" s="354"/>
      <c r="D6" s="357"/>
      <c r="E6" s="357"/>
    </row>
    <row r="7" spans="1:5" x14ac:dyDescent="0.25">
      <c r="A7" s="352"/>
      <c r="B7" s="355"/>
      <c r="C7" s="355"/>
      <c r="D7" s="358"/>
      <c r="E7" s="358"/>
    </row>
    <row r="8" spans="1:5" ht="32.25" customHeight="1" thickBot="1" x14ac:dyDescent="0.35">
      <c r="A8" s="50" t="s">
        <v>90</v>
      </c>
      <c r="B8" s="51" t="s">
        <v>336</v>
      </c>
      <c r="C8" s="51" t="s">
        <v>336</v>
      </c>
      <c r="D8" s="51" t="s">
        <v>336</v>
      </c>
      <c r="E8" s="51" t="s">
        <v>336</v>
      </c>
    </row>
    <row r="9" spans="1:5" ht="18.75" thickTop="1" thickBot="1" x14ac:dyDescent="0.35">
      <c r="A9" s="50" t="s">
        <v>86</v>
      </c>
      <c r="B9" s="51" t="s">
        <v>336</v>
      </c>
      <c r="C9" s="51" t="s">
        <v>336</v>
      </c>
      <c r="D9" s="51" t="s">
        <v>336</v>
      </c>
      <c r="E9" s="51" t="s">
        <v>336</v>
      </c>
    </row>
    <row r="10" spans="1:5" ht="53.25" thickTop="1" thickBot="1" x14ac:dyDescent="0.35">
      <c r="A10" s="50" t="s">
        <v>99</v>
      </c>
      <c r="B10" s="51" t="s">
        <v>336</v>
      </c>
      <c r="C10" s="51" t="s">
        <v>336</v>
      </c>
      <c r="D10" s="51" t="s">
        <v>336</v>
      </c>
      <c r="E10" s="51" t="s">
        <v>336</v>
      </c>
    </row>
    <row r="11" spans="1:5" ht="36" thickTop="1" thickBot="1" x14ac:dyDescent="0.35">
      <c r="A11" s="50" t="s">
        <v>107</v>
      </c>
      <c r="B11" s="51" t="s">
        <v>336</v>
      </c>
      <c r="C11" s="51" t="s">
        <v>336</v>
      </c>
      <c r="D11" s="51" t="s">
        <v>336</v>
      </c>
      <c r="E11" s="51" t="s">
        <v>336</v>
      </c>
    </row>
    <row r="12" spans="1:5" ht="53.25" thickTop="1" thickBot="1" x14ac:dyDescent="0.35">
      <c r="A12" s="50" t="s">
        <v>167</v>
      </c>
      <c r="B12" s="51" t="s">
        <v>336</v>
      </c>
      <c r="C12" s="51" t="s">
        <v>336</v>
      </c>
      <c r="D12" s="51" t="s">
        <v>336</v>
      </c>
      <c r="E12" s="51" t="s">
        <v>336</v>
      </c>
    </row>
    <row r="13" spans="1:5" ht="36" thickTop="1" thickBot="1" x14ac:dyDescent="0.35">
      <c r="A13" s="50" t="s">
        <v>168</v>
      </c>
      <c r="B13" s="51" t="s">
        <v>336</v>
      </c>
      <c r="C13" s="51" t="s">
        <v>336</v>
      </c>
      <c r="D13" s="51" t="s">
        <v>336</v>
      </c>
      <c r="E13" s="51" t="s">
        <v>336</v>
      </c>
    </row>
    <row r="14" spans="1:5" ht="36" thickTop="1" thickBot="1" x14ac:dyDescent="0.35">
      <c r="A14" s="50" t="s">
        <v>92</v>
      </c>
      <c r="B14" s="51" t="s">
        <v>336</v>
      </c>
      <c r="C14" s="51" t="s">
        <v>336</v>
      </c>
      <c r="D14" s="51" t="s">
        <v>336</v>
      </c>
      <c r="E14" s="51" t="s">
        <v>336</v>
      </c>
    </row>
    <row r="15" spans="1:5" ht="53.25" thickTop="1" thickBot="1" x14ac:dyDescent="0.35">
      <c r="A15" s="50" t="s">
        <v>113</v>
      </c>
      <c r="B15" s="51" t="s">
        <v>336</v>
      </c>
      <c r="C15" s="51" t="s">
        <v>336</v>
      </c>
      <c r="D15" s="51" t="s">
        <v>336</v>
      </c>
      <c r="E15" s="51" t="s">
        <v>336</v>
      </c>
    </row>
    <row r="16" spans="1:5" ht="18.75" thickTop="1" thickBot="1" x14ac:dyDescent="0.35">
      <c r="A16" s="50" t="s">
        <v>110</v>
      </c>
      <c r="B16" s="51" t="s">
        <v>336</v>
      </c>
      <c r="C16" s="51" t="s">
        <v>336</v>
      </c>
      <c r="D16" s="51" t="s">
        <v>336</v>
      </c>
      <c r="E16" s="51" t="s">
        <v>336</v>
      </c>
    </row>
    <row r="17" spans="1:5" ht="18.75" thickTop="1" thickBot="1" x14ac:dyDescent="0.35">
      <c r="A17" s="50" t="s">
        <v>95</v>
      </c>
      <c r="B17" s="51" t="s">
        <v>336</v>
      </c>
      <c r="C17" s="51" t="s">
        <v>336</v>
      </c>
      <c r="D17" s="51" t="s">
        <v>336</v>
      </c>
      <c r="E17" s="51" t="s">
        <v>336</v>
      </c>
    </row>
    <row r="18" spans="1:5" ht="18.75" thickTop="1" thickBot="1" x14ac:dyDescent="0.35">
      <c r="A18" s="50" t="s">
        <v>105</v>
      </c>
      <c r="B18" s="51" t="s">
        <v>336</v>
      </c>
      <c r="C18" s="51" t="s">
        <v>336</v>
      </c>
      <c r="D18" s="51" t="s">
        <v>336</v>
      </c>
      <c r="E18" s="51" t="s">
        <v>336</v>
      </c>
    </row>
    <row r="19" spans="1:5" ht="53.25" thickTop="1" thickBot="1" x14ac:dyDescent="0.35">
      <c r="A19" s="50" t="s">
        <v>169</v>
      </c>
      <c r="B19" s="51" t="s">
        <v>336</v>
      </c>
      <c r="C19" s="51" t="s">
        <v>336</v>
      </c>
      <c r="D19" s="51" t="s">
        <v>336</v>
      </c>
      <c r="E19" s="51" t="s">
        <v>336</v>
      </c>
    </row>
    <row r="20" spans="1:5" ht="36" thickTop="1" thickBot="1" x14ac:dyDescent="0.35">
      <c r="A20" s="50" t="s">
        <v>153</v>
      </c>
      <c r="B20" s="51" t="s">
        <v>336</v>
      </c>
      <c r="C20" s="51" t="s">
        <v>336</v>
      </c>
      <c r="D20" s="51" t="s">
        <v>336</v>
      </c>
      <c r="E20" s="51" t="s">
        <v>336</v>
      </c>
    </row>
    <row r="21" spans="1:5" ht="53.25" thickTop="1" thickBot="1" x14ac:dyDescent="0.35">
      <c r="A21" s="50" t="s">
        <v>170</v>
      </c>
      <c r="B21" s="51" t="s">
        <v>336</v>
      </c>
      <c r="C21" s="51" t="s">
        <v>336</v>
      </c>
      <c r="D21" s="51" t="s">
        <v>336</v>
      </c>
      <c r="E21" s="51" t="s">
        <v>336</v>
      </c>
    </row>
    <row r="22" spans="1:5" ht="18.75" thickTop="1" thickBot="1" x14ac:dyDescent="0.35">
      <c r="A22" s="50" t="s">
        <v>109</v>
      </c>
      <c r="B22" s="51" t="s">
        <v>336</v>
      </c>
      <c r="C22" s="51" t="s">
        <v>336</v>
      </c>
      <c r="D22" s="51" t="s">
        <v>336</v>
      </c>
      <c r="E22" s="51" t="s">
        <v>336</v>
      </c>
    </row>
    <row r="23" spans="1:5" ht="18.75" thickTop="1" thickBot="1" x14ac:dyDescent="0.35">
      <c r="A23" s="50" t="s">
        <v>53</v>
      </c>
      <c r="B23" s="51" t="s">
        <v>336</v>
      </c>
      <c r="C23" s="51" t="s">
        <v>336</v>
      </c>
      <c r="D23" s="51" t="s">
        <v>336</v>
      </c>
      <c r="E23" s="51" t="s">
        <v>336</v>
      </c>
    </row>
    <row r="24" spans="1:5" ht="53.25" thickTop="1" thickBot="1" x14ac:dyDescent="0.35">
      <c r="A24" s="50" t="s">
        <v>52</v>
      </c>
      <c r="B24" s="51" t="s">
        <v>336</v>
      </c>
      <c r="C24" s="51" t="s">
        <v>336</v>
      </c>
      <c r="D24" s="51" t="s">
        <v>336</v>
      </c>
      <c r="E24" s="51" t="s">
        <v>336</v>
      </c>
    </row>
    <row r="25" spans="1:5" ht="36" thickTop="1" thickBot="1" x14ac:dyDescent="0.35">
      <c r="A25" s="50" t="s">
        <v>50</v>
      </c>
      <c r="B25" s="51" t="s">
        <v>336</v>
      </c>
      <c r="C25" s="51" t="s">
        <v>336</v>
      </c>
      <c r="D25" s="51" t="s">
        <v>336</v>
      </c>
      <c r="E25" s="51" t="s">
        <v>336</v>
      </c>
    </row>
    <row r="26" spans="1:5" ht="36" thickTop="1" thickBot="1" x14ac:dyDescent="0.35">
      <c r="A26" s="50" t="s">
        <v>51</v>
      </c>
      <c r="B26" s="51" t="s">
        <v>336</v>
      </c>
      <c r="C26" s="51" t="s">
        <v>336</v>
      </c>
      <c r="D26" s="51" t="s">
        <v>336</v>
      </c>
      <c r="E26" s="51" t="s">
        <v>336</v>
      </c>
    </row>
    <row r="27" spans="1:5" ht="18.75" thickTop="1" thickBot="1" x14ac:dyDescent="0.35">
      <c r="A27" s="50" t="s">
        <v>97</v>
      </c>
      <c r="B27" s="51" t="s">
        <v>336</v>
      </c>
      <c r="C27" s="51" t="s">
        <v>336</v>
      </c>
      <c r="D27" s="51" t="s">
        <v>336</v>
      </c>
      <c r="E27" s="51" t="s">
        <v>336</v>
      </c>
    </row>
    <row r="28" spans="1:5" ht="15.75" thickTop="1" x14ac:dyDescent="0.25"/>
  </sheetData>
  <mergeCells count="7">
    <mergeCell ref="A2:E2"/>
    <mergeCell ref="D3:E3"/>
    <mergeCell ref="A4:A7"/>
    <mergeCell ref="B4:B7"/>
    <mergeCell ref="C4:C7"/>
    <mergeCell ref="D4:D7"/>
    <mergeCell ref="E4:E7"/>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4"/>
  <sheetViews>
    <sheetView showGridLines="0" workbookViewId="0">
      <selection activeCell="F16" sqref="F16"/>
    </sheetView>
  </sheetViews>
  <sheetFormatPr defaultRowHeight="42.75" customHeight="1" x14ac:dyDescent="0.25"/>
  <cols>
    <col min="1" max="1" width="46.42578125" customWidth="1"/>
    <col min="2" max="7" width="20.7109375" customWidth="1"/>
  </cols>
  <sheetData>
    <row r="2" spans="1:7" ht="42.75" customHeight="1" x14ac:dyDescent="0.25">
      <c r="A2" s="359" t="s">
        <v>189</v>
      </c>
      <c r="B2" s="359"/>
      <c r="C2" s="359"/>
      <c r="D2" s="359"/>
      <c r="E2" s="359"/>
      <c r="F2" s="359"/>
      <c r="G2" s="359"/>
    </row>
    <row r="3" spans="1:7" ht="42.75" customHeight="1" x14ac:dyDescent="0.25">
      <c r="A3" s="360" t="s">
        <v>173</v>
      </c>
      <c r="B3" s="52" t="s">
        <v>174</v>
      </c>
      <c r="C3" s="52" t="s">
        <v>175</v>
      </c>
      <c r="D3" s="362" t="s">
        <v>229</v>
      </c>
      <c r="E3" s="363"/>
      <c r="F3" s="363"/>
      <c r="G3" s="363"/>
    </row>
    <row r="4" spans="1:7" ht="63.75" customHeight="1" x14ac:dyDescent="0.25">
      <c r="A4" s="361"/>
      <c r="B4" s="53" t="s">
        <v>176</v>
      </c>
      <c r="C4" s="53" t="s">
        <v>176</v>
      </c>
      <c r="D4" s="54" t="s">
        <v>176</v>
      </c>
      <c r="E4" s="54" t="s">
        <v>177</v>
      </c>
      <c r="F4" s="54" t="s">
        <v>176</v>
      </c>
      <c r="G4" s="55" t="s">
        <v>177</v>
      </c>
    </row>
    <row r="5" spans="1:7" ht="42.75" customHeight="1" thickBot="1" x14ac:dyDescent="0.35">
      <c r="A5" s="56" t="s">
        <v>178</v>
      </c>
      <c r="B5" s="56"/>
      <c r="C5" s="56"/>
      <c r="D5" s="364" t="s">
        <v>179</v>
      </c>
      <c r="E5" s="364"/>
      <c r="F5" s="364" t="s">
        <v>180</v>
      </c>
      <c r="G5" s="364"/>
    </row>
    <row r="6" spans="1:7" ht="20.100000000000001" customHeight="1" thickTop="1" thickBot="1" x14ac:dyDescent="0.3">
      <c r="A6" s="57" t="s">
        <v>181</v>
      </c>
      <c r="B6" s="58" t="s">
        <v>336</v>
      </c>
      <c r="C6" s="58" t="s">
        <v>336</v>
      </c>
      <c r="D6" s="58" t="s">
        <v>336</v>
      </c>
      <c r="E6" s="58" t="s">
        <v>336</v>
      </c>
      <c r="F6" s="58" t="s">
        <v>336</v>
      </c>
      <c r="G6" s="58" t="s">
        <v>336</v>
      </c>
    </row>
    <row r="7" spans="1:7" ht="20.100000000000001" customHeight="1" thickTop="1" thickBot="1" x14ac:dyDescent="0.35">
      <c r="A7" s="59" t="s">
        <v>182</v>
      </c>
      <c r="B7" s="58" t="s">
        <v>336</v>
      </c>
      <c r="C7" s="58" t="s">
        <v>336</v>
      </c>
      <c r="D7" s="58" t="s">
        <v>336</v>
      </c>
      <c r="E7" s="58" t="s">
        <v>336</v>
      </c>
      <c r="F7" s="58" t="s">
        <v>336</v>
      </c>
      <c r="G7" s="58" t="s">
        <v>336</v>
      </c>
    </row>
    <row r="8" spans="1:7" ht="20.100000000000001" customHeight="1" thickTop="1" thickBot="1" x14ac:dyDescent="0.3">
      <c r="A8" s="57" t="s">
        <v>183</v>
      </c>
      <c r="B8" s="58" t="s">
        <v>336</v>
      </c>
      <c r="C8" s="58" t="s">
        <v>336</v>
      </c>
      <c r="D8" s="58" t="s">
        <v>336</v>
      </c>
      <c r="E8" s="58" t="s">
        <v>336</v>
      </c>
      <c r="F8" s="58" t="s">
        <v>336</v>
      </c>
      <c r="G8" s="58" t="s">
        <v>336</v>
      </c>
    </row>
    <row r="9" spans="1:7" ht="20.100000000000001" customHeight="1" thickTop="1" thickBot="1" x14ac:dyDescent="0.3">
      <c r="A9" s="57" t="s">
        <v>184</v>
      </c>
      <c r="B9" s="58" t="s">
        <v>336</v>
      </c>
      <c r="C9" s="58" t="s">
        <v>336</v>
      </c>
      <c r="D9" s="58" t="s">
        <v>336</v>
      </c>
      <c r="E9" s="58" t="s">
        <v>336</v>
      </c>
      <c r="F9" s="58" t="s">
        <v>336</v>
      </c>
      <c r="G9" s="58" t="s">
        <v>336</v>
      </c>
    </row>
    <row r="10" spans="1:7" ht="20.100000000000001" customHeight="1" thickTop="1" thickBot="1" x14ac:dyDescent="0.35">
      <c r="A10" s="59" t="s">
        <v>185</v>
      </c>
      <c r="B10" s="58" t="s">
        <v>336</v>
      </c>
      <c r="C10" s="58" t="s">
        <v>336</v>
      </c>
      <c r="D10" s="58" t="s">
        <v>336</v>
      </c>
      <c r="E10" s="58" t="s">
        <v>336</v>
      </c>
      <c r="F10" s="58" t="s">
        <v>336</v>
      </c>
      <c r="G10" s="58" t="s">
        <v>336</v>
      </c>
    </row>
    <row r="11" spans="1:7" ht="20.100000000000001" customHeight="1" thickTop="1" thickBot="1" x14ac:dyDescent="0.35">
      <c r="A11" s="59" t="s">
        <v>186</v>
      </c>
      <c r="B11" s="58" t="s">
        <v>336</v>
      </c>
      <c r="C11" s="58" t="s">
        <v>336</v>
      </c>
      <c r="D11" s="58" t="s">
        <v>336</v>
      </c>
      <c r="E11" s="58" t="s">
        <v>336</v>
      </c>
      <c r="F11" s="58" t="s">
        <v>336</v>
      </c>
      <c r="G11" s="58" t="s">
        <v>336</v>
      </c>
    </row>
    <row r="12" spans="1:7" ht="20.100000000000001" customHeight="1" thickTop="1" thickBot="1" x14ac:dyDescent="0.3">
      <c r="A12" s="57" t="s">
        <v>187</v>
      </c>
      <c r="B12" s="58" t="s">
        <v>336</v>
      </c>
      <c r="C12" s="58" t="s">
        <v>336</v>
      </c>
      <c r="D12" s="58" t="s">
        <v>336</v>
      </c>
      <c r="E12" s="58" t="s">
        <v>336</v>
      </c>
      <c r="F12" s="58" t="s">
        <v>336</v>
      </c>
      <c r="G12" s="58" t="s">
        <v>336</v>
      </c>
    </row>
    <row r="13" spans="1:7" ht="20.100000000000001" customHeight="1" thickTop="1" thickBot="1" x14ac:dyDescent="0.3">
      <c r="A13" s="57" t="s">
        <v>188</v>
      </c>
      <c r="B13" s="58" t="s">
        <v>336</v>
      </c>
      <c r="C13" s="58" t="s">
        <v>336</v>
      </c>
      <c r="D13" s="58" t="s">
        <v>336</v>
      </c>
      <c r="E13" s="58" t="s">
        <v>336</v>
      </c>
      <c r="F13" s="58" t="s">
        <v>336</v>
      </c>
      <c r="G13" s="58" t="s">
        <v>336</v>
      </c>
    </row>
    <row r="14" spans="1:7" ht="42.75" customHeight="1" thickTop="1" x14ac:dyDescent="0.25"/>
  </sheetData>
  <mergeCells count="5">
    <mergeCell ref="A2:G2"/>
    <mergeCell ref="A3:A4"/>
    <mergeCell ref="D3:G3"/>
    <mergeCell ref="D5:E5"/>
    <mergeCell ref="F5:G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3"/>
  <sheetViews>
    <sheetView showGridLines="0" tabSelected="1" workbookViewId="0">
      <selection activeCell="G22" sqref="G22"/>
    </sheetView>
  </sheetViews>
  <sheetFormatPr defaultColWidth="30.85546875" defaultRowHeight="20.100000000000001" customHeight="1" x14ac:dyDescent="0.25"/>
  <cols>
    <col min="1" max="1" width="6.5703125" customWidth="1"/>
  </cols>
  <sheetData>
    <row r="3" spans="2:9" ht="20.100000000000001" customHeight="1" x14ac:dyDescent="0.25">
      <c r="B3" s="365" t="s">
        <v>200</v>
      </c>
      <c r="C3" s="366"/>
      <c r="D3" s="366"/>
      <c r="E3" s="366"/>
      <c r="F3" s="366"/>
      <c r="G3" s="366"/>
      <c r="H3" s="366"/>
      <c r="I3" s="60"/>
    </row>
    <row r="4" spans="2:9" ht="20.100000000000001" customHeight="1" x14ac:dyDescent="0.25">
      <c r="B4" s="61"/>
      <c r="C4" s="367">
        <v>2017</v>
      </c>
      <c r="D4" s="363"/>
      <c r="E4" s="363"/>
      <c r="F4" s="363"/>
      <c r="G4" s="52">
        <v>2015</v>
      </c>
      <c r="H4" s="52">
        <v>2016</v>
      </c>
      <c r="I4" s="62"/>
    </row>
    <row r="5" spans="2:9" ht="58.5" customHeight="1" x14ac:dyDescent="0.25">
      <c r="B5" s="75" t="s">
        <v>173</v>
      </c>
      <c r="C5" s="54" t="s">
        <v>190</v>
      </c>
      <c r="D5" s="54" t="s">
        <v>191</v>
      </c>
      <c r="E5" s="54" t="s">
        <v>190</v>
      </c>
      <c r="F5" s="54" t="s">
        <v>191</v>
      </c>
      <c r="G5" s="368" t="s">
        <v>192</v>
      </c>
      <c r="H5" s="370" t="s">
        <v>193</v>
      </c>
      <c r="I5" s="62"/>
    </row>
    <row r="6" spans="2:9" ht="20.100000000000001" customHeight="1" thickBot="1" x14ac:dyDescent="0.3">
      <c r="B6" s="78" t="s">
        <v>178</v>
      </c>
      <c r="C6" s="371" t="s">
        <v>179</v>
      </c>
      <c r="D6" s="371"/>
      <c r="E6" s="371" t="s">
        <v>180</v>
      </c>
      <c r="F6" s="371"/>
      <c r="G6" s="369"/>
      <c r="H6" s="370"/>
      <c r="I6" s="62"/>
    </row>
    <row r="7" spans="2:9" ht="39.75" customHeight="1" thickTop="1" thickBot="1" x14ac:dyDescent="0.35">
      <c r="B7" s="65" t="s">
        <v>194</v>
      </c>
      <c r="C7" s="58" t="s">
        <v>336</v>
      </c>
      <c r="D7" s="58" t="s">
        <v>336</v>
      </c>
      <c r="E7" s="58" t="s">
        <v>336</v>
      </c>
      <c r="F7" s="58" t="s">
        <v>336</v>
      </c>
      <c r="G7" s="58" t="s">
        <v>336</v>
      </c>
      <c r="H7" s="58" t="s">
        <v>336</v>
      </c>
      <c r="I7" s="68" t="str">
        <f>IF(G7&lt;H7,CHAR(230),IF(G7&gt;H7,CHAR(228),CHAR(232)))</f>
        <v>č</v>
      </c>
    </row>
    <row r="8" spans="2:9" ht="20.100000000000001" customHeight="1" thickTop="1" thickBot="1" x14ac:dyDescent="0.35">
      <c r="B8" s="65" t="s">
        <v>195</v>
      </c>
      <c r="C8" s="58" t="s">
        <v>336</v>
      </c>
      <c r="D8" s="58" t="s">
        <v>336</v>
      </c>
      <c r="E8" s="58" t="s">
        <v>336</v>
      </c>
      <c r="F8" s="58" t="s">
        <v>336</v>
      </c>
      <c r="G8" s="58" t="s">
        <v>336</v>
      </c>
      <c r="H8" s="58" t="s">
        <v>336</v>
      </c>
      <c r="I8" s="70" t="str">
        <f>IF(F8&lt;H8,CHAR(230),IF(G8&gt;H8,CHAR(228),CHAR(232)))</f>
        <v>č</v>
      </c>
    </row>
    <row r="9" spans="2:9" ht="20.100000000000001" customHeight="1" thickTop="1" thickBot="1" x14ac:dyDescent="0.35">
      <c r="B9" s="65" t="s">
        <v>196</v>
      </c>
      <c r="C9" s="58" t="s">
        <v>336</v>
      </c>
      <c r="D9" s="58" t="s">
        <v>336</v>
      </c>
      <c r="E9" s="58" t="s">
        <v>336</v>
      </c>
      <c r="F9" s="58" t="s">
        <v>336</v>
      </c>
      <c r="G9" s="58" t="s">
        <v>336</v>
      </c>
      <c r="H9" s="58" t="s">
        <v>336</v>
      </c>
      <c r="I9" s="70" t="str">
        <f>IF(E9&lt;H9,CHAR(230),IF(G9&gt;H9,CHAR(228),CHAR(232)))</f>
        <v>č</v>
      </c>
    </row>
    <row r="10" spans="2:9" ht="20.100000000000001" customHeight="1" thickTop="1" thickBot="1" x14ac:dyDescent="0.3">
      <c r="B10" s="67" t="s">
        <v>197</v>
      </c>
      <c r="C10" s="58" t="s">
        <v>336</v>
      </c>
      <c r="D10" s="58" t="s">
        <v>336</v>
      </c>
      <c r="E10" s="58" t="s">
        <v>336</v>
      </c>
      <c r="F10" s="58" t="s">
        <v>336</v>
      </c>
      <c r="G10" s="58" t="s">
        <v>336</v>
      </c>
      <c r="H10" s="58" t="s">
        <v>336</v>
      </c>
      <c r="I10" s="70" t="str">
        <f>IF(C10&lt;H10,CHAR(230),IF(G10&gt;H10,CHAR(228),CHAR(232)))</f>
        <v>č</v>
      </c>
    </row>
    <row r="11" spans="2:9" ht="20.100000000000001" customHeight="1" thickTop="1" thickBot="1" x14ac:dyDescent="0.3">
      <c r="B11" s="67" t="s">
        <v>198</v>
      </c>
      <c r="C11" s="58" t="s">
        <v>336</v>
      </c>
      <c r="D11" s="58" t="s">
        <v>336</v>
      </c>
      <c r="E11" s="58" t="s">
        <v>336</v>
      </c>
      <c r="F11" s="58" t="s">
        <v>336</v>
      </c>
      <c r="G11" s="58" t="s">
        <v>336</v>
      </c>
      <c r="H11" s="58" t="s">
        <v>336</v>
      </c>
      <c r="I11" s="66" t="str">
        <f>IF(G11&lt;H11,CHAR(230),IF(G11&gt;H11,CHAR(228),CHAR(232)))</f>
        <v>č</v>
      </c>
    </row>
    <row r="12" spans="2:9" ht="20.100000000000001" customHeight="1" thickTop="1" thickBot="1" x14ac:dyDescent="0.35">
      <c r="B12" s="65" t="s">
        <v>199</v>
      </c>
      <c r="C12" s="58" t="s">
        <v>336</v>
      </c>
      <c r="D12" s="58" t="s">
        <v>336</v>
      </c>
      <c r="E12" s="58" t="s">
        <v>336</v>
      </c>
      <c r="F12" s="58" t="s">
        <v>336</v>
      </c>
      <c r="G12" s="58" t="s">
        <v>336</v>
      </c>
      <c r="H12" s="58" t="s">
        <v>336</v>
      </c>
      <c r="I12" s="66" t="str">
        <f t="shared" ref="I12" si="0">IF(G12&lt;H12,CHAR(230),IF(G12&gt;H12,CHAR(228),CHAR(232)))</f>
        <v>č</v>
      </c>
    </row>
    <row r="13" spans="2:9" ht="20.100000000000001" customHeight="1" thickTop="1" x14ac:dyDescent="0.25"/>
  </sheetData>
  <mergeCells count="6">
    <mergeCell ref="B3:H3"/>
    <mergeCell ref="C4:F4"/>
    <mergeCell ref="G5:G6"/>
    <mergeCell ref="H5:H6"/>
    <mergeCell ref="C6:D6"/>
    <mergeCell ref="E6:F6"/>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25</vt:i4>
      </vt:variant>
    </vt:vector>
  </HeadingPairs>
  <TitlesOfParts>
    <vt:vector size="25" baseType="lpstr">
      <vt:lpstr>Výpočet dotace - dat. struktura</vt:lpstr>
      <vt:lpstr>Výpočet dotace - vrozce</vt:lpstr>
      <vt:lpstr>Žádost o dotaci - příloha 1</vt:lpstr>
      <vt:lpstr>Žádost o dotaci - 2 komentář</vt:lpstr>
      <vt:lpstr>Žádost o dotaci - 2 úhrady</vt:lpstr>
      <vt:lpstr>Žádost o dotaci - 3 úvaz.-forma</vt:lpstr>
      <vt:lpstr>Sběr dat - seznam proměnných</vt:lpstr>
      <vt:lpstr>Výstup - median přiděl. dotace</vt:lpstr>
      <vt:lpstr>Výstup - basic přehledy</vt:lpstr>
      <vt:lpstr>Výstup - basic přehledy 2</vt:lpstr>
      <vt:lpstr>Výstup - náklady na lůžko 2</vt:lpstr>
      <vt:lpstr>Výstup - náklady na lůžko</vt:lpstr>
      <vt:lpstr>Výstup - Celkový přehled</vt:lpstr>
      <vt:lpstr>Výstup - neinvest. PO na lůžko</vt:lpstr>
      <vt:lpstr>Výstup - Finanční vypořádání</vt:lpstr>
      <vt:lpstr>Výstup - komparace 2015-2017</vt:lpstr>
      <vt:lpstr>Výstup - Fin. podp. na lůžkodny</vt:lpstr>
      <vt:lpstr>Výstup - podklady pro novelu</vt:lpstr>
      <vt:lpstr>Výstup - spolufinancování</vt:lpstr>
      <vt:lpstr>Výstup - zdravotní pojištění</vt:lpstr>
      <vt:lpstr>Výstup - průměrné mzdy</vt:lpstr>
      <vt:lpstr>Výstup - lůžka-pracovníci</vt:lpstr>
      <vt:lpstr>Výstup - Průměrná výše úhrad</vt:lpstr>
      <vt:lpstr>Výstup - podpora na 1 úvazek</vt:lpstr>
      <vt:lpstr>Výstup - podpora na lůžko-den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2017-03-22T10:04:59Z</dcterms:created>
  <dcterms:modified xsi:type="dcterms:W3CDTF">2017-03-23T12:42:55Z</dcterms:modified>
</cp:coreProperties>
</file>