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730"/>
  <workbookPr/>
  <bookViews>
    <workbookView xWindow="65416" yWindow="65416" windowWidth="29040" windowHeight="15840" tabRatio="903" activeTab="3"/>
  </bookViews>
  <sheets>
    <sheet name="Rekapitulace stavby" sheetId="1" r:id="rId1"/>
    <sheet name="SO - 01 - VÝMĚNA KOTLŮ A ..." sheetId="2" r:id="rId2"/>
    <sheet name="SO - 02 - Vnitřní vodovod..." sheetId="3" r:id="rId3"/>
    <sheet name="SO - 03 - Změna-Elektro" sheetId="9" r:id="rId4"/>
    <sheet name="SO - 04 - Plynovod" sheetId="5" r:id="rId5"/>
    <sheet name="SO - 05 - Stavební část" sheetId="6" r:id="rId6"/>
    <sheet name="SO - 06 - VZT" sheetId="7" r:id="rId7"/>
    <sheet name="SO - 07 - Vedlejší rozpoč..." sheetId="8" r:id="rId8"/>
  </sheets>
  <externalReferences>
    <externalReference r:id="rId11"/>
  </externalReferences>
  <definedNames>
    <definedName name="_xlnm.Print_Area" localSheetId="0">'Rekapitulace stavby'!$C$4:$AP$70,'Rekapitulace stavby'!$C$76:$AP$97</definedName>
    <definedName name="_xlnm.Print_Area" localSheetId="1">'SO - 01 - VÝMĚNA KOTLŮ A ...'!$C$4:$Q$70,'SO - 01 - VÝMĚNA KOTLŮ A ...'!$C$76:$Q$106,'SO - 01 - VÝMĚNA KOTLŮ A ...'!$C$112:$Q$271</definedName>
    <definedName name="_xlnm.Print_Area" localSheetId="2">'SO - 02 - Vnitřní vodovod...'!$C$4:$Q$70,'SO - 02 - Vnitřní vodovod...'!$C$76:$Q$96,'SO - 02 - Vnitřní vodovod...'!$C$102:$Q$136</definedName>
    <definedName name="_xlnm.Print_Area" localSheetId="3">'SO - 03 - Změna-Elektro'!$C$4:$Q$70,'SO - 03 - Změna-Elektro'!$C$76:$Q$102,'SO - 03 - Změna-Elektro'!$C$108:$Q$263</definedName>
    <definedName name="_xlnm.Print_Area" localSheetId="4">'SO - 04 - Plynovod'!$C$4:$Q$70,'SO - 04 - Plynovod'!$C$76:$Q$96,'SO - 04 - Plynovod'!$C$102:$Q$140</definedName>
    <definedName name="_xlnm.Print_Area" localSheetId="5">'SO - 05 - Stavební část'!$C$4:$Q$70,'SO - 05 - Stavební část'!$C$76:$Q$106,'SO - 05 - Stavební část'!$C$112:$Q$204</definedName>
    <definedName name="_xlnm.Print_Area" localSheetId="6">'SO - 06 - VZT'!$C$4:$Q$70,'SO - 06 - VZT'!$C$76:$Q$94,'SO - 06 - VZT'!$C$100:$Q$125</definedName>
    <definedName name="_xlnm.Print_Area" localSheetId="7">'SO - 07 - Vedlejší rozpoč...'!$C$4:$Q$70,'SO - 07 - Vedlejší rozpoč...'!$C$76:$Q$97,'SO - 07 - Vedlejší rozpoč...'!$C$103:$Q$125</definedName>
    <definedName name="_xlnm.Print_Titles" localSheetId="0">'Rekapitulace stavby'!$85:$85</definedName>
    <definedName name="_xlnm.Print_Titles" localSheetId="1">'SO - 01 - VÝMĚNA KOTLŮ A ...'!$122:$122</definedName>
    <definedName name="_xlnm.Print_Titles" localSheetId="2">'SO - 02 - Vnitřní vodovod...'!$112:$112</definedName>
    <definedName name="_xlnm.Print_Titles" localSheetId="3">'SO - 03 - Změna-Elektro'!$118:$118</definedName>
    <definedName name="_xlnm.Print_Titles" localSheetId="4">'SO - 04 - Plynovod'!$112:$112</definedName>
    <definedName name="_xlnm.Print_Titles" localSheetId="5">'SO - 05 - Stavební část'!$122:$122</definedName>
    <definedName name="_xlnm.Print_Titles" localSheetId="6">'SO - 06 - VZT'!$110:$110</definedName>
    <definedName name="_xlnm.Print_Titles" localSheetId="7">'SO - 07 - Vedlejší rozpoč...'!$113:$113</definedName>
  </definedNames>
  <calcPr calcId="181029"/>
  <extLst/>
</workbook>
</file>

<file path=xl/comments2.xml><?xml version="1.0" encoding="utf-8"?>
<comments xmlns="http://schemas.openxmlformats.org/spreadsheetml/2006/main">
  <authors>
    <author>Martin Suchý</author>
  </authors>
  <commentList>
    <comment ref="S146" authorId="0">
      <text>
        <r>
          <rPr>
            <b/>
            <sz val="9"/>
            <rFont val="Tahoma"/>
            <family val="2"/>
          </rPr>
          <t>Martin Suchý:</t>
        </r>
        <r>
          <rPr>
            <sz val="9"/>
            <rFont val="Tahoma"/>
            <family val="2"/>
          </rPr>
          <t xml:space="preserve">
L+P</t>
        </r>
      </text>
    </comment>
  </commentList>
</comments>
</file>

<file path=xl/sharedStrings.xml><?xml version="1.0" encoding="utf-8"?>
<sst xmlns="http://schemas.openxmlformats.org/spreadsheetml/2006/main" count="2868" uniqueCount="645">
  <si>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</si>
  <si>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</si>
  <si>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</si>
  <si>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</si>
  <si>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</si>
  <si>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</si>
  <si>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</si>
  <si>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</si>
  <si>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</si>
  <si>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</si>
  <si>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</si>
  <si>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</si>
  <si>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</si>
  <si>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</si>
  <si>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</si>
  <si>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</si>
  <si>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</si>
  <si>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JKSO:</t>
  </si>
  <si>
    <t>CC-CZ:</t>
  </si>
  <si>
    <t>Místo:</t>
  </si>
  <si>
    <t>Datum:</t>
  </si>
  <si>
    <t>CZ-CPV:</t>
  </si>
  <si>
    <t>CZ-CPA:</t>
  </si>
  <si>
    <t>Objednatel:</t>
  </si>
  <si>
    <t>IČ:</t>
  </si>
  <si>
    <t>DIČ:</t>
  </si>
  <si>
    <t>Zhotovitel:</t>
  </si>
  <si>
    <t xml:space="preserve"> </t>
  </si>
  <si>
    <t>Projektant:</t>
  </si>
  <si>
    <t>True</t>
  </si>
  <si>
    <t>Zpracovatel:</t>
  </si>
  <si>
    <t>Poznámka:</t>
  </si>
  <si>
    <t>Náklady z rozpočtů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</si>
  <si>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</si>
  <si>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</si>
  <si>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</si>
  <si>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</si>
  <si>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</si>
  <si>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</si>
  <si>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</si>
  <si>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</si>
  <si>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</si>
  <si>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</si>
  <si>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</si>
  <si>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</si>
  <si>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</si>
  <si>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</si>
  <si>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</si>
  <si>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</si>
  <si>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</si>
  <si>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</si>
  <si>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</si>
  <si>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</si>
  <si>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</si>
  <si>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</si>
  <si>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</si>
  <si>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</si>
  <si>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</si>
  <si>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</si>
  <si>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</si>
  <si>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</si>
  <si>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</si>
  <si>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</si>
  <si>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</si>
  <si>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</si>
  <si>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</si>
  <si>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</si>
  <si>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</si>
  <si>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</si>
  <si>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</si>
  <si>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</si>
  <si>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</si>
  <si>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</si>
  <si>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{a84222f4-b1dc-4c49-91cf-6429a5a6195d}</t>
  </si>
  <si>
    <t>{00000000-0000-0000-0000-000000000000}</t>
  </si>
  <si>
    <t>/</t>
  </si>
  <si>
    <t>SO - 01</t>
  </si>
  <si>
    <t>VÝMĚNA KOTLŮ A TECHNOLOGIE KOTELNY</t>
  </si>
  <si>
    <t>1</t>
  </si>
  <si>
    <t>{aa8d9cf3-6bd1-49ef-b88a-2011fa6baac3}</t>
  </si>
  <si>
    <t>SO - 02</t>
  </si>
  <si>
    <t>Vnitřní vodovod a kanalizace</t>
  </si>
  <si>
    <t>{379613eb-405d-4251-a6f5-d73d1c46734d}</t>
  </si>
  <si>
    <t>SO - 03</t>
  </si>
  <si>
    <t>Elektroinstalace</t>
  </si>
  <si>
    <t>{5874dbc8-8eea-4d4e-ad66-186b5e9e6201}</t>
  </si>
  <si>
    <t>SO - 04</t>
  </si>
  <si>
    <t>Plynovod</t>
  </si>
  <si>
    <t>{67109109-e242-4fe9-9210-ac393813dd7e}</t>
  </si>
  <si>
    <t>SO - 05</t>
  </si>
  <si>
    <t>Stavební část</t>
  </si>
  <si>
    <t>{02784910-90c9-47de-a5c3-34b87fdf7351}</t>
  </si>
  <si>
    <t>SO - 06</t>
  </si>
  <si>
    <t>VZT</t>
  </si>
  <si>
    <t>{bf9400e5-2868-4039-b1d0-7b8d9d6f359e}</t>
  </si>
  <si>
    <t>SO - 07</t>
  </si>
  <si>
    <t>Vedlejší rozpočtové náklady</t>
  </si>
  <si>
    <t>{c1c09518-7a35-4ccb-b791-bd6a4039a91c}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</si>
  <si>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</si>
  <si>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</si>
  <si>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</si>
  <si>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</si>
  <si>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</si>
  <si>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</si>
  <si>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</si>
  <si>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</si>
  <si>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 - 01 - VÝMĚNA KOTLŮ A TECHNOLOGIE KOTELNY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</si>
  <si>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</si>
  <si>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</si>
  <si>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</si>
  <si>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</si>
  <si>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</si>
  <si>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</si>
  <si>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</si>
  <si>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</si>
  <si>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9 - Ostatní konstrukce a práce, bourání</t>
  </si>
  <si>
    <t xml:space="preserve">    998 - Přesun hmot</t>
  </si>
  <si>
    <t>PSV - Práce a dodávky PSV</t>
  </si>
  <si>
    <t xml:space="preserve">    713 - Izolace tepelné</t>
  </si>
  <si>
    <t xml:space="preserve">    731 - Ústřední vytápění - kotelny</t>
  </si>
  <si>
    <t xml:space="preserve">    731/1 - Ústřední vytápění - kotelny demontáže</t>
  </si>
  <si>
    <t xml:space="preserve">    732 - Ústřední vytápění - strojovny</t>
  </si>
  <si>
    <t xml:space="preserve">    732/1 - Ústřední vytápění - strojovny demontáže</t>
  </si>
  <si>
    <t xml:space="preserve">    733 - Ústřední vytápění - rozvodné potrubí</t>
  </si>
  <si>
    <t xml:space="preserve">    733/1 - Ústřední vytápění - rozvody demontáže</t>
  </si>
  <si>
    <t xml:space="preserve">    734 - Ústřední vytápění - armatury</t>
  </si>
  <si>
    <t xml:space="preserve">    736 - Ústřední vytápění - ostatní</t>
  </si>
  <si>
    <t xml:space="preserve">    783 - Dokončovací práce - nátěry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</si>
  <si>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</si>
  <si>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</si>
  <si>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</si>
  <si>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</si>
  <si>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</si>
  <si>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</si>
  <si>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</si>
  <si>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</si>
  <si>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</si>
  <si>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</si>
  <si>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</si>
  <si>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</si>
  <si>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</si>
  <si>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</si>
  <si>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</si>
  <si>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</si>
  <si>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Lešení pomocné pro objekty pozemních staveb s lešeňovou podlahou v do 3,5 m zatížení do 150 kg/m2</t>
  </si>
  <si>
    <t>m2</t>
  </si>
  <si>
    <t>4</t>
  </si>
  <si>
    <t>soubor</t>
  </si>
  <si>
    <t>P</t>
  </si>
  <si>
    <t>3</t>
  </si>
  <si>
    <t>m</t>
  </si>
  <si>
    <t>Přesun hmot ruční pro budovy v do 6 m</t>
  </si>
  <si>
    <t>t</t>
  </si>
  <si>
    <t>5</t>
  </si>
  <si>
    <t>16</t>
  </si>
  <si>
    <t>6</t>
  </si>
  <si>
    <t>7</t>
  </si>
  <si>
    <t>8</t>
  </si>
  <si>
    <t>M</t>
  </si>
  <si>
    <t>32</t>
  </si>
  <si>
    <t>9</t>
  </si>
  <si>
    <t>10</t>
  </si>
  <si>
    <t>11</t>
  </si>
  <si>
    <t>12</t>
  </si>
  <si>
    <t>13</t>
  </si>
  <si>
    <t>14</t>
  </si>
  <si>
    <t>17</t>
  </si>
  <si>
    <t>Přesun hmot procentní pro izolace tepelné v objektech v do 6 m</t>
  </si>
  <si>
    <t>%</t>
  </si>
  <si>
    <t>18</t>
  </si>
  <si>
    <t>kus</t>
  </si>
  <si>
    <t>Vybavení kotle</t>
  </si>
  <si>
    <t>kpl</t>
  </si>
  <si>
    <t xml:space="preserve">Demontáž plynového stacionárního kotle do výkonu 150 kW včetně kouřovodu, připojovacího potrubí a ekologická likvidace </t>
  </si>
  <si>
    <t>Vypuštění vody z kotle samospádem plocha kotle do 10 m2</t>
  </si>
  <si>
    <t>Demontáž stávající hliníkové vložky do průměru 350mm</t>
  </si>
  <si>
    <t>Přemístění demontovaných kotelen umístěných ve výšce nebo hloubce objektu do 6 m</t>
  </si>
  <si>
    <t>732331628/R4</t>
  </si>
  <si>
    <t>Montáž a dodávka - mechanický jemný filtr s filtrační vložkou</t>
  </si>
  <si>
    <t xml:space="preserve">Mechanický jemný filtr s filtrační vložkou 0,08 mm, průtok 5 m3/hod, DN 25
</t>
  </si>
  <si>
    <t>Montáž a dodávka - sada pro měření tvrdosti</t>
  </si>
  <si>
    <t xml:space="preserve">Čerpadla teplovodní montáž - mokroběžných </t>
  </si>
  <si>
    <t>Přesun hmot procentní pro strojovny v objektech v do 6 m</t>
  </si>
  <si>
    <t>Demontáž anuloidu</t>
  </si>
  <si>
    <t xml:space="preserve">Demontáž anuloidu , ekologická likvidace </t>
  </si>
  <si>
    <t>Přesun demontovaných strojoven vodorovně 100 m v objektech výšky do 6 m</t>
  </si>
  <si>
    <t>Potrubí vodovodní plastové PPR svar polyfuze PN 20 D 25 x 4,2 mm</t>
  </si>
  <si>
    <t>Odlučovač nečistot a kalu s přírubovým připojením DN 100 s revizní přírubou</t>
  </si>
  <si>
    <t xml:space="preserve">Odlučovač nečistot a kalu s přírubovým připojením DN 100 s revizní přírubou,
 Délka (mm): 475; Výška (mm): 617; Průměr (mm): 206; Příslušenství: protipřiruby DN 100, magnetická vložka pro odlučovače nečistot a tepelná izolace
</t>
  </si>
  <si>
    <t>Přesun hmot procentní pro rozvody potrubí v objektech v do 6 m</t>
  </si>
  <si>
    <t>Demontáž potrubí ocelového hladkého do D 133</t>
  </si>
  <si>
    <t>Demontáže ocelového potrubí do DN 125, včetně armatur, izolace, závěsů a ekologické likvidace</t>
  </si>
  <si>
    <t>Přemístění potrubí demontovaného vodorovně do 100 m v objektech výšky do 6 m</t>
  </si>
  <si>
    <t>filtr závitový mosaz, závit vnitřní-vnitřní PN16 3/4"</t>
  </si>
  <si>
    <t>Teploměr technický s pevným stonkem a jímkou 0-120°C</t>
  </si>
  <si>
    <t>Teploměr 0-120°C vč. jímky</t>
  </si>
  <si>
    <t>Manometr měřící rozsah 0-400 kPa, včetně man. smyčky a man. 3-cestného kohoutu</t>
  </si>
  <si>
    <t>Manometrický kohout pro MaR (s případnou redukcí na závit dle potřeby MaR)</t>
  </si>
  <si>
    <t>Přesun hmot procentní pro armatury v objektech v do 6 m</t>
  </si>
  <si>
    <t>1024</t>
  </si>
  <si>
    <t>Tlaková zkouška</t>
  </si>
  <si>
    <t xml:space="preserve">Topná zkouška 72 hodin </t>
  </si>
  <si>
    <t>Funkční zkoušky dle normativní základny</t>
  </si>
  <si>
    <t>Zaškolení obsluhy (včetně předání návodů k obsluze)</t>
  </si>
  <si>
    <t>Požární dozor (zejména po řezání a svařování potrubí)</t>
  </si>
  <si>
    <t>Revize spalinové cesty</t>
  </si>
  <si>
    <t>Provozní řád plynové kotelny (včetně předání v digitální editovatelné podobě např. v souboru .doc)</t>
  </si>
  <si>
    <t>Vypuštění topného systému</t>
  </si>
  <si>
    <t>Vyvěšení zalaminovaného schéma skutečného stavu zdroje tepla ve strojovně</t>
  </si>
  <si>
    <t>Drobné příslušenství</t>
  </si>
  <si>
    <t>Dokumentace skutečného provedení stavby</t>
  </si>
  <si>
    <t>Projektová dílenská dokumentace v úrovni výrobně-technické dokumentace</t>
  </si>
  <si>
    <t>Krycí dvojnásobný syntetický nátěr potrubí DN do 50 mm</t>
  </si>
  <si>
    <t>SO - 02 - Vnitřní vodovod a kanalizace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</si>
  <si>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</si>
  <si>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</si>
  <si>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</si>
  <si>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>Výtlačné potrubí PE 25 včetně elektrotvarovek</t>
  </si>
  <si>
    <t>Výtlačné potrubí PE 40 včetně elektrotvarovek</t>
  </si>
  <si>
    <t>Potrubí kanalizační z PP připojovací DN 75</t>
  </si>
  <si>
    <t>Zkouška těsnosti potrubí kanalizace vodou do DN 125</t>
  </si>
  <si>
    <t>Tlakové čištění kanalizačního ležatého potrubí do DN 100, délky 20m</t>
  </si>
  <si>
    <t>Kamerová zkouška</t>
  </si>
  <si>
    <t>Přesun hmot procentní pro vnitřní kanalizace v objektech v do 6 m</t>
  </si>
  <si>
    <t>Demontáž potrubí ocelové pozinkované závitové do DN 25</t>
  </si>
  <si>
    <t>Podpůrný žlab pro potrubí D 25</t>
  </si>
  <si>
    <t>Přesun hmot procentní pro vnitřní vodovod v objektech v do 6 m</t>
  </si>
  <si>
    <t>Demontáž kalového čerpadlo z jímky včetně výtlačného potrubí délky 8m, ekologická likvidace</t>
  </si>
  <si>
    <t>SO - 03 - Elektroinstalace</t>
  </si>
  <si>
    <t>HZS - Hodinové zúčtovací sazby</t>
  </si>
  <si>
    <t>240078259</t>
  </si>
  <si>
    <t>-537546911</t>
  </si>
  <si>
    <t>-132655469</t>
  </si>
  <si>
    <t>111990559</t>
  </si>
  <si>
    <t>-390151413</t>
  </si>
  <si>
    <t>-455326647</t>
  </si>
  <si>
    <t>-1135162990</t>
  </si>
  <si>
    <t>-1112606940</t>
  </si>
  <si>
    <t>551594871</t>
  </si>
  <si>
    <t>-1526022981</t>
  </si>
  <si>
    <t>2145838854</t>
  </si>
  <si>
    <t>1847024013</t>
  </si>
  <si>
    <t>1205269040</t>
  </si>
  <si>
    <t>-1778496376</t>
  </si>
  <si>
    <t>-222138213</t>
  </si>
  <si>
    <t>-631049222</t>
  </si>
  <si>
    <t>-1772103886</t>
  </si>
  <si>
    <t>846772002</t>
  </si>
  <si>
    <t>-381023234</t>
  </si>
  <si>
    <t>KS</t>
  </si>
  <si>
    <t>Montáž svítidlo nouzové</t>
  </si>
  <si>
    <t>svítidlo nouzové s piktogramem 11W/1 hod./IP65</t>
  </si>
  <si>
    <t>Montáž svítidlo zářivkové bytové stropní přisazené 2 zdroje s krytem</t>
  </si>
  <si>
    <t>svítidlo zářivkové průmyslové 2x36W/EP/IP65 vč.zdrojů</t>
  </si>
  <si>
    <t>svítidlo zářivkové průmyslové 2x18W/EP/IP65 vč.zdrojů</t>
  </si>
  <si>
    <t>Montáž jistič třípólový nn do 25 A ve skříni  (doplnění stáv.rozvaděče RM1)</t>
  </si>
  <si>
    <t>jistič 3pólový-charakteristika B 25A</t>
  </si>
  <si>
    <t>Doplnění stáv.rozvaděče (RJ2/chodba)</t>
  </si>
  <si>
    <t>Přesun hmot procentní pro silnoproud v objektech v do 6 m</t>
  </si>
  <si>
    <t>Podružný materiál (6,5%)</t>
  </si>
  <si>
    <t>Zednické přípomoce</t>
  </si>
  <si>
    <t>hod</t>
  </si>
  <si>
    <t>512</t>
  </si>
  <si>
    <t>SO - 04 - Plynovod</t>
  </si>
  <si>
    <t xml:space="preserve">    723 - Zdravotechnika - vnitřní plynovod</t>
  </si>
  <si>
    <t>-747604290</t>
  </si>
  <si>
    <t>-751253102</t>
  </si>
  <si>
    <t>Uzavření,otevření plynovodního potrubí při opravě</t>
  </si>
  <si>
    <t>-686196345</t>
  </si>
  <si>
    <t>Potrubí ocelové závitové černé bezešvé svařované běžné DN 15</t>
  </si>
  <si>
    <t>-1804976795</t>
  </si>
  <si>
    <t>1198321737</t>
  </si>
  <si>
    <t>Montáž armatur plynovodních s jedním závitem G 1/2 ostatní typ</t>
  </si>
  <si>
    <t>81978257</t>
  </si>
  <si>
    <t>vzorkovací kulový kohout DN 15" F</t>
  </si>
  <si>
    <t>1291296941</t>
  </si>
  <si>
    <t>1467315100</t>
  </si>
  <si>
    <t>-2033052331</t>
  </si>
  <si>
    <t>Manometr 0-4 kPa včetně 3-cestného manometrického kohoutu</t>
  </si>
  <si>
    <t>1665922339</t>
  </si>
  <si>
    <t>Kontrola těsnosti rozvodu plynu a  plynoměru</t>
  </si>
  <si>
    <t>1090626283</t>
  </si>
  <si>
    <t>Výchozí - revize</t>
  </si>
  <si>
    <t>761305199</t>
  </si>
  <si>
    <t>Požární dozor po svařování a řezání ocelového potrubí</t>
  </si>
  <si>
    <t>406886726</t>
  </si>
  <si>
    <t>Přesun hmot procentní pro vnitřní plynovod v objektech v do 6 m</t>
  </si>
  <si>
    <t>-752854942</t>
  </si>
  <si>
    <t>Základní jednonásobný syntetický nátěr potrubí DN do 50 mm</t>
  </si>
  <si>
    <t>-1711354513</t>
  </si>
  <si>
    <t>Základní jednonásobný syntetický nátěr potrubí DN přes 200 mm</t>
  </si>
  <si>
    <t>-915179785</t>
  </si>
  <si>
    <t>1916008183</t>
  </si>
  <si>
    <t>Krycí jednonásobný syntetický nátěr potrubí DN přes 200 mm</t>
  </si>
  <si>
    <t>-1185982562</t>
  </si>
  <si>
    <t>2013326442</t>
  </si>
  <si>
    <t>SO - 05 - Stavební část</t>
  </si>
  <si>
    <t xml:space="preserve">    3 - Svislé a kompletní konstrukce</t>
  </si>
  <si>
    <t xml:space="preserve">    6 - Úpravy povrchů, podlahy a osazování výplní</t>
  </si>
  <si>
    <t xml:space="preserve">    711 - Izolace proti vodě, vlhkosti a plynům</t>
  </si>
  <si>
    <t xml:space="preserve">    727 - Zdravotechnika - požární ochrana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</si>
  <si>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</si>
  <si>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</si>
  <si>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</si>
  <si>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</si>
  <si>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784 - Dokončovací práce - malby a tapety</t>
  </si>
  <si>
    <t>Zazdívka otvorů pl do 0,25 m2 ve zdivu nadzákladovém cihlami pálenými tl do 450 mm</t>
  </si>
  <si>
    <t>m3</t>
  </si>
  <si>
    <t>Zazdívka otvorů pl do 4 m2 ve zdivu nadzákladovém cihlami pálenými na MVC</t>
  </si>
  <si>
    <t>Zazdívka o tl 140 mm rýh, nik nebo kapes z cihel pálených</t>
  </si>
  <si>
    <t>Penetrační disperzní nátěr vnitřních stěn nanášený ručně</t>
  </si>
  <si>
    <t>Potažení vnitřních stěn sklovláknitým pletivem vtlačeným do tenkovrstvé hmoty</t>
  </si>
  <si>
    <t>Předstěna</t>
  </si>
  <si>
    <t>Vápenná omítka štuková dvouvrstvá vnitřních stěn nanášená ručně</t>
  </si>
  <si>
    <t>Vápenná štuková omítka malých ploch do 0,25 m2 na stěnách</t>
  </si>
  <si>
    <t>Vápenná štuková omítka malých ploch do 1,0 m2 na stěnách</t>
  </si>
  <si>
    <t>Vápenná štuková omítka malých ploch do 4,0 m2 na stěnách</t>
  </si>
  <si>
    <t>Vnitřní vyrovnávací sanační omítka prováděná ručně</t>
  </si>
  <si>
    <t>Zakrytí podlah fólií přilepenou lepící páskou</t>
  </si>
  <si>
    <t>Doplnění rýh v dosavadních mazaninách betonem prostým</t>
  </si>
  <si>
    <t>Osazování ocelových zárubní dodatečné pl přes 2,5 m2</t>
  </si>
  <si>
    <t>zárubeň 120x197 zalit rychlotuhnoucím betonem</t>
  </si>
  <si>
    <t xml:space="preserve">zárubeň ocelová 120x197 EI30 protipožární </t>
  </si>
  <si>
    <t>Vybavení kotelny: lékárnička pro první pomoc, bateriová svítilna, detektor kysličníku uhelnatého, pěnotvorným prostředkem pro kontrolu těsnosti spojů plynového zařízení, tabulky na zeď první pomoci</t>
  </si>
  <si>
    <t xml:space="preserve"> lékárnička pro první pomoc, bateriová svítilna, detektor kysličníku uhelnatého, pěnotvorným prostředkem pro kontrolu těsnosti spojů plynového zařízení, tabulky na zeď první pomoci</t>
  </si>
  <si>
    <t>Čištění budov omytí dveří nebo vrat p lochy do 3,0m2</t>
  </si>
  <si>
    <t>2*1*3</t>
  </si>
  <si>
    <t>Čištění budov omytí konstrukcí nebo prvků</t>
  </si>
  <si>
    <t>Vyčištění budov průmyslových objektů při jakékoliv výšce podlaží</t>
  </si>
  <si>
    <t xml:space="preserve">Osazování a dodávka drobných předmětů </t>
  </si>
  <si>
    <t>Tabulka na dveře (vnitřní a venkovní) PLYNOVÁ KOTELNA NEPOVOLANÝM VSTUP ZAKÁZÁN
a ZÁKAZ VSTUPU S OTEVŘENÝM OHNĚM</t>
  </si>
  <si>
    <t>Vybourání kovových dveřních zárubní pl přes 2 m2</t>
  </si>
  <si>
    <t>Vybourání otvorů ve zdivu cihelném pl do 0,25 m2 na MVC nebo MV tl do 450 mm</t>
  </si>
  <si>
    <t>otvor pro napojení VZT</t>
  </si>
  <si>
    <t>Vybourání otvorů ve zdivu cihelném pl do 0,25 m2 na MVC nebo MV tl do 600 mm</t>
  </si>
  <si>
    <t>Vysekání rýh ve zdivu cihelném pro vtahování nosníků hl do 150 mm v do 250 mm</t>
  </si>
  <si>
    <t>Vysekání rýh v dlažbě betonové nebo jiné monolitické hl do 200 mm š do 150 mm</t>
  </si>
  <si>
    <t xml:space="preserve">- pro instalaci potrubí
</t>
  </si>
  <si>
    <t>Odsekání a odebrání obkladů stěn z vnitřních obkládaček plochy přes 1 m2</t>
  </si>
  <si>
    <t>Otlučení omítek stěn</t>
  </si>
  <si>
    <t>Vnitrostaveništní doprava suti a vybouraných hmot pro budovy v do 6 m ručně</t>
  </si>
  <si>
    <t>Odvoz suti a vybouraných hmot na skládku nebo meziskládku do 1 km se složením</t>
  </si>
  <si>
    <t>Příplatek k odvozu suti a vybouraných hmot na skládku ZKD 1 km přes 1 km</t>
  </si>
  <si>
    <t>Poplatek za uložení na skládce (skládkovné) stavebního odpadu betonového kód odpadu 170 101</t>
  </si>
  <si>
    <t>Oplechování horních ploch a nadezdívek (atik) bez rohů z nerez plechu mechanicky kotvené rš 400 mm</t>
  </si>
  <si>
    <t>Přesun hmot procentní pro konstrukce klempířské v objektech v do 6 m</t>
  </si>
  <si>
    <t>Montáž dveřních křídel otvíravých 1křídlových š přes 0,8 m požárních do ocelové zárubně</t>
  </si>
  <si>
    <t>Výměna vchodových dveří dle PD</t>
  </si>
  <si>
    <t>Výměna vchodových dveří (venkovních) 90/197 za ocelové dvouplášťové dveře (bílé barvy) s tepelnou izolací do stávajících zárubní. Včetně kování a bezpečnostního zámku.</t>
  </si>
  <si>
    <t>Montáž dveří - samozavírače hydraulického</t>
  </si>
  <si>
    <t>Přesun hmot procentní pro zámečnické konstrukce v objektech v do 6 m</t>
  </si>
  <si>
    <t>Podlahy řezání keramických dlaždic rovné</t>
  </si>
  <si>
    <t>Přesun hmot procentní pro podlahy z dlaždic v objektech v do 6 m</t>
  </si>
  <si>
    <t>Odmaštění zámečnických konstrukcí vodou ředitelným odmašťovačem</t>
  </si>
  <si>
    <t>Základní jednonásobný syntetický nátěr zámečnických konstrukcí</t>
  </si>
  <si>
    <t>Krycí jednonásobný syntetický standardní nátěr zámečnických konstrukcí</t>
  </si>
  <si>
    <t>Odmaštění vodou ředitelným odmašťovačem potrubí DN do 50 mm</t>
  </si>
  <si>
    <t>Zakrytí vnitřních ploch  konstrukcí nebo prvků  v místnostech výšky do 3,80 m</t>
  </si>
  <si>
    <t>fólie pro malířské potřeby zakrývací, 7µ, 4 x 5 m</t>
  </si>
  <si>
    <t>Základní akrylátová jednonásobná penetrace podkladu v místnostech výšky do 3,80m</t>
  </si>
  <si>
    <t>Dvojnásobné bílé malby  ze směsí za sucha dobře otěruvzdorných v místnostech do 3,80 m</t>
  </si>
  <si>
    <t>SO - 06 - VZT</t>
  </si>
  <si>
    <t xml:space="preserve">    751 - Vzduchotechnika</t>
  </si>
  <si>
    <t>-1524030290</t>
  </si>
  <si>
    <t>-1643024556</t>
  </si>
  <si>
    <t>-175170176</t>
  </si>
  <si>
    <t>840877310</t>
  </si>
  <si>
    <t>-976112724</t>
  </si>
  <si>
    <t>Přesun hmot procentní pro vzduchotechniku v objektech v do 12 m</t>
  </si>
  <si>
    <t>-1838599224</t>
  </si>
  <si>
    <t>SO - 07 -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</si>
  <si>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</si>
  <si>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</si>
  <si>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</si>
  <si>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</si>
  <si>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</si>
  <si>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1189983263</t>
  </si>
  <si>
    <t>Zařízení staveniště</t>
  </si>
  <si>
    <t>1164376691</t>
  </si>
  <si>
    <t>Dozory</t>
  </si>
  <si>
    <t>1359109921</t>
  </si>
  <si>
    <t>Revize</t>
  </si>
  <si>
    <t>2102050339</t>
  </si>
  <si>
    <t>Kompletační a koordinační činnost</t>
  </si>
  <si>
    <t>1722103499</t>
  </si>
  <si>
    <t>Provozní vlivy</t>
  </si>
  <si>
    <t>154029701</t>
  </si>
  <si>
    <t>Tepelná izolace na báz minerální tepelná izolace s hliníkovou krycí fólií se skleněnou mřížkou, hodnota součinitele tepelné vodivosti lambda = 0,033 W/m.K při 0°C DIN 52613, Třída reakce na oheň A2-s1,d0 dle ČSN EN 13501-1"</t>
  </si>
  <si>
    <t>Neutralizační zařízení do výkonu 500 kW vč. granulátu</t>
  </si>
  <si>
    <t xml:space="preserve">    727 - Požární ochrana</t>
  </si>
  <si>
    <t>Kalich pro úkapy 6/4" s objímkou se zápachovou uzávěrkou 6/4"</t>
  </si>
  <si>
    <t xml:space="preserve">Odstranění izolace tepelné na potrubí do DN 125 </t>
  </si>
  <si>
    <t>Montáž izolace tepelné potrubí potrubními pouzdry s Al fólií staženými Al páskou 1x D DN 50</t>
  </si>
  <si>
    <t>Montáž izolace tepelné potrubí potrubními pouzdry s Al fólií staženými Al páskou 1x D do DN 150</t>
  </si>
  <si>
    <t>PE hadicová izolace na potrubí průměr 25mm /9mm</t>
  </si>
  <si>
    <t>pouzdro izolační potrubní s jednostrannou Al fólií DN 32/30 mm</t>
  </si>
  <si>
    <t>pouzdro izolační potrubní s jednostrannou Al fólií DN  50/50 mm</t>
  </si>
  <si>
    <t>pouzdro izolační potrubní s jednostrannou Al fólií DN  80/60 mm</t>
  </si>
  <si>
    <t>pouzdro izolační potrubní s jednostrannou Al fólií DN 100/60 mm</t>
  </si>
  <si>
    <t xml:space="preserve">Přesun hmot procentní pro kotelny </t>
  </si>
  <si>
    <t xml:space="preserve">Tepelná izolace na bázi polyetylenu,  tepelná vodivost Lambda=max 0,038 W/m.K při 10°C, stupeň hořlavosti C3 dle ČSN 73 0862, tloušťka izolace 9 mm 
</t>
  </si>
  <si>
    <t>Filtr přírubový DN 80,  nerezové síto, standardní velikost síta (velikost oka 1,25 síla drátu 0,63mm), náhradní sada těsnění</t>
  </si>
  <si>
    <t>Kohout kulový přímý G 2  do 185°C  vnitřní závit</t>
  </si>
  <si>
    <t>Potrubní rozvod - z trubek ocelových válcovaných za tepla, bezešvých, jakost materiálu 11 353; včetně tvarovek, závěsů, objímek</t>
  </si>
  <si>
    <t>Čištění potrubí kanalizace</t>
  </si>
  <si>
    <t>Ochrana vodovodního potrubí přilepenými termoizolačními trubicemi z PE tl do 9 mm průměr potrubí 25mm</t>
  </si>
  <si>
    <t>Kohout kulový  G 3/4 vnitřní závit</t>
  </si>
  <si>
    <t>Zkouška těsnosti potrubí vodovodu do DN 25</t>
  </si>
  <si>
    <t>Výchozí revize elektrického rozvodu a zařízení do 500 000,- Kč</t>
  </si>
  <si>
    <t>Demontáž potrubí ocelové hladké svařované do DN 50</t>
  </si>
  <si>
    <t>Demontáž potrubí ocelové hladké svařované do DN 25</t>
  </si>
  <si>
    <t>Montáž a dodávka čerpací box odvvodu kondenzátu s nádržkou 1,2L, výtlak 5,0m, průtok 150L/hod s integrovaným plovákem vysoké hladiny (poruchy). Integrovaná zpětná klapka</t>
  </si>
  <si>
    <t>Protipožární ucpávka: prostup izolovaného kovového potrubí DN 50 stěnou, požární odolnost EI 45 včetně identifikačního štítku</t>
  </si>
  <si>
    <t>Protipožární ucpávka: prostup  kovového potrubí DN 80 stěnou, požární odolnost EI 45 včetně identifikačního štítku</t>
  </si>
  <si>
    <t>Protipožární ucpávka: prostup elektrického kabelu stěnou, požární odolnost EI 45 včetně identifikačního štítku</t>
  </si>
  <si>
    <t xml:space="preserve">samozavírač dveří hydraulický </t>
  </si>
  <si>
    <t>Dokumentace skutečného provedení stavby, zalaminované schema kotelny na stěně v kotelně</t>
  </si>
  <si>
    <t>Test kvality topné vody (před vypuštěním otopné soustavy a po zkušebním provozu nové kotelny po napuštění otopné soustavy). Laboratorní test kvality topné vody dle VDI 2035 pro stanovení vhodného úpravy kvality topné vody</t>
  </si>
  <si>
    <t>Výchozí revize tlakových nádob stabilních</t>
  </si>
  <si>
    <t>Autorizované​​ měření​​ emisí</t>
  </si>
  <si>
    <t>732331616 /R</t>
  </si>
  <si>
    <t>1.3.2019 (doplnění)</t>
  </si>
  <si>
    <t xml:space="preserve">Montáž a dodávka - Regulace kotlů </t>
  </si>
  <si>
    <t>Uvedení kotlů do provozu servisním technikem (včetně kaskádové regulace)</t>
  </si>
  <si>
    <t>Proplach a naplnění kompletní otopné soustavy</t>
  </si>
  <si>
    <t>Montáž komunikačního kabelu FTP cat5e</t>
  </si>
  <si>
    <t>Komunikační kabel FTP cat.5e 4x2x0,8</t>
  </si>
  <si>
    <t>Montáž signálový kabel JYTY 2x1</t>
  </si>
  <si>
    <t>Signálový kabel JYTY 2x1</t>
  </si>
  <si>
    <t>Montáž signálový kabel JYTY 4x1</t>
  </si>
  <si>
    <t>Signálový kabel JYTY 4x1</t>
  </si>
  <si>
    <t>Montáž signálový kabel JYTY 7x1</t>
  </si>
  <si>
    <t>Signálový kabel JYTY 7x1</t>
  </si>
  <si>
    <t>Montáž napájecí kabel CYKY-O 3x1,5</t>
  </si>
  <si>
    <t>Napájecí kabel CYKY-O 3x1,5</t>
  </si>
  <si>
    <t>Montáž napájecí kabel CYKY-J 3x1,5</t>
  </si>
  <si>
    <t>Napájecí kabel CYKY-J 3x1,5</t>
  </si>
  <si>
    <t>Montáž napájecí kabel CYKY-J 5x1,5</t>
  </si>
  <si>
    <t>Napájecí kabel CYKY-J 5x1,5</t>
  </si>
  <si>
    <t>Montáž napájecí kabel CYKY-J 3x2,5</t>
  </si>
  <si>
    <t>Napájecí kabel CYKY-J 3x2,5</t>
  </si>
  <si>
    <t>Montáž napájecí kabel CYKY-J 5x2,5</t>
  </si>
  <si>
    <t>Napájecí kabel CYKY-J 5x2,5</t>
  </si>
  <si>
    <t>Montáž napájecí kabel CYKY-J 5x6</t>
  </si>
  <si>
    <t>Napájecí kabel CYKY-J 5x6</t>
  </si>
  <si>
    <t>Montáž uzemňovací vodič CY6 ZŽ</t>
  </si>
  <si>
    <t>Uzemňovací vodič CY6 ZŽ</t>
  </si>
  <si>
    <t>Montáž trubka ohebná, střední mechanická odolnost, 25mm</t>
  </si>
  <si>
    <t>Trubka ohebná, střední mechanická odolnost, 25mm</t>
  </si>
  <si>
    <t>Montáž trubka pevná, střední mechanická odolnost, 25mm</t>
  </si>
  <si>
    <t>Trubka pevná, střední mechanická odolnost, 25mm</t>
  </si>
  <si>
    <t>Montáž žlab kabelový drátěný 60x150, včetně příslušenství</t>
  </si>
  <si>
    <t>Žlab kabelový drátěný 60x150, včetně příslušenství</t>
  </si>
  <si>
    <t>Montáž žlab kabelový drátěný 60x200, včetně příslušenství</t>
  </si>
  <si>
    <t>Žlab kabelový drátěný 60x200, včetně příslušenství</t>
  </si>
  <si>
    <t>včetně výplně, jistících prvků, podstavec 100mm, osvětlení, bezpečnostní tabulky, kapsa na výkresy</t>
  </si>
  <si>
    <t>Napájecí zdroj 230V/24VDC, 240W/10A, na DIN</t>
  </si>
  <si>
    <t>ks</t>
  </si>
  <si>
    <t>Relé vyhodnocení zaplavení, 24VDC, na DIN</t>
  </si>
  <si>
    <t>Záložní zdorj UPS, 230VAC, 15000VA</t>
  </si>
  <si>
    <t>Volně programovatelná centrála, základní modul, 2xAO, 13xDI/AI, 12xDO</t>
  </si>
  <si>
    <t>Rozšiřující modul 8xAI, 2xAO</t>
  </si>
  <si>
    <t>Rozšiřující modul 4xAO</t>
  </si>
  <si>
    <t>Rozšiřující modul 12xDI</t>
  </si>
  <si>
    <t>Rozšiřující modul 4xDI, 8xDO</t>
  </si>
  <si>
    <t>Modem pro zasílání SMS,</t>
  </si>
  <si>
    <t>Anténa GSM/RFox, 900/1800MHz; Magnetic 50 Ohm, 5dB, SMA(m), kabel RG174/U, 3m</t>
  </si>
  <si>
    <t>Průmyslový switch 5-portový, 10/100 Base-TX, 24VDC</t>
  </si>
  <si>
    <t>Průmyslovýgrafický dotykový panel pro montáž na dveře rozvaděče, 10"</t>
  </si>
  <si>
    <t>Montáž vypínač IP44, řazení 1</t>
  </si>
  <si>
    <t>Vypínač IP44, řazení 1</t>
  </si>
  <si>
    <t>Montáž vypínač IP44, řazení 5</t>
  </si>
  <si>
    <t>Vypínač IP44, řazení 5</t>
  </si>
  <si>
    <t>Montáž vačkový vypínač IP44, 400V/16A</t>
  </si>
  <si>
    <t>Vačkový vypínač IP44, 400V/16A</t>
  </si>
  <si>
    <t>Montáž zásuvka IP44, nástěnná, 230V/16A</t>
  </si>
  <si>
    <t>Zásuvka IP44, nástěnná, 230V/16A</t>
  </si>
  <si>
    <t>Montáž zásuvková skříň IP54, 1x 400V/16A/5P, 2x 230V/16A</t>
  </si>
  <si>
    <t>Zásuvková skříň IP54, 1x 400V/16A/5P, 2x 230V/16A</t>
  </si>
  <si>
    <t>Čidlo teploty se stonkem 100 mm a plastovou hlavicí, Ni1000/6180, -30 až 130°C</t>
  </si>
  <si>
    <t>Montáž snímač teploty pro venkovní prostředí Ni 1000/6180, -50 až 100°C</t>
  </si>
  <si>
    <t>Snímač teploty pro venkovní prostředí Ni 1000/6180, -50 až 100°C</t>
  </si>
  <si>
    <t>Montáž snímač relativního tlaku, 4-20mA, 0-6Bar</t>
  </si>
  <si>
    <t>Snímač relativního tlaku, 4-20mA, 0-6Bar</t>
  </si>
  <si>
    <t>Kohout tlakoměrový uzavírací G1/2 - G1/2, mosaz</t>
  </si>
  <si>
    <t>Smyčka kondenzační zahnutá, přivařovací M20x1,5, uhl. Ocel</t>
  </si>
  <si>
    <t>Přípojka tlakoměrová přechodová, typ E, M20x1,5 vnější, G1/2 vnitřní uhl. Ocel</t>
  </si>
  <si>
    <t>Montáž otočný pohon pro regulační kohouty, 24VDC, 0-10V, 20nm</t>
  </si>
  <si>
    <t>Montáž detektor hořlavých plynů a par, zóna 2, signalizace třístupňová, zahřívcí doba 40 sec,  2.stupeň 20% LEL, 1.stupeň 10% LEL, 12VDC/75mA, IP20, včetně první kalibrace</t>
  </si>
  <si>
    <t>Detektor hořlavých plynů a par, zóna 2, signalizace třístupňová, zahřívcí doba 40 sec,  2.stupeň 20% LEL, 1.stupeň 10% LEL, 12VDC/75mA, IP20, včetně první kalibrace</t>
  </si>
  <si>
    <t>Montáž detektor CO, signalizace třístupňová,Zahřívací doba 30sec 2.stupeň 120 ppm, 1.stupeň 50 ppm, P stupeň 30ppm, měřicí rozsah 250 ppm, 24VDC/50mA, IP20, vč. první kalibrace</t>
  </si>
  <si>
    <t>Detektor CO, signalizace třístupňová,Zahřívací doba 30sec 2.stupeň 120 ppm, 1.stupeň 50 ppm, P stupeň 30ppm, měřicí rozsah 250 ppm, 24VDC/50mA, IP20, vč. první kalibrace</t>
  </si>
  <si>
    <t>Napájecí zdroj detekčního systému, na DIN, 230V, výstupní relé 3xDO</t>
  </si>
  <si>
    <t>Montáž sonda zaplavení prostoru, vodivostní, 24VDC, elektroda 30mm</t>
  </si>
  <si>
    <t>Sonda zaplavení prostoru, vodivostní, 24VDC, elektroda 30mm</t>
  </si>
  <si>
    <t>Montáž akustická a optická signalizace, 98dB, červen, 230V</t>
  </si>
  <si>
    <t>Akustická a optická signalizace, 98dB, červen, 230V</t>
  </si>
  <si>
    <t>Montáž vyrážecí tlačítko, červené komplet</t>
  </si>
  <si>
    <t>Vyrážecí tlačítko, červené komplet</t>
  </si>
  <si>
    <t>Montáž plovákový spínač hladiny</t>
  </si>
  <si>
    <t>Plovákový spínač hladiny</t>
  </si>
  <si>
    <t>Připojení napájení plynového kotle</t>
  </si>
  <si>
    <t>Připojení elektroniky řízení kaskády kotlů</t>
  </si>
  <si>
    <t>Připojení teplotního senzoru vlastní regulace kotle</t>
  </si>
  <si>
    <t>Připojení pohonu klapky kotle</t>
  </si>
  <si>
    <t>Připojení senzoru venkovního vzduchu vlastní rergulace kotlů</t>
  </si>
  <si>
    <t>Připojení oběhového čerpadla do 1kW</t>
  </si>
  <si>
    <t>Připojení motoru ventilátoru do 1kW</t>
  </si>
  <si>
    <t>Připojení odplyňovacího automatu</t>
  </si>
  <si>
    <t>Připojení hlavního uzávěru plynu</t>
  </si>
  <si>
    <t>SW práce - SW pro říící jednotku PLC</t>
  </si>
  <si>
    <t>body</t>
  </si>
  <si>
    <t>SW práce - uživatelský manuál</t>
  </si>
  <si>
    <t>SW práce - SW pro stávající SCADA aplikaci</t>
  </si>
  <si>
    <t>Výrobní dokumentace</t>
  </si>
  <si>
    <t>Dokumentace skutečného provedení</t>
  </si>
  <si>
    <t>Předávací dokumentace</t>
  </si>
  <si>
    <t>Oživení zařízení</t>
  </si>
  <si>
    <t>Kompletace zakázky</t>
  </si>
  <si>
    <t>Doprava</t>
  </si>
  <si>
    <t>Koordinace s ostatními profesemi</t>
  </si>
  <si>
    <t>Úklid staveniště po vlastní činnosti</t>
  </si>
  <si>
    <t>Demontáže periferií (svitídla, vypínače, senzory atd..), ekologická likvidace</t>
  </si>
  <si>
    <t>Demontáže kabeláží, ekologická likvidace</t>
  </si>
  <si>
    <t>Demontáže kabelových tras, ekologická likvidace</t>
  </si>
  <si>
    <t>SW práce - SW grafický panel</t>
  </si>
  <si>
    <t>Rozvaděč elektro/MaR</t>
  </si>
  <si>
    <t>Řídicí systém MaR</t>
  </si>
  <si>
    <t>Periferie MaR</t>
  </si>
  <si>
    <t xml:space="preserve"> Elektromontáže - osvětlovací zařízení a svítidla</t>
  </si>
  <si>
    <t>Elektromontáže - ostatní dodávky a konstrukce</t>
  </si>
  <si>
    <t>Elektromontáže - osvětlovací zařízení a svítidla</t>
  </si>
  <si>
    <t>Kabely a kabelové trasy</t>
  </si>
  <si>
    <t>Elektromontáže - ostatní práce</t>
  </si>
  <si>
    <t>Elektromontáže - Demontáže</t>
  </si>
  <si>
    <t>MaR - ostatní práce</t>
  </si>
  <si>
    <t>Inženýrská činnost a ostatní služby</t>
  </si>
  <si>
    <t>SW práce -vytvoření nových uživatelů</t>
  </si>
  <si>
    <t>Montáž plynový kondenzační kotel o výkonu 150 kW, ve stacionárním provedení</t>
  </si>
  <si>
    <t xml:space="preserve">Plynový stacionární kondenzacní dvojkotel kotel, výkon 300 kW, s výmeníkem tepla ze
slitiny hliníku a kremíku, s modulacním atmosférickým predsmešovacím horákem
</t>
  </si>
  <si>
    <t xml:space="preserve">Příslušenství kotle: Plynový filtr 1 1/4" pro výkony 150 až 300 kW. Pojistná skupina pro výkony 150 až 300 kW. Obsahuje pojistný ventil 3 bary, manometr, odvzdušnovací ventil a izolaci. Pripojení R1
1/4".
</t>
  </si>
  <si>
    <t>Montáž a dodávka - neutralizační zařízení do výkonu 800 kW vč. granulátu</t>
  </si>
  <si>
    <t xml:space="preserve">- kaskádová regulace kotlů bude uvolňovat k chodu plynové kotle v kaskádě, modulovat výkon kotlů a střídat kotle v provozu
- dodávka včetně čidel venkovní teplota a společné teploty na potrubí 
- regulace bude umožnovat regulaci 0-10V z nadřazené regulace
- regulace budou dodány včetně potřebného příslušenství (čidel, rozšiřujích  modulů)
- v případě poruchy sepne regulace kontakt sdružené poruchy, která bude napojená nadřazené regulace
- kabeláž mezi kaskádovou regulací kotlŮ, </t>
  </si>
  <si>
    <t>Membránová expanzní nádoba o objemu 12L (max 6 bar) uzavírací armatura DN20 se zajištěním pro údržbu a demontáž expanzní nádoby
s integrovaným vypouštěním</t>
  </si>
  <si>
    <t>• kompaktní expanzní automat pro udržování tlaku v soustavě
pomocí kompresoru
• pro topné i chladicí soustavy
• schváleno ve smyslu evropské směrnice pro tlaková zařízení
2014/68/EU
• membrána dle DIN EN 13831
• maximální provozní přetlak 6 barů
• maximální teplota výstupní větve 120 °C
• maximální provozní teplota na membráně 70 °C
• okolní teplota 0 − 45 °C
• krytí IP 54
• napájení 230 V
• s Control Basic řídicí jednotkou
• hlášení sumární poruchy a připojení pomocí RS 485
• hladina akustického výkonu &lt;59 dB (A)</t>
  </si>
  <si>
    <t>Montáž a dodávka -Podtlakové odplyňovací automat v s integrovaným doplňováním a ochranou proti častému doplňování (při netěsnosti otopné soustavy). Výkon doplňování 0,55 m3/h. Pracovní tlak 0,5-2,5 bar. Nastavení automatu servisním technikem</t>
  </si>
  <si>
    <t xml:space="preserve">• oddělovací člen pro doplňovací systémy dle DIN 1988
a DIN EN 1717 při přímém napojení na rozvod pitné vody
• systémový oddělovač BA schválený DVGW
• uzavírací armatury na vstupu i výstupu, stěnový držák
• včetně kontaktního vodoměru
</t>
  </si>
  <si>
    <t>Montáž a dodávka - automatická úpravna + příslušenství</t>
  </si>
  <si>
    <t>Demineralizační patrona s kapacitou 90 000 l
x°dH
Připojení 2x G 3/4", výška 750 mm, Ø 360 mm
Hmotnost 66 kg
Objem náplně 60 l
Výdrž náplně při 20°dH vstupní vody : 4 500 l
upravené vody
Digitální merič vodivosti sada hadic 3/4" pro připojení patrony 0,7m</t>
  </si>
  <si>
    <t xml:space="preserve">Demontáž stávajícího zásobníku teplé vody 2500L a ekologická likvidace </t>
  </si>
  <si>
    <t>Proplach otopné soustavy, vyčištění filtrů, naplnění otopné soustavy vodou a odvzdušnění kompletní soustavy. Následující opakování proplachu otopné soustavy po 3 dnech a napuštění otopné soustavy v kvalitě dle požadavků výrobce technologie vytápění  (dle pokynů k instalaci) a dle požadavků na kvalitu topné vody podle VDI 2035.</t>
  </si>
  <si>
    <t xml:space="preserve">Odborná prohlídka ntl.plyn.kotelny II.kategorie </t>
  </si>
  <si>
    <t>Mgr. Michal Smejkal</t>
  </si>
  <si>
    <t>Martin Suchý</t>
  </si>
  <si>
    <t>Vyvložkování stávajícího zděného průduchu nerezovou vložkou DN 250 délky cca 15m pro přetlakový spotřebič s mokrým provozem s krycí deskou na ústí komína; s příslušenstvím.</t>
  </si>
  <si>
    <t>Demontáž stávajícího kouřovodu DN 350</t>
  </si>
  <si>
    <t>Demontáž kombinovaného rozdělovače/sběrače do DN 300 včetně armatur</t>
  </si>
  <si>
    <t>PK 17-19</t>
  </si>
  <si>
    <t xml:space="preserve">Benešov-Mendelova 131 </t>
  </si>
  <si>
    <t xml:space="preserve">Pořízení nové kotelny_ UDRŽOVACÍ PRÁCE
Vyšší odborná škola a Střední zemědělská škola Benešov, Mendelova 131 
</t>
  </si>
  <si>
    <t>Vyšší odborná škola a Střední zemědělská škola Benešov</t>
  </si>
  <si>
    <t>pro průtok topné vody 30m3/h vč. tepelné izolace, připojovací hrdla na straně topné a primární vody DN125</t>
  </si>
  <si>
    <t>Montáž a dodávka -  Hydraulický vyrovnávač dynamických tlaků</t>
  </si>
  <si>
    <t>Demontáž tlakové nádoby do 4000 litrů</t>
  </si>
  <si>
    <t xml:space="preserve">Montáž a Dodávka Hydraulické propojení kaskády kotlů 4x150 kW.
Obsahuje potrubí s izolací, 8x uzavírací ventily, dva zpětný
ventil, 4 x kotlová čerpadla:Oběhové mokroběžné bezucpávkové čerpadlo pro průtok 11 m3/hod, výtlak 80 kPa s EC motorem s automatickým nastavením výkonu; provozními režimy dp-c (diferenční tlak konstantní) a dp-v (diferenční tlak variabilní), LED display na těle čerpadla, se signalizací provozu (do nadřauené regulace), ovládání start stop, s originální tepelnou izolací, napětí 230V, pro čerpání vody, bez požadavku na ochranu motoru s funkcí autoadapt; např.řada Magna3 od fy Grundfos,
čtyři adaptéry pro připojení na přírubu.
</t>
  </si>
  <si>
    <t>Zapujcení demineraliz.patrony P62</t>
  </si>
  <si>
    <t xml:space="preserve">pro prvotní napuštění
</t>
  </si>
  <si>
    <t xml:space="preserve">Dodávka a montáž zásobník TV, Monovalentní zásobníkový ohrívac TV, objem 1000 l, energetická trída B, barva stríbrná + 3ks cirkulačních čerpadel </t>
  </si>
  <si>
    <t>PC1_Oběhové mokroběžné bezucpávkové čerpadlo pro průtok 34,0 m3/hod, výtlak 120 kPa s EC motorem s automatickým nastavením výkonu; provozními režimy dp-c (diferenční tlak konstantní) a dp-v (diferenční tlak variabilní), LED display na těle čerpadla, se signalizací provozu (do nadřauené regulace), ovládání start stop, s originální tepelnou izolací, napětí 230V, pro čerpání vody, bez požadavku na ochranu motoru s funkcí autoadapt; např.řada Magna3 od fy Grundfos</t>
  </si>
  <si>
    <t>PC2_Oběhové mokroběžné bezucpávkové čerpadlo pro průtok 21,0 m3/hod, výtlak 80 kPa s EC motorem s automatickým nastavením výkonu; provozními režimy dp-c (diferenční tlak konstantní) a dp-v (diferenční tlak variabilní), LED display na těle čerpadla, se signalizací provozu (do nadřauené regulace), ovládání start stop, s originální tepelnou izolací, napětí 230V, pro čerpání vody, bez požadavku na ochranu motoru s funkcí autoadapt; např.řada Magna3 od fy Grundfos</t>
  </si>
  <si>
    <t>PC3_Oběhové mokroběžné bezucpávkové čerpadlo pro průtok 8 m3/hod, výtlak 40 kPa s EC motorem s automatickým nastavením výkonu; provozními režimy dp-c (diferenční tlak konstantní) a dp-v (diferenční tlak variabilní), LED display na těle čerpadla, se signalizací provozu (do nadřauené regulace), ovládání start stop, s originální tepelnou izolací, napětí 230V, pro čerpání vody, bez požadavku na ochranu motoru s funkcí autoadapt; např.řada Magna3 od fy Grundfos</t>
  </si>
  <si>
    <t>PTV_Oběhové mokroběžné bezucpávkové čerpadlo pro průtok 9,5 m3/hod, výtlak 60 kPa s EC motorem s automatickým nastavením výkonu; provozními režimy dp-c (diferenční tlak konstantní) a dp-v (diferenční tlak variabilní), LED display na těle čerpadla, se signalizací provozu (do nadřauené regulace), ovládání start stop, s originální tepelnou izolací, napětí 230V, pro čerpání vody, bez požadavku na ochranu motoru s funkcí autoadapt; např.řada Magna3 od fy Grundfos</t>
  </si>
  <si>
    <t>Spalinová kaskáda pro kondenzační přetlakové kotle</t>
  </si>
  <si>
    <t>Montáž a dodávka Kompaktní expanzní automat pro udržování tlaku v soustavě, PN 0,6 o objemu 400 l, včetně kulového kohoutu se zajištěním s vypouštěním pro expanzní nádoby DN 25.Nastavení automatu servisním technikem</t>
  </si>
  <si>
    <t>Montáž a dodávka Kombinovaný rozdělovač se sběračem pro 5 topných okruhů vč. tepelné izolace a uložení - modul 200mm</t>
  </si>
  <si>
    <t>Montáž a dodávka Nádoba tlaková expanzní s membránou závitové připojení PN 0,6 o objemu 12 l, včetně kulového kohoutu se zajištěním s vypouštěním pro expanzní nádoby DN 20</t>
  </si>
  <si>
    <t>Potrubí ocelové v kotelnách nebo strojovnách DN 20 spojované lisováním</t>
  </si>
  <si>
    <t>Potrubní rozvod -materiál uhlíková ocel vně pozinkovaná
účel použití: pro otopné systémy, tlakový suchý vzduch, inertní plyny a průmysl, není vhodná pro rozvody pitné vody
vlastnosti: neobsahuje látky, které omezují nanášení laku (nátěru), vně pozinkovaná (galvanicky), nehořlavá, třída hořlavosti A1 podle DIN 4202-; včetně tvarovek, závěsů, objímek</t>
  </si>
  <si>
    <t>Plastové potrubí PPR - (např. Wawin) včetně tvarovek, závěsů, objímek a pozinkovaného žlabu</t>
  </si>
  <si>
    <t>Zkouška těsnosti potrubí ocelové do DN 125</t>
  </si>
  <si>
    <t>Potrubí z trubek Cu_F25 spojopvaných lisováním DN25</t>
  </si>
  <si>
    <t>Potrubí z trubek Cu_F25 spojopvaných lisováním DN20</t>
  </si>
  <si>
    <t>Potrubí ocelové v kotelnách nebo strojovnách DN 32 spojované lisováním</t>
  </si>
  <si>
    <t>Potrubí ocelové v kotelnách nebo strojovnách DN 50 spojované lisováním</t>
  </si>
  <si>
    <t>Potrubí ocelové v kotelnách nebo strojovnách DN 80 spojované lisováním</t>
  </si>
  <si>
    <t>Potrubí ocelové v kotelnách nebo strojovnách DN 100 spojované lisováním</t>
  </si>
  <si>
    <t>Ochrana potrubí ústředního vytápění termoizolačními trubicemi z PE tl do 9 mm DN 25</t>
  </si>
  <si>
    <t>Ventil přírubový zpětný přímý DN80 PN 16 do 110°C,včetně protipřírub</t>
  </si>
  <si>
    <t>Filtr přírubový DN 65,  nerezové síto, standardní velikost síta (velikost oka 1,25 síla drátu 0,63mm), náhradní sada těsnění</t>
  </si>
  <si>
    <t>Ventil přírubový zpětný přímý DN65 PN 16 do 110°C,včetně protipřírub</t>
  </si>
  <si>
    <t>Kohout kulový přímý DN20 do 185°C  s vypouštěním</t>
  </si>
  <si>
    <t>Kohout kulový přímý G 1/2 do 185°C  vnitřní závit s vypouštěním</t>
  </si>
  <si>
    <t>Klapka uzavírací mezipřírubová DN 100, PN 16  včetně protipřírub</t>
  </si>
  <si>
    <t>Klapka uzavírací mezipřírubová DN 80, PN 16  včetně protipřírub</t>
  </si>
  <si>
    <t>Ventil závitový odvzdušňovací DN20 do 120°C automatický</t>
  </si>
  <si>
    <t>Montáž armatury závitové s jedným závitem G 3/4</t>
  </si>
  <si>
    <t>Dvojkotel plynový kondenzační o výkonu 300 kW</t>
  </si>
  <si>
    <t>Demontáž kotle ocelového na plynná nebo kapalná paliva výkon do 600 kW</t>
  </si>
  <si>
    <t>transport kotlů do prostoru kotelny</t>
  </si>
  <si>
    <t>Montáž a dodávka - sestava uzávěrů Dn 20</t>
  </si>
  <si>
    <t>Klapka uzavírací mezipřírubová DN 65, PN 16  včetně protipřírub</t>
  </si>
  <si>
    <t>Filtr přírubový DN 50,  nerezové síto, standardní velikost síta (velikost oka 1,25 síla drátu 0,63mm), náhradní sada těsnění</t>
  </si>
  <si>
    <t>Ventil přírubový zpětný přímý DN50 PN 16 do 110°C,včetně protipřírub</t>
  </si>
  <si>
    <t>Klapka uzavírací mezipřírubová DN 50, PN 16  včetně protipřírub</t>
  </si>
  <si>
    <t>Montáž armatury přírubové s dvěma přírubami do DN100</t>
  </si>
  <si>
    <t>Montáž armatury závitové s dvěma závity G 3/4"</t>
  </si>
  <si>
    <t>Manometr měřící rozsah 0-1000 kPa, včetně man. smyčky a man. 3-cestného kohoutu</t>
  </si>
  <si>
    <t xml:space="preserve">Montáž a dodávka Nádoba tlaková expanzní s membránou závitové připojení pro rozvod pitné vody PN 10 o objemu 100 l, včetně průtočné armatury, včetně uzávěru </t>
  </si>
  <si>
    <t>PC4_Oběhové mokroběžné bezucpávkové čerpadlo pro průtok 18 m3/hod, výtlak 60 kPa s EC motorem s automatickým nastavením výkonu; provozními režimy dp-c (diferenční tlak konstantní) a dp-v (diferenční tlak variabilní), LED display na těle čerpadla, se signalizací provozu (do nadřauené regulace), ovládání start stop, s originální tepelnou izolací, napětí 230V, pro čerpání vody, bez požadavku na ochranu motoru s funkcí autoadapt; např.řada Magna3 od fy Grundfos</t>
  </si>
  <si>
    <t>Fitinky, trubní díly a přirážky k ocelovému potrubí neuvedené ve specifikaci vč. topenářských šroubení</t>
  </si>
  <si>
    <t>Potrubí ocelové závitové černé bezešvé svařované běžné DN 40</t>
  </si>
  <si>
    <t>Potrubí ocelové závitové černé bezešvé svařované běžné DN 65</t>
  </si>
  <si>
    <t>Potrubí ocelové závitové černé bezešvé svařované běžné DN 125</t>
  </si>
  <si>
    <t>Kulový kohout DN 15  pro rozvody plynu, HTB 650 °C/30 min,pro teploty média -20 °C do 60 °C</t>
  </si>
  <si>
    <t>Kulový kohout DN 40  pro rozvody plynu, HTB 650 °C/30 min,pro teploty média -20 °C do 60 °C</t>
  </si>
  <si>
    <t>Základní jednonásobný syntetický nátěr potrubí DN do 125 mm</t>
  </si>
  <si>
    <t>Hasicí přístroj  –  přenosný 1 ks s náplní 5 kg hasiva CO2, s hasící schopností 21A/113B/C s revizí</t>
  </si>
  <si>
    <t>dveře vnitřní požárně odolné lakovaná EI 30 DP1 90x197 cm</t>
  </si>
  <si>
    <t xml:space="preserve">Montáž ventilátoru o průtoku 1750 m3/h </t>
  </si>
  <si>
    <t>Montáž a dodávka ostatních zařízení  (síto na potrubí D 315)</t>
  </si>
  <si>
    <t>trouba VZT kruhová spirálně vinutá Pz tl 0,6mm D 250mm + tvarovky</t>
  </si>
  <si>
    <t>Ventilátor axiální ,  průtok 1750m3/h / 120W, 400V IP55 s pružnými manžetami, průměr 315 např typ APP315</t>
  </si>
  <si>
    <t>Demontáž vzduchotechnického potrubí do D315</t>
  </si>
  <si>
    <t xml:space="preserve">Demontáž ventilátoru o průtoku 1750 m3/h </t>
  </si>
  <si>
    <t>Montáž a dodávka ostatních zařízení  (síto na potrubí 300 x 150)</t>
  </si>
  <si>
    <t>Pohon 95-2 230V
15Nm 120s 3b</t>
  </si>
  <si>
    <t>Trojcestný regulační kohout přírubový, DN65</t>
  </si>
  <si>
    <t>Trojcestný regulační kohout přírubový, DN50</t>
  </si>
  <si>
    <t>Montáž čidlo teploty příložné,  -30 až 130°C</t>
  </si>
  <si>
    <t>Montáž snímač do jímky nádrže, -30 až 130°C</t>
  </si>
  <si>
    <t>Snímač teploty do jímky nádrže, -30 až 130°C</t>
  </si>
  <si>
    <t>položka zrušena</t>
  </si>
  <si>
    <t>Kulový kohout DN 125 přírubový  pro rozvody plynu, HTB 650 °C/30 min,pro teploty média -20 °C do 60 °C</t>
  </si>
  <si>
    <t>Dodávka a montáž automatický havarijní uzávěr plynu DN65, bez proudu uzavřen pod proudem otevřem včetně protipřírub</t>
  </si>
  <si>
    <t>Montáž rozváděčů na povrch 1000x2000x400 vystrojeného (vč. svorkovnic a drátových vodičů)</t>
  </si>
  <si>
    <t xml:space="preserve">Skříň oceloplech. nástěnná rozvodnice 1000x2000x400mm, krytí IP45/IP20, vystrojená </t>
  </si>
  <si>
    <t>Demontáž rozvaděče , ekologická likvidace</t>
  </si>
  <si>
    <t>trouba VZT kruhová spirálně vinutá Pz tl 0,6mm D 200mm + tvarovky</t>
  </si>
  <si>
    <t>Montáž a dodávka ostatních zařízení  (síto na potrubí D 200)</t>
  </si>
  <si>
    <t>Montáž a dodávka větrací mřížka 400 x  400</t>
  </si>
  <si>
    <t>Montáž a dodávka přechodka ze 4hranného potrubí 400 x 400 na kruhové D 200</t>
  </si>
  <si>
    <t>vyměna dlaždic po demontážich</t>
  </si>
  <si>
    <t>revize 6 expanzních nádob, 1x Kompaktní expanzní automat pro udržování tlaku v soustavě, PN 0,6 o objemu 400 l, 4x ádoba tlaková expanzní s membránou závitové připojení PN 0,6 o objemu 12 l, 1x nádoba tlaková expanzní s membránou závitové připojení pro rozvod pitné vody PN 10 o objemu 100 l</t>
  </si>
  <si>
    <t>Celkové náklady za stavbu 1)</t>
  </si>
  <si>
    <t xml:space="preserve">Celkové náklady za stavbu 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</si>
</sst>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7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u val="single"/>
      <sz val="11"/>
      <color theme="1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7"/>
      <name val="Fira Sans"/>
      <family val="2"/>
    </font>
    <font>
      <sz val="7"/>
      <color rgb="FF960000"/>
      <name val="Fira Sans"/>
      <family val="2"/>
    </font>
    <font>
      <u val="single"/>
      <sz val="7"/>
      <color theme="10"/>
      <name val="Fira Sans"/>
      <family val="2"/>
    </font>
    <font>
      <sz val="7"/>
      <color rgb="FF3366FF"/>
      <name val="Fira Sans"/>
      <family val="2"/>
    </font>
    <font>
      <b/>
      <sz val="7"/>
      <name val="Fira Sans"/>
      <family val="2"/>
    </font>
    <font>
      <sz val="7"/>
      <color rgb="FF969696"/>
      <name val="Fira Sans"/>
      <family val="2"/>
    </font>
    <font>
      <sz val="7"/>
      <color rgb="FF003366"/>
      <name val="Fira Sans"/>
      <family val="2"/>
    </font>
    <font>
      <sz val="8"/>
      <name val="Fira Sans"/>
      <family val="2"/>
    </font>
    <font>
      <sz val="8"/>
      <color rgb="FF003366"/>
      <name val="Fira Sans"/>
      <family val="2"/>
    </font>
    <font>
      <sz val="10"/>
      <color rgb="FF003366"/>
      <name val="Fira Sans"/>
      <family val="2"/>
    </font>
    <font>
      <sz val="12"/>
      <color rgb="FF003366"/>
      <name val="Fira Sans"/>
      <family val="2"/>
    </font>
    <font>
      <b/>
      <sz val="8"/>
      <name val="Fira Sans"/>
      <family val="2"/>
    </font>
    <font>
      <i/>
      <sz val="8"/>
      <color rgb="FF969696"/>
      <name val="Fira Sans"/>
      <family val="2"/>
    </font>
    <font>
      <sz val="10"/>
      <name val="Fira Sans"/>
      <family val="2"/>
    </font>
    <font>
      <sz val="10"/>
      <color rgb="FF960000"/>
      <name val="Fira Sans"/>
      <family val="2"/>
    </font>
    <font>
      <u val="single"/>
      <sz val="10"/>
      <color theme="10"/>
      <name val="Fira Sans"/>
      <family val="2"/>
    </font>
    <font>
      <sz val="8"/>
      <color rgb="FF3366FF"/>
      <name val="Fira Sans"/>
      <family val="2"/>
    </font>
    <font>
      <b/>
      <sz val="16"/>
      <name val="Fira Sans"/>
      <family val="2"/>
    </font>
    <font>
      <sz val="9"/>
      <color rgb="FF969696"/>
      <name val="Fira Sans"/>
      <family val="2"/>
    </font>
    <font>
      <b/>
      <sz val="12"/>
      <name val="Fira Sans"/>
      <family val="2"/>
    </font>
    <font>
      <sz val="9"/>
      <name val="Fira Sans"/>
      <family val="2"/>
    </font>
    <font>
      <sz val="10"/>
      <color rgb="FF464646"/>
      <name val="Fira Sans"/>
      <family val="2"/>
    </font>
    <font>
      <b/>
      <sz val="10"/>
      <name val="Fira Sans"/>
      <family val="2"/>
    </font>
    <font>
      <sz val="8"/>
      <color rgb="FF969696"/>
      <name val="Fira Sans"/>
      <family val="2"/>
    </font>
    <font>
      <b/>
      <sz val="10"/>
      <color rgb="FF464646"/>
      <name val="Fira Sans"/>
      <family val="2"/>
    </font>
    <font>
      <sz val="10"/>
      <color rgb="FF969696"/>
      <name val="Fira Sans"/>
      <family val="2"/>
    </font>
    <font>
      <b/>
      <sz val="12"/>
      <color rgb="FF800000"/>
      <name val="Fira Sans"/>
      <family val="2"/>
    </font>
    <font>
      <b/>
      <sz val="12"/>
      <color rgb="FF960000"/>
      <name val="Fira Sans"/>
      <family val="2"/>
    </font>
    <font>
      <b/>
      <sz val="8"/>
      <color rgb="FF800000"/>
      <name val="Fira Sans"/>
      <family val="2"/>
    </font>
    <font>
      <sz val="8"/>
      <color rgb="FF960000"/>
      <name val="Fira Sans"/>
      <family val="2"/>
    </font>
    <font>
      <sz val="12"/>
      <name val="Fira Sans"/>
      <family val="2"/>
    </font>
    <font>
      <sz val="16"/>
      <name val="Fira Sans"/>
      <family val="2"/>
    </font>
    <font>
      <sz val="8"/>
      <color theme="1"/>
      <name val="Fira Sans"/>
      <family val="2"/>
    </font>
    <font>
      <sz val="7"/>
      <color rgb="FF969696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BEBEBE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652">
    <xf numFmtId="0" fontId="0" fillId="0" borderId="0" xfId="0"/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37" fillId="0" borderId="1" xfId="0" applyFont="1" applyBorder="1" applyAlignment="1" applyProtection="1">
      <alignment vertical="center"/>
      <protection locked="0"/>
    </xf>
    <xf numFmtId="0" fontId="37" fillId="0" borderId="2" xfId="0" applyFont="1" applyBorder="1" applyAlignment="1" applyProtection="1">
      <alignment vertical="center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4" fillId="0" borderId="2" xfId="0" applyFont="1" applyBorder="1" applyAlignment="1" applyProtection="1">
      <alignment vertical="center"/>
      <protection locked="0"/>
    </xf>
    <xf numFmtId="4" fontId="44" fillId="0" borderId="0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2" borderId="0" xfId="0" applyFont="1" applyFill="1" applyProtection="1"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3" fillId="2" borderId="0" xfId="2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6" xfId="0" applyFont="1" applyBorder="1" applyAlignment="1" applyProtection="1">
      <alignment/>
      <protection locked="0"/>
    </xf>
    <xf numFmtId="166" fontId="8" fillId="0" borderId="0" xfId="0" applyNumberFormat="1" applyFont="1" applyBorder="1" applyAlignment="1" applyProtection="1">
      <alignment/>
      <protection locked="0"/>
    </xf>
    <xf numFmtId="166" fontId="8" fillId="0" borderId="7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Border="1" applyAlignment="1" applyProtection="1">
      <alignment vertical="center"/>
      <protection locked="0"/>
    </xf>
    <xf numFmtId="166" fontId="2" fillId="0" borderId="7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66" fontId="2" fillId="0" borderId="9" xfId="0" applyNumberFormat="1" applyFont="1" applyBorder="1" applyAlignment="1" applyProtection="1">
      <alignment vertical="center"/>
      <protection locked="0"/>
    </xf>
    <xf numFmtId="166" fontId="2" fillId="0" borderId="10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4" fontId="44" fillId="0" borderId="11" xfId="0" applyNumberFormat="1" applyFont="1" applyBorder="1" applyAlignment="1" applyProtection="1">
      <alignment vertical="center"/>
      <protection locked="0"/>
    </xf>
    <xf numFmtId="4" fontId="44" fillId="0" borderId="12" xfId="0" applyNumberFormat="1" applyFont="1" applyBorder="1" applyAlignment="1" applyProtection="1">
      <alignment vertical="center"/>
      <protection locked="0"/>
    </xf>
    <xf numFmtId="4" fontId="44" fillId="0" borderId="8" xfId="0" applyNumberFormat="1" applyFont="1" applyBorder="1" applyAlignment="1" applyProtection="1">
      <alignment vertical="center"/>
      <protection locked="0"/>
    </xf>
    <xf numFmtId="4" fontId="0" fillId="0" borderId="8" xfId="0" applyNumberFormat="1" applyFont="1" applyBorder="1" applyAlignment="1" applyProtection="1">
      <alignment vertical="center"/>
      <protection locked="0"/>
    </xf>
    <xf numFmtId="4" fontId="0" fillId="0" borderId="11" xfId="0" applyNumberFormat="1" applyFont="1" applyBorder="1" applyAlignment="1" applyProtection="1">
      <alignment vertical="center"/>
      <protection locked="0"/>
    </xf>
    <xf numFmtId="4" fontId="0" fillId="0" borderId="12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3" fillId="2" borderId="0" xfId="20" applyFont="1" applyFill="1" applyAlignment="1" applyProtection="1">
      <alignment horizontal="center" vertical="center"/>
      <protection locked="0"/>
    </xf>
    <xf numFmtId="0" fontId="37" fillId="2" borderId="0" xfId="0" applyFont="1" applyFill="1" applyProtection="1"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8" fillId="2" borderId="0" xfId="0" applyFont="1" applyFill="1" applyAlignment="1" applyProtection="1">
      <alignment horizontal="left" vertical="center"/>
      <protection locked="0"/>
    </xf>
    <xf numFmtId="0" fontId="39" fillId="2" borderId="0" xfId="20" applyFont="1" applyFill="1" applyAlignment="1" applyProtection="1">
      <alignment vertical="center"/>
      <protection locked="0"/>
    </xf>
    <xf numFmtId="0" fontId="39" fillId="2" borderId="0" xfId="20" applyFont="1" applyFill="1" applyAlignment="1" applyProtection="1">
      <alignment horizontal="center" vertical="center"/>
      <protection locked="0"/>
    </xf>
    <xf numFmtId="0" fontId="37" fillId="0" borderId="0" xfId="0" applyFont="1" applyProtection="1"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57" fillId="0" borderId="0" xfId="0" applyFont="1" applyBorder="1" applyAlignment="1" applyProtection="1">
      <alignment horizontal="left" vertical="center"/>
      <protection locked="0"/>
    </xf>
    <xf numFmtId="0" fontId="57" fillId="0" borderId="0" xfId="0" applyFont="1" applyBorder="1" applyAlignment="1" applyProtection="1">
      <alignment vertical="center"/>
      <protection locked="0"/>
    </xf>
    <xf numFmtId="0" fontId="57" fillId="0" borderId="0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44" fillId="0" borderId="0" xfId="0" applyFont="1" applyBorder="1" applyAlignment="1" applyProtection="1">
      <alignment vertical="center"/>
      <protection locked="0"/>
    </xf>
    <xf numFmtId="0" fontId="37" fillId="0" borderId="3" xfId="0" applyFont="1" applyBorder="1" applyAlignment="1" applyProtection="1">
      <alignment vertical="center"/>
      <protection locked="0"/>
    </xf>
    <xf numFmtId="0" fontId="37" fillId="0" borderId="4" xfId="0" applyFont="1" applyBorder="1" applyAlignment="1" applyProtection="1">
      <alignment vertical="center"/>
      <protection locked="0"/>
    </xf>
    <xf numFmtId="0" fontId="43" fillId="0" borderId="1" xfId="0" applyFont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3" fillId="0" borderId="6" xfId="0" applyFont="1" applyBorder="1" applyAlignment="1" applyProtection="1">
      <alignment/>
      <protection locked="0"/>
    </xf>
    <xf numFmtId="0" fontId="43" fillId="0" borderId="0" xfId="0" applyFont="1" applyBorder="1" applyAlignment="1" applyProtection="1">
      <alignment/>
      <protection locked="0"/>
    </xf>
    <xf numFmtId="166" fontId="43" fillId="0" borderId="0" xfId="0" applyNumberFormat="1" applyFont="1" applyBorder="1" applyAlignment="1" applyProtection="1">
      <alignment/>
      <protection locked="0"/>
    </xf>
    <xf numFmtId="166" fontId="43" fillId="0" borderId="7" xfId="0" applyNumberFormat="1" applyFont="1" applyBorder="1" applyAlignment="1" applyProtection="1">
      <alignment/>
      <protection locked="0"/>
    </xf>
    <xf numFmtId="0" fontId="43" fillId="0" borderId="0" xfId="0" applyFont="1" applyAlignment="1" applyProtection="1">
      <alignment horizontal="left"/>
      <protection locked="0"/>
    </xf>
    <xf numFmtId="0" fontId="43" fillId="0" borderId="0" xfId="0" applyFont="1" applyAlignment="1" applyProtection="1">
      <alignment horizontal="center"/>
      <protection locked="0"/>
    </xf>
    <xf numFmtId="4" fontId="43" fillId="0" borderId="0" xfId="0" applyNumberFormat="1" applyFont="1" applyAlignment="1" applyProtection="1">
      <alignment vertical="center"/>
      <protection locked="0"/>
    </xf>
    <xf numFmtId="0" fontId="46" fillId="0" borderId="0" xfId="0" applyFont="1" applyBorder="1" applyAlignment="1" applyProtection="1">
      <alignment horizontal="left"/>
      <protection locked="0"/>
    </xf>
    <xf numFmtId="0" fontId="42" fillId="0" borderId="8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166" fontId="42" fillId="0" borderId="0" xfId="0" applyNumberFormat="1" applyFont="1" applyBorder="1" applyAlignment="1" applyProtection="1">
      <alignment vertical="center"/>
      <protection locked="0"/>
    </xf>
    <xf numFmtId="166" fontId="42" fillId="0" borderId="7" xfId="0" applyNumberFormat="1" applyFont="1" applyBorder="1" applyAlignment="1" applyProtection="1">
      <alignment vertical="center"/>
      <protection locked="0"/>
    </xf>
    <xf numFmtId="4" fontId="37" fillId="0" borderId="0" xfId="0" applyNumberFormat="1" applyFont="1" applyAlignment="1" applyProtection="1">
      <alignment vertical="center"/>
      <protection locked="0"/>
    </xf>
    <xf numFmtId="0" fontId="37" fillId="0" borderId="0" xfId="0" applyNumberFormat="1" applyFont="1" applyAlignment="1" applyProtection="1">
      <alignment vertical="center"/>
      <protection locked="0"/>
    </xf>
    <xf numFmtId="0" fontId="44" fillId="0" borderId="0" xfId="0" applyFont="1" applyFill="1" applyBorder="1" applyAlignment="1" applyProtection="1">
      <alignment vertical="center"/>
      <protection locked="0"/>
    </xf>
    <xf numFmtId="0" fontId="37" fillId="0" borderId="6" xfId="0" applyFont="1" applyBorder="1" applyAlignment="1" applyProtection="1">
      <alignment vertical="center"/>
      <protection locked="0"/>
    </xf>
    <xf numFmtId="0" fontId="37" fillId="0" borderId="7" xfId="0" applyFont="1" applyBorder="1" applyAlignment="1" applyProtection="1">
      <alignment vertical="center"/>
      <protection locked="0"/>
    </xf>
    <xf numFmtId="4" fontId="43" fillId="0" borderId="0" xfId="0" applyNumberFormat="1" applyFont="1" applyAlignment="1" applyProtection="1">
      <alignment/>
      <protection locked="0"/>
    </xf>
    <xf numFmtId="1" fontId="37" fillId="0" borderId="0" xfId="0" applyNumberFormat="1" applyFont="1" applyAlignment="1" applyProtection="1">
      <alignment vertical="center"/>
      <protection locked="0"/>
    </xf>
    <xf numFmtId="0" fontId="45" fillId="0" borderId="0" xfId="0" applyFont="1" applyBorder="1" applyAlignment="1" applyProtection="1">
      <alignment/>
      <protection locked="0"/>
    </xf>
    <xf numFmtId="0" fontId="42" fillId="0" borderId="6" xfId="0" applyFont="1" applyBorder="1" applyAlignment="1" applyProtection="1">
      <alignment horizontal="left" vertical="center"/>
      <protection locked="0"/>
    </xf>
    <xf numFmtId="0" fontId="37" fillId="0" borderId="0" xfId="0" applyFont="1" applyProtection="1">
      <protection/>
    </xf>
    <xf numFmtId="0" fontId="40" fillId="0" borderId="0" xfId="0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40" fillId="3" borderId="0" xfId="0" applyFont="1" applyFill="1" applyAlignment="1" applyProtection="1">
      <alignment horizontal="center" vertical="center"/>
      <protection/>
    </xf>
    <xf numFmtId="0" fontId="37" fillId="0" borderId="0" xfId="0" applyFont="1" applyProtection="1">
      <protection/>
    </xf>
    <xf numFmtId="0" fontId="37" fillId="0" borderId="0" xfId="0" applyFont="1" applyAlignment="1" applyProtection="1">
      <alignment horizontal="left" vertical="center"/>
      <protection/>
    </xf>
    <xf numFmtId="0" fontId="37" fillId="0" borderId="13" xfId="0" applyFont="1" applyBorder="1" applyProtection="1">
      <protection/>
    </xf>
    <xf numFmtId="0" fontId="37" fillId="0" borderId="14" xfId="0" applyFont="1" applyBorder="1" applyProtection="1">
      <protection/>
    </xf>
    <xf numFmtId="0" fontId="37" fillId="0" borderId="15" xfId="0" applyFont="1" applyBorder="1" applyProtection="1">
      <protection/>
    </xf>
    <xf numFmtId="0" fontId="37" fillId="0" borderId="1" xfId="0" applyFont="1" applyBorder="1" applyProtection="1"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37" fillId="0" borderId="2" xfId="0" applyFont="1" applyBorder="1" applyProtection="1">
      <protection/>
    </xf>
    <xf numFmtId="0" fontId="40" fillId="0" borderId="0" xfId="0" applyFont="1" applyAlignment="1" applyProtection="1">
      <alignment horizontal="left" vertical="center"/>
      <protection/>
    </xf>
    <xf numFmtId="0" fontId="37" fillId="0" borderId="0" xfId="0" applyFont="1" applyBorder="1" applyProtection="1">
      <protection/>
    </xf>
    <xf numFmtId="0" fontId="42" fillId="0" borderId="0" xfId="0" applyFont="1" applyBorder="1" applyAlignment="1" applyProtection="1">
      <alignment horizontal="left" vertical="center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/>
      <protection/>
    </xf>
    <xf numFmtId="0" fontId="37" fillId="0" borderId="1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horizontal="left" vertical="top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67" fillId="0" borderId="0" xfId="0" applyFont="1" applyBorder="1" applyAlignment="1" applyProtection="1">
      <alignment vertical="center"/>
      <protection/>
    </xf>
    <xf numFmtId="0" fontId="37" fillId="0" borderId="2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165" fontId="57" fillId="0" borderId="0" xfId="0" applyNumberFormat="1" applyFont="1" applyBorder="1" applyAlignment="1" applyProtection="1">
      <alignment horizontal="left"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0" fontId="37" fillId="0" borderId="16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vertical="center"/>
      <protection/>
    </xf>
    <xf numFmtId="4" fontId="50" fillId="0" borderId="0" xfId="0" applyNumberFormat="1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horizontal="left" vertical="center"/>
      <protection/>
    </xf>
    <xf numFmtId="4" fontId="59" fillId="0" borderId="0" xfId="0" applyNumberFormat="1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horizontal="left" vertical="center"/>
      <protection/>
    </xf>
    <xf numFmtId="164" fontId="60" fillId="0" borderId="0" xfId="0" applyNumberFormat="1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horizontal="right" vertical="center"/>
      <protection/>
    </xf>
    <xf numFmtId="4" fontId="60" fillId="0" borderId="0" xfId="0" applyNumberFormat="1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/>
    </xf>
    <xf numFmtId="164" fontId="42" fillId="0" borderId="0" xfId="0" applyNumberFormat="1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horizontal="right" vertical="center"/>
      <protection/>
    </xf>
    <xf numFmtId="4" fontId="42" fillId="0" borderId="0" xfId="0" applyNumberFormat="1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37" fillId="4" borderId="0" xfId="0" applyFont="1" applyFill="1" applyBorder="1" applyAlignment="1" applyProtection="1">
      <alignment vertical="center"/>
      <protection/>
    </xf>
    <xf numFmtId="0" fontId="56" fillId="4" borderId="17" xfId="0" applyFont="1" applyFill="1" applyBorder="1" applyAlignment="1" applyProtection="1">
      <alignment horizontal="left" vertical="center"/>
      <protection/>
    </xf>
    <xf numFmtId="0" fontId="67" fillId="4" borderId="18" xfId="0" applyFont="1" applyFill="1" applyBorder="1" applyAlignment="1" applyProtection="1">
      <alignment vertical="center"/>
      <protection/>
    </xf>
    <xf numFmtId="0" fontId="56" fillId="4" borderId="18" xfId="0" applyFont="1" applyFill="1" applyBorder="1" applyAlignment="1" applyProtection="1">
      <alignment horizontal="right" vertical="center"/>
      <protection/>
    </xf>
    <xf numFmtId="0" fontId="56" fillId="4" borderId="18" xfId="0" applyFont="1" applyFill="1" applyBorder="1" applyAlignment="1" applyProtection="1">
      <alignment horizontal="center" vertical="center"/>
      <protection/>
    </xf>
    <xf numFmtId="4" fontId="56" fillId="4" borderId="18" xfId="0" applyNumberFormat="1" applyFont="1" applyFill="1" applyBorder="1" applyAlignment="1" applyProtection="1">
      <alignment vertical="center"/>
      <protection/>
    </xf>
    <xf numFmtId="4" fontId="56" fillId="4" borderId="19" xfId="0" applyNumberFormat="1" applyFont="1" applyFill="1" applyBorder="1" applyAlignment="1" applyProtection="1">
      <alignment vertical="center"/>
      <protection/>
    </xf>
    <xf numFmtId="0" fontId="61" fillId="0" borderId="20" xfId="0" applyFont="1" applyBorder="1" applyAlignment="1" applyProtection="1">
      <alignment horizontal="left" vertical="center"/>
      <protection/>
    </xf>
    <xf numFmtId="0" fontId="50" fillId="0" borderId="16" xfId="0" applyFont="1" applyBorder="1" applyAlignment="1" applyProtection="1">
      <alignment vertical="center"/>
      <protection/>
    </xf>
    <xf numFmtId="0" fontId="50" fillId="0" borderId="21" xfId="0" applyFont="1" applyBorder="1" applyAlignment="1" applyProtection="1">
      <alignment vertical="center"/>
      <protection/>
    </xf>
    <xf numFmtId="0" fontId="50" fillId="0" borderId="6" xfId="0" applyFont="1" applyBorder="1" applyProtection="1">
      <protection/>
    </xf>
    <xf numFmtId="0" fontId="50" fillId="0" borderId="0" xfId="0" applyFont="1" applyBorder="1" applyProtection="1">
      <protection/>
    </xf>
    <xf numFmtId="0" fontId="50" fillId="0" borderId="7" xfId="0" applyFont="1" applyBorder="1" applyProtection="1">
      <protection/>
    </xf>
    <xf numFmtId="0" fontId="62" fillId="0" borderId="22" xfId="0" applyFont="1" applyBorder="1" applyAlignment="1" applyProtection="1">
      <alignment horizontal="left" vertical="center"/>
      <protection/>
    </xf>
    <xf numFmtId="0" fontId="50" fillId="0" borderId="9" xfId="0" applyFont="1" applyBorder="1" applyAlignment="1" applyProtection="1">
      <alignment vertical="center"/>
      <protection/>
    </xf>
    <xf numFmtId="0" fontId="62" fillId="0" borderId="9" xfId="0" applyFont="1" applyBorder="1" applyAlignment="1" applyProtection="1">
      <alignment horizontal="left" vertical="center"/>
      <protection/>
    </xf>
    <xf numFmtId="0" fontId="50" fillId="0" borderId="10" xfId="0" applyFont="1" applyBorder="1" applyAlignment="1" applyProtection="1">
      <alignment vertical="center"/>
      <protection/>
    </xf>
    <xf numFmtId="0" fontId="37" fillId="0" borderId="3" xfId="0" applyFont="1" applyBorder="1" applyAlignment="1" applyProtection="1">
      <alignment vertical="center"/>
      <protection/>
    </xf>
    <xf numFmtId="0" fontId="37" fillId="0" borderId="4" xfId="0" applyFont="1" applyBorder="1" applyAlignment="1" applyProtection="1">
      <alignment vertical="center"/>
      <protection/>
    </xf>
    <xf numFmtId="0" fontId="37" fillId="0" borderId="5" xfId="0" applyFont="1" applyBorder="1" applyAlignment="1" applyProtection="1">
      <alignment vertical="center"/>
      <protection/>
    </xf>
    <xf numFmtId="0" fontId="37" fillId="0" borderId="13" xfId="0" applyFont="1" applyBorder="1" applyAlignment="1" applyProtection="1">
      <alignment vertical="center"/>
      <protection/>
    </xf>
    <xf numFmtId="0" fontId="37" fillId="0" borderId="14" xfId="0" applyFont="1" applyBorder="1" applyAlignment="1" applyProtection="1">
      <alignment vertical="center"/>
      <protection/>
    </xf>
    <xf numFmtId="0" fontId="37" fillId="0" borderId="15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horizontal="left"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7" fillId="4" borderId="0" xfId="0" applyFont="1" applyFill="1" applyBorder="1" applyAlignment="1" applyProtection="1">
      <alignment horizontal="center" vertical="center"/>
      <protection/>
    </xf>
    <xf numFmtId="0" fontId="57" fillId="4" borderId="0" xfId="0" applyFont="1" applyFill="1" applyBorder="1" applyAlignment="1" applyProtection="1">
      <alignment vertical="center"/>
      <protection/>
    </xf>
    <xf numFmtId="0" fontId="57" fillId="4" borderId="0" xfId="0" applyFont="1" applyFill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horizontal="left" vertical="center"/>
      <protection/>
    </xf>
    <xf numFmtId="4" fontId="64" fillId="0" borderId="0" xfId="0" applyNumberFormat="1" applyFont="1" applyBorder="1" applyAlignment="1" applyProtection="1">
      <alignment vertical="center"/>
      <protection/>
    </xf>
    <xf numFmtId="4" fontId="63" fillId="0" borderId="0" xfId="0" applyNumberFormat="1" applyFont="1" applyBorder="1" applyAlignment="1" applyProtection="1">
      <alignment vertical="center"/>
      <protection/>
    </xf>
    <xf numFmtId="0" fontId="43" fillId="0" borderId="1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 vertical="center"/>
      <protection/>
    </xf>
    <xf numFmtId="4" fontId="47" fillId="0" borderId="0" xfId="0" applyNumberFormat="1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3" fillId="0" borderId="2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37" fillId="0" borderId="8" xfId="0" applyFont="1" applyBorder="1" applyAlignment="1" applyProtection="1">
      <alignment vertical="center"/>
      <protection/>
    </xf>
    <xf numFmtId="0" fontId="42" fillId="0" borderId="8" xfId="0" applyFont="1" applyBorder="1" applyAlignment="1" applyProtection="1">
      <alignment horizontal="center" vertical="center"/>
      <protection/>
    </xf>
    <xf numFmtId="0" fontId="64" fillId="4" borderId="0" xfId="0" applyFont="1" applyFill="1" applyBorder="1" applyAlignment="1" applyProtection="1">
      <alignment horizontal="left" vertical="center"/>
      <protection/>
    </xf>
    <xf numFmtId="0" fontId="67" fillId="4" borderId="0" xfId="0" applyFont="1" applyFill="1" applyBorder="1" applyAlignment="1" applyProtection="1">
      <alignment vertical="center"/>
      <protection/>
    </xf>
    <xf numFmtId="4" fontId="64" fillId="4" borderId="0" xfId="0" applyNumberFormat="1" applyFont="1" applyFill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37" fillId="0" borderId="1" xfId="0" applyFont="1" applyBorder="1" applyAlignment="1" applyProtection="1">
      <alignment horizontal="center" vertical="center" wrapText="1"/>
      <protection/>
    </xf>
    <xf numFmtId="0" fontId="57" fillId="4" borderId="11" xfId="0" applyFont="1" applyFill="1" applyBorder="1" applyAlignment="1" applyProtection="1">
      <alignment horizontal="center" vertical="center" wrapText="1"/>
      <protection/>
    </xf>
    <xf numFmtId="0" fontId="57" fillId="4" borderId="23" xfId="0" applyFont="1" applyFill="1" applyBorder="1" applyAlignment="1" applyProtection="1">
      <alignment horizontal="center" vertical="center" wrapText="1"/>
      <protection/>
    </xf>
    <xf numFmtId="0" fontId="57" fillId="4" borderId="23" xfId="0" applyFont="1" applyFill="1" applyBorder="1" applyAlignment="1" applyProtection="1">
      <alignment horizontal="center" vertical="center" wrapText="1"/>
      <protection/>
    </xf>
    <xf numFmtId="0" fontId="57" fillId="4" borderId="12" xfId="0" applyFont="1" applyFill="1" applyBorder="1" applyAlignment="1" applyProtection="1">
      <alignment horizontal="center" vertical="center" wrapText="1"/>
      <protection/>
    </xf>
    <xf numFmtId="0" fontId="37" fillId="0" borderId="2" xfId="0" applyFont="1" applyBorder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horizontal="center" vertical="center" wrapText="1"/>
      <protection/>
    </xf>
    <xf numFmtId="0" fontId="42" fillId="0" borderId="23" xfId="0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 applyProtection="1">
      <alignment horizontal="center" vertical="center" wrapText="1"/>
      <protection/>
    </xf>
    <xf numFmtId="0" fontId="64" fillId="0" borderId="0" xfId="0" applyFont="1" applyBorder="1" applyAlignment="1" applyProtection="1">
      <alignment horizontal="left" vertical="center"/>
      <protection/>
    </xf>
    <xf numFmtId="4" fontId="64" fillId="0" borderId="16" xfId="0" applyNumberFormat="1" applyFont="1" applyBorder="1" applyAlignment="1" applyProtection="1">
      <alignment/>
      <protection/>
    </xf>
    <xf numFmtId="4" fontId="56" fillId="0" borderId="16" xfId="0" applyNumberFormat="1" applyFont="1" applyBorder="1" applyAlignment="1" applyProtection="1">
      <alignment vertical="center"/>
      <protection/>
    </xf>
    <xf numFmtId="0" fontId="37" fillId="0" borderId="20" xfId="0" applyFont="1" applyBorder="1" applyAlignment="1" applyProtection="1">
      <alignment vertical="center"/>
      <protection/>
    </xf>
    <xf numFmtId="166" fontId="38" fillId="0" borderId="16" xfId="0" applyNumberFormat="1" applyFont="1" applyBorder="1" applyAlignment="1" applyProtection="1">
      <alignment/>
      <protection/>
    </xf>
    <xf numFmtId="166" fontId="38" fillId="0" borderId="21" xfId="0" applyNumberFormat="1" applyFont="1" applyBorder="1" applyAlignment="1" applyProtection="1">
      <alignment/>
      <protection/>
    </xf>
    <xf numFmtId="4" fontId="41" fillId="0" borderId="0" xfId="0" applyNumberFormat="1" applyFont="1" applyAlignment="1" applyProtection="1">
      <alignment vertical="center"/>
      <protection/>
    </xf>
    <xf numFmtId="0" fontId="43" fillId="0" borderId="1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 horizontal="left"/>
      <protection/>
    </xf>
    <xf numFmtId="4" fontId="47" fillId="0" borderId="0" xfId="0" applyNumberFormat="1" applyFont="1" applyBorder="1" applyAlignment="1" applyProtection="1">
      <alignment/>
      <protection/>
    </xf>
    <xf numFmtId="0" fontId="43" fillId="0" borderId="2" xfId="0" applyFont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6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166" fontId="43" fillId="0" borderId="0" xfId="0" applyNumberFormat="1" applyFont="1" applyBorder="1" applyAlignment="1" applyProtection="1">
      <alignment/>
      <protection/>
    </xf>
    <xf numFmtId="166" fontId="43" fillId="0" borderId="7" xfId="0" applyNumberFormat="1" applyFont="1" applyBorder="1" applyAlignment="1" applyProtection="1">
      <alignment/>
      <protection/>
    </xf>
    <xf numFmtId="0" fontId="43" fillId="0" borderId="0" xfId="0" applyFont="1" applyAlignment="1" applyProtection="1">
      <alignment horizontal="left"/>
      <protection/>
    </xf>
    <xf numFmtId="0" fontId="43" fillId="0" borderId="0" xfId="0" applyFont="1" applyAlignment="1" applyProtection="1">
      <alignment horizontal="center"/>
      <protection/>
    </xf>
    <xf numFmtId="4" fontId="43" fillId="0" borderId="0" xfId="0" applyNumberFormat="1" applyFont="1" applyAlignment="1" applyProtection="1">
      <alignment vertical="center"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left"/>
      <protection/>
    </xf>
    <xf numFmtId="4" fontId="46" fillId="0" borderId="9" xfId="0" applyNumberFormat="1" applyFont="1" applyBorder="1" applyAlignment="1" applyProtection="1">
      <alignment/>
      <protection/>
    </xf>
    <xf numFmtId="4" fontId="46" fillId="0" borderId="9" xfId="0" applyNumberFormat="1" applyFont="1" applyBorder="1" applyAlignment="1" applyProtection="1">
      <alignment vertical="center"/>
      <protection/>
    </xf>
    <xf numFmtId="0" fontId="44" fillId="0" borderId="8" xfId="0" applyFont="1" applyBorder="1" applyAlignment="1" applyProtection="1">
      <alignment horizontal="center" vertical="center"/>
      <protection/>
    </xf>
    <xf numFmtId="49" fontId="44" fillId="0" borderId="8" xfId="0" applyNumberFormat="1" applyFont="1" applyBorder="1" applyAlignment="1" applyProtection="1">
      <alignment horizontal="left" vertical="center" wrapText="1"/>
      <protection/>
    </xf>
    <xf numFmtId="0" fontId="44" fillId="0" borderId="8" xfId="0" applyFont="1" applyBorder="1" applyAlignment="1" applyProtection="1">
      <alignment horizontal="left" vertical="center" wrapText="1"/>
      <protection/>
    </xf>
    <xf numFmtId="0" fontId="44" fillId="0" borderId="8" xfId="0" applyFont="1" applyBorder="1" applyAlignment="1" applyProtection="1">
      <alignment horizontal="center" vertical="center" wrapText="1"/>
      <protection/>
    </xf>
    <xf numFmtId="167" fontId="44" fillId="0" borderId="8" xfId="0" applyNumberFormat="1" applyFont="1" applyBorder="1" applyAlignment="1" applyProtection="1">
      <alignment vertical="center"/>
      <protection/>
    </xf>
    <xf numFmtId="0" fontId="44" fillId="0" borderId="8" xfId="0" applyFont="1" applyFill="1" applyBorder="1" applyAlignment="1" applyProtection="1">
      <alignment horizontal="left" vertical="center" wrapText="1"/>
      <protection/>
    </xf>
    <xf numFmtId="0" fontId="49" fillId="0" borderId="16" xfId="0" applyFont="1" applyBorder="1" applyAlignment="1" applyProtection="1">
      <alignment vertical="center" wrapText="1"/>
      <protection/>
    </xf>
    <xf numFmtId="0" fontId="44" fillId="0" borderId="16" xfId="0" applyFont="1" applyBorder="1" applyAlignment="1" applyProtection="1">
      <alignment vertical="center"/>
      <protection/>
    </xf>
    <xf numFmtId="167" fontId="44" fillId="0" borderId="8" xfId="0" applyNumberFormat="1" applyFont="1" applyFill="1" applyBorder="1" applyAlignment="1" applyProtection="1">
      <alignment vertical="center"/>
      <protection/>
    </xf>
    <xf numFmtId="0" fontId="60" fillId="0" borderId="16" xfId="0" applyFont="1" applyBorder="1" applyAlignment="1" applyProtection="1">
      <alignment vertical="center" wrapText="1"/>
      <protection/>
    </xf>
    <xf numFmtId="0" fontId="60" fillId="0" borderId="16" xfId="0" applyFont="1" applyFill="1" applyBorder="1" applyAlignment="1" applyProtection="1">
      <alignment vertical="top" wrapText="1"/>
      <protection/>
    </xf>
    <xf numFmtId="0" fontId="44" fillId="0" borderId="16" xfId="0" applyFont="1" applyFill="1" applyBorder="1" applyAlignment="1" applyProtection="1">
      <alignment vertical="top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44" fillId="0" borderId="8" xfId="0" applyFont="1" applyFill="1" applyBorder="1" applyAlignment="1" applyProtection="1">
      <alignment horizontal="center" vertical="center" wrapText="1"/>
      <protection/>
    </xf>
    <xf numFmtId="0" fontId="69" fillId="0" borderId="8" xfId="0" applyFont="1" applyFill="1" applyBorder="1" applyAlignment="1" applyProtection="1">
      <alignment horizontal="center" vertical="center"/>
      <protection/>
    </xf>
    <xf numFmtId="49" fontId="69" fillId="0" borderId="8" xfId="0" applyNumberFormat="1" applyFont="1" applyFill="1" applyBorder="1" applyAlignment="1" applyProtection="1">
      <alignment horizontal="left" vertical="center" wrapText="1"/>
      <protection/>
    </xf>
    <xf numFmtId="0" fontId="69" fillId="0" borderId="8" xfId="0" applyFont="1" applyFill="1" applyBorder="1" applyAlignment="1" applyProtection="1">
      <alignment horizontal="left" vertical="center" wrapText="1"/>
      <protection/>
    </xf>
    <xf numFmtId="0" fontId="69" fillId="0" borderId="8" xfId="0" applyFont="1" applyFill="1" applyBorder="1" applyAlignment="1" applyProtection="1">
      <alignment horizontal="center" vertical="center" wrapText="1"/>
      <protection/>
    </xf>
    <xf numFmtId="167" fontId="69" fillId="0" borderId="8" xfId="0" applyNumberFormat="1" applyFont="1" applyFill="1" applyBorder="1" applyAlignment="1" applyProtection="1">
      <alignment vertical="center"/>
      <protection/>
    </xf>
    <xf numFmtId="0" fontId="60" fillId="0" borderId="16" xfId="0" applyFont="1" applyFill="1" applyBorder="1" applyAlignment="1" applyProtection="1" quotePrefix="1">
      <alignment vertical="top" wrapText="1"/>
      <protection/>
    </xf>
    <xf numFmtId="0" fontId="44" fillId="0" borderId="16" xfId="0" applyFont="1" applyFill="1" applyBorder="1" applyAlignment="1" applyProtection="1">
      <alignment vertical="center"/>
      <protection/>
    </xf>
    <xf numFmtId="0" fontId="60" fillId="0" borderId="23" xfId="0" applyFont="1" applyFill="1" applyBorder="1" applyAlignment="1" applyProtection="1">
      <alignment vertical="top" wrapText="1"/>
      <protection/>
    </xf>
    <xf numFmtId="0" fontId="49" fillId="0" borderId="16" xfId="0" applyFont="1" applyFill="1" applyBorder="1" applyAlignment="1" applyProtection="1">
      <alignment vertical="center" wrapText="1"/>
      <protection/>
    </xf>
    <xf numFmtId="0" fontId="44" fillId="0" borderId="16" xfId="0" applyFont="1" applyFill="1" applyBorder="1" applyAlignment="1" applyProtection="1">
      <alignment vertical="center"/>
      <protection/>
    </xf>
    <xf numFmtId="0" fontId="60" fillId="0" borderId="16" xfId="0" applyFont="1" applyFill="1" applyBorder="1" applyAlignment="1" applyProtection="1">
      <alignment vertical="center" wrapText="1"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left"/>
      <protection/>
    </xf>
    <xf numFmtId="4" fontId="44" fillId="0" borderId="8" xfId="0" applyNumberFormat="1" applyFont="1" applyBorder="1" applyAlignment="1" applyProtection="1">
      <alignment vertical="center"/>
      <protection/>
    </xf>
    <xf numFmtId="4" fontId="46" fillId="0" borderId="23" xfId="0" applyNumberFormat="1" applyFont="1" applyBorder="1" applyAlignment="1" applyProtection="1">
      <alignment/>
      <protection/>
    </xf>
    <xf numFmtId="4" fontId="46" fillId="0" borderId="23" xfId="0" applyNumberFormat="1" applyFont="1" applyBorder="1" applyAlignment="1" applyProtection="1">
      <alignment vertical="center"/>
      <protection/>
    </xf>
    <xf numFmtId="4" fontId="46" fillId="0" borderId="16" xfId="0" applyNumberFormat="1" applyFont="1" applyBorder="1" applyAlignment="1" applyProtection="1">
      <alignment/>
      <protection/>
    </xf>
    <xf numFmtId="4" fontId="46" fillId="0" borderId="16" xfId="0" applyNumberFormat="1" applyFont="1" applyBorder="1" applyAlignment="1" applyProtection="1">
      <alignment vertical="center"/>
      <protection/>
    </xf>
    <xf numFmtId="4" fontId="69" fillId="0" borderId="8" xfId="0" applyNumberFormat="1" applyFont="1" applyFill="1" applyBorder="1" applyAlignment="1" applyProtection="1">
      <alignment vertical="center"/>
      <protection/>
    </xf>
    <xf numFmtId="4" fontId="44" fillId="0" borderId="11" xfId="0" applyNumberFormat="1" applyFont="1" applyBorder="1" applyAlignment="1" applyProtection="1">
      <alignment vertical="center"/>
      <protection/>
    </xf>
    <xf numFmtId="4" fontId="44" fillId="0" borderId="23" xfId="0" applyNumberFormat="1" applyFont="1" applyBorder="1" applyAlignment="1" applyProtection="1">
      <alignment vertical="center"/>
      <protection/>
    </xf>
    <xf numFmtId="4" fontId="44" fillId="0" borderId="12" xfId="0" applyNumberFormat="1" applyFont="1" applyBorder="1" applyAlignment="1" applyProtection="1">
      <alignment vertical="center"/>
      <protection/>
    </xf>
    <xf numFmtId="4" fontId="45" fillId="0" borderId="23" xfId="0" applyNumberFormat="1" applyFont="1" applyBorder="1" applyAlignment="1" applyProtection="1">
      <alignment/>
      <protection/>
    </xf>
    <xf numFmtId="0" fontId="44" fillId="2" borderId="0" xfId="0" applyFont="1" applyFill="1" applyProtection="1">
      <protection locked="0"/>
    </xf>
    <xf numFmtId="0" fontId="50" fillId="2" borderId="0" xfId="0" applyFont="1" applyFill="1" applyAlignment="1" applyProtection="1">
      <alignment vertical="center"/>
      <protection locked="0"/>
    </xf>
    <xf numFmtId="0" fontId="51" fillId="2" borderId="0" xfId="0" applyFont="1" applyFill="1" applyAlignment="1" applyProtection="1">
      <alignment horizontal="left" vertical="center"/>
      <protection locked="0"/>
    </xf>
    <xf numFmtId="0" fontId="52" fillId="2" borderId="0" xfId="20" applyFont="1" applyFill="1" applyAlignment="1" applyProtection="1">
      <alignment vertical="center"/>
      <protection locked="0"/>
    </xf>
    <xf numFmtId="0" fontId="52" fillId="2" borderId="0" xfId="20" applyFont="1" applyFill="1" applyAlignment="1" applyProtection="1">
      <alignment horizontal="center" vertical="center"/>
      <protection locked="0"/>
    </xf>
    <xf numFmtId="0" fontId="44" fillId="0" borderId="0" xfId="0" applyFont="1" applyProtection="1"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4" fillId="0" borderId="3" xfId="0" applyFont="1" applyBorder="1" applyAlignment="1" applyProtection="1">
      <alignment vertical="center"/>
      <protection locked="0"/>
    </xf>
    <xf numFmtId="0" fontId="44" fillId="0" borderId="4" xfId="0" applyFont="1" applyBorder="1" applyAlignment="1" applyProtection="1">
      <alignment vertical="center"/>
      <protection locked="0"/>
    </xf>
    <xf numFmtId="0" fontId="44" fillId="0" borderId="5" xfId="0" applyFont="1" applyBorder="1" applyAlignment="1" applyProtection="1">
      <alignment vertical="center"/>
      <protection locked="0"/>
    </xf>
    <xf numFmtId="0" fontId="45" fillId="0" borderId="1" xfId="0" applyFont="1" applyBorder="1" applyAlignment="1" applyProtection="1">
      <alignment/>
      <protection locked="0"/>
    </xf>
    <xf numFmtId="0" fontId="45" fillId="0" borderId="2" xfId="0" applyFont="1" applyBorder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5" fillId="0" borderId="6" xfId="0" applyFont="1" applyBorder="1" applyAlignment="1" applyProtection="1">
      <alignment/>
      <protection locked="0"/>
    </xf>
    <xf numFmtId="166" fontId="45" fillId="0" borderId="0" xfId="0" applyNumberFormat="1" applyFont="1" applyBorder="1" applyAlignment="1" applyProtection="1">
      <alignment/>
      <protection locked="0"/>
    </xf>
    <xf numFmtId="166" fontId="45" fillId="0" borderId="7" xfId="0" applyNumberFormat="1" applyFont="1" applyBorder="1" applyAlignment="1" applyProtection="1">
      <alignment/>
      <protection locked="0"/>
    </xf>
    <xf numFmtId="0" fontId="45" fillId="0" borderId="0" xfId="0" applyFont="1" applyAlignment="1" applyProtection="1">
      <alignment horizontal="left"/>
      <protection locked="0"/>
    </xf>
    <xf numFmtId="0" fontId="45" fillId="0" borderId="0" xfId="0" applyFont="1" applyAlignment="1" applyProtection="1">
      <alignment horizontal="center"/>
      <protection locked="0"/>
    </xf>
    <xf numFmtId="4" fontId="45" fillId="0" borderId="0" xfId="0" applyNumberFormat="1" applyFont="1" applyAlignment="1" applyProtection="1">
      <alignment vertical="center"/>
      <protection locked="0"/>
    </xf>
    <xf numFmtId="0" fontId="60" fillId="0" borderId="8" xfId="0" applyFont="1" applyBorder="1" applyAlignment="1" applyProtection="1">
      <alignment horizontal="left" vertical="center"/>
      <protection locked="0"/>
    </xf>
    <xf numFmtId="0" fontId="60" fillId="0" borderId="0" xfId="0" applyFont="1" applyBorder="1" applyAlignment="1" applyProtection="1">
      <alignment horizontal="center" vertical="center"/>
      <protection locked="0"/>
    </xf>
    <xf numFmtId="166" fontId="60" fillId="0" borderId="0" xfId="0" applyNumberFormat="1" applyFont="1" applyBorder="1" applyAlignment="1" applyProtection="1">
      <alignment vertical="center"/>
      <protection locked="0"/>
    </xf>
    <xf numFmtId="166" fontId="60" fillId="0" borderId="7" xfId="0" applyNumberFormat="1" applyFont="1" applyBorder="1" applyAlignment="1" applyProtection="1">
      <alignment vertical="center"/>
      <protection locked="0"/>
    </xf>
    <xf numFmtId="4" fontId="44" fillId="0" borderId="0" xfId="0" applyNumberFormat="1" applyFont="1" applyAlignment="1" applyProtection="1">
      <alignment vertical="center"/>
      <protection locked="0"/>
    </xf>
    <xf numFmtId="0" fontId="44" fillId="0" borderId="6" xfId="0" applyFont="1" applyBorder="1" applyAlignment="1" applyProtection="1">
      <alignment vertical="center"/>
      <protection locked="0"/>
    </xf>
    <xf numFmtId="0" fontId="44" fillId="0" borderId="7" xfId="0" applyFont="1" applyBorder="1" applyAlignment="1" applyProtection="1">
      <alignment vertical="center"/>
      <protection locked="0"/>
    </xf>
    <xf numFmtId="0" fontId="60" fillId="0" borderId="6" xfId="0" applyFont="1" applyBorder="1" applyAlignment="1" applyProtection="1">
      <alignment horizontal="left" vertical="center"/>
      <protection locked="0"/>
    </xf>
    <xf numFmtId="0" fontId="60" fillId="0" borderId="9" xfId="0" applyFont="1" applyBorder="1" applyAlignment="1" applyProtection="1">
      <alignment horizontal="center" vertical="center"/>
      <protection locked="0"/>
    </xf>
    <xf numFmtId="166" fontId="60" fillId="0" borderId="9" xfId="0" applyNumberFormat="1" applyFont="1" applyBorder="1" applyAlignment="1" applyProtection="1">
      <alignment vertical="center"/>
      <protection locked="0"/>
    </xf>
    <xf numFmtId="166" fontId="60" fillId="0" borderId="10" xfId="0" applyNumberFormat="1" applyFont="1" applyBorder="1" applyAlignment="1" applyProtection="1">
      <alignment vertical="center"/>
      <protection locked="0"/>
    </xf>
    <xf numFmtId="0" fontId="44" fillId="0" borderId="0" xfId="0" applyFont="1" applyProtection="1"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left" vertical="center"/>
      <protection/>
    </xf>
    <xf numFmtId="0" fontId="53" fillId="3" borderId="0" xfId="0" applyFont="1" applyFill="1" applyAlignment="1" applyProtection="1">
      <alignment horizontal="center" vertical="center"/>
      <protection/>
    </xf>
    <xf numFmtId="0" fontId="44" fillId="0" borderId="0" xfId="0" applyFont="1" applyProtection="1">
      <protection/>
    </xf>
    <xf numFmtId="0" fontId="44" fillId="0" borderId="0" xfId="0" applyFont="1" applyAlignment="1" applyProtection="1">
      <alignment horizontal="left" vertical="center"/>
      <protection/>
    </xf>
    <xf numFmtId="0" fontId="44" fillId="0" borderId="13" xfId="0" applyFont="1" applyBorder="1" applyProtection="1">
      <protection/>
    </xf>
    <xf numFmtId="0" fontId="44" fillId="0" borderId="14" xfId="0" applyFont="1" applyBorder="1" applyProtection="1">
      <protection/>
    </xf>
    <xf numFmtId="0" fontId="44" fillId="0" borderId="15" xfId="0" applyFont="1" applyBorder="1" applyProtection="1">
      <protection/>
    </xf>
    <xf numFmtId="0" fontId="44" fillId="0" borderId="1" xfId="0" applyFont="1" applyBorder="1" applyProtection="1">
      <protection/>
    </xf>
    <xf numFmtId="0" fontId="44" fillId="0" borderId="2" xfId="0" applyFont="1" applyBorder="1" applyProtection="1">
      <protection/>
    </xf>
    <xf numFmtId="0" fontId="53" fillId="0" borderId="0" xfId="0" applyFont="1" applyAlignment="1" applyProtection="1">
      <alignment horizontal="left" vertical="center"/>
      <protection/>
    </xf>
    <xf numFmtId="0" fontId="44" fillId="0" borderId="0" xfId="0" applyFont="1" applyBorder="1" applyProtection="1">
      <protection/>
    </xf>
    <xf numFmtId="0" fontId="44" fillId="0" borderId="0" xfId="0" applyFont="1" applyAlignment="1" applyProtection="1">
      <alignment vertical="center"/>
      <protection/>
    </xf>
    <xf numFmtId="0" fontId="44" fillId="0" borderId="1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horizontal="left" vertical="top"/>
      <protection/>
    </xf>
    <xf numFmtId="0" fontId="44" fillId="0" borderId="2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44" fillId="0" borderId="16" xfId="0" applyFont="1" applyBorder="1" applyAlignment="1" applyProtection="1">
      <alignment vertical="center"/>
      <protection/>
    </xf>
    <xf numFmtId="0" fontId="44" fillId="4" borderId="0" xfId="0" applyFont="1" applyFill="1" applyBorder="1" applyAlignment="1" applyProtection="1">
      <alignment vertical="center"/>
      <protection/>
    </xf>
    <xf numFmtId="0" fontId="44" fillId="4" borderId="18" xfId="0" applyFont="1" applyFill="1" applyBorder="1" applyAlignment="1" applyProtection="1">
      <alignment vertical="center"/>
      <protection/>
    </xf>
    <xf numFmtId="0" fontId="44" fillId="0" borderId="21" xfId="0" applyFont="1" applyBorder="1" applyAlignment="1" applyProtection="1">
      <alignment vertical="center"/>
      <protection/>
    </xf>
    <xf numFmtId="0" fontId="44" fillId="0" borderId="6" xfId="0" applyFont="1" applyBorder="1" applyProtection="1">
      <protection/>
    </xf>
    <xf numFmtId="0" fontId="44" fillId="0" borderId="7" xfId="0" applyFont="1" applyBorder="1" applyProtection="1">
      <protection/>
    </xf>
    <xf numFmtId="0" fontId="44" fillId="0" borderId="9" xfId="0" applyFont="1" applyBorder="1" applyAlignment="1" applyProtection="1">
      <alignment vertical="center"/>
      <protection/>
    </xf>
    <xf numFmtId="0" fontId="44" fillId="0" borderId="10" xfId="0" applyFont="1" applyBorder="1" applyAlignment="1" applyProtection="1">
      <alignment vertical="center"/>
      <protection/>
    </xf>
    <xf numFmtId="0" fontId="44" fillId="0" borderId="3" xfId="0" applyFont="1" applyBorder="1" applyAlignment="1" applyProtection="1">
      <alignment vertical="center"/>
      <protection/>
    </xf>
    <xf numFmtId="0" fontId="44" fillId="0" borderId="4" xfId="0" applyFont="1" applyBorder="1" applyAlignment="1" applyProtection="1">
      <alignment vertical="center"/>
      <protection/>
    </xf>
    <xf numFmtId="0" fontId="44" fillId="0" borderId="5" xfId="0" applyFont="1" applyBorder="1" applyAlignment="1" applyProtection="1">
      <alignment vertical="center"/>
      <protection/>
    </xf>
    <xf numFmtId="0" fontId="44" fillId="0" borderId="13" xfId="0" applyFont="1" applyBorder="1" applyAlignment="1" applyProtection="1">
      <alignment vertical="center"/>
      <protection/>
    </xf>
    <xf numFmtId="0" fontId="44" fillId="0" borderId="14" xfId="0" applyFont="1" applyBorder="1" applyAlignment="1" applyProtection="1">
      <alignment vertical="center"/>
      <protection/>
    </xf>
    <xf numFmtId="0" fontId="44" fillId="0" borderId="15" xfId="0" applyFont="1" applyBorder="1" applyAlignment="1" applyProtection="1">
      <alignment vertical="center"/>
      <protection/>
    </xf>
    <xf numFmtId="0" fontId="44" fillId="4" borderId="0" xfId="0" applyFont="1" applyFill="1" applyBorder="1" applyAlignment="1" applyProtection="1">
      <alignment vertical="center"/>
      <protection/>
    </xf>
    <xf numFmtId="0" fontId="47" fillId="0" borderId="1" xfId="0" applyFont="1" applyBorder="1" applyAlignment="1" applyProtection="1">
      <alignment vertical="center"/>
      <protection/>
    </xf>
    <xf numFmtId="0" fontId="47" fillId="0" borderId="2" xfId="0" applyFont="1" applyBorder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46" fillId="0" borderId="1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horizontal="left" vertical="center"/>
      <protection/>
    </xf>
    <xf numFmtId="4" fontId="46" fillId="0" borderId="0" xfId="0" applyNumberFormat="1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6" fillId="0" borderId="2" xfId="0" applyFont="1" applyBorder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4" fontId="65" fillId="0" borderId="0" xfId="0" applyNumberFormat="1" applyFont="1" applyBorder="1" applyAlignment="1" applyProtection="1">
      <alignment vertical="center"/>
      <protection/>
    </xf>
    <xf numFmtId="0" fontId="44" fillId="0" borderId="8" xfId="0" applyFont="1" applyBorder="1" applyAlignment="1" applyProtection="1">
      <alignment vertical="center"/>
      <protection/>
    </xf>
    <xf numFmtId="0" fontId="55" fillId="0" borderId="8" xfId="0" applyFont="1" applyBorder="1" applyAlignment="1" applyProtection="1">
      <alignment horizontal="center" vertical="center"/>
      <protection/>
    </xf>
    <xf numFmtId="0" fontId="44" fillId="0" borderId="1" xfId="0" applyFont="1" applyBorder="1" applyAlignment="1" applyProtection="1">
      <alignment horizontal="center" vertical="center" wrapText="1"/>
      <protection/>
    </xf>
    <xf numFmtId="0" fontId="44" fillId="0" borderId="2" xfId="0" applyFont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5" fillId="0" borderId="12" xfId="0" applyFont="1" applyBorder="1" applyAlignment="1" applyProtection="1">
      <alignment horizontal="center" vertical="center" wrapText="1"/>
      <protection/>
    </xf>
    <xf numFmtId="0" fontId="44" fillId="0" borderId="20" xfId="0" applyFont="1" applyBorder="1" applyAlignment="1" applyProtection="1">
      <alignment vertical="center"/>
      <protection/>
    </xf>
    <xf numFmtId="166" fontId="66" fillId="0" borderId="16" xfId="0" applyNumberFormat="1" applyFont="1" applyBorder="1" applyAlignment="1" applyProtection="1">
      <alignment/>
      <protection/>
    </xf>
    <xf numFmtId="166" fontId="66" fillId="0" borderId="21" xfId="0" applyNumberFormat="1" applyFont="1" applyBorder="1" applyAlignment="1" applyProtection="1">
      <alignment/>
      <protection/>
    </xf>
    <xf numFmtId="4" fontId="48" fillId="0" borderId="0" xfId="0" applyNumberFormat="1" applyFont="1" applyAlignment="1" applyProtection="1">
      <alignment vertical="center"/>
      <protection/>
    </xf>
    <xf numFmtId="0" fontId="45" fillId="0" borderId="1" xfId="0" applyFont="1" applyBorder="1" applyAlignment="1" applyProtection="1">
      <alignment/>
      <protection/>
    </xf>
    <xf numFmtId="0" fontId="45" fillId="0" borderId="2" xfId="0" applyFont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6" xfId="0" applyFont="1" applyBorder="1" applyAlignment="1" applyProtection="1">
      <alignment/>
      <protection/>
    </xf>
    <xf numFmtId="166" fontId="45" fillId="0" borderId="0" xfId="0" applyNumberFormat="1" applyFont="1" applyBorder="1" applyAlignment="1" applyProtection="1">
      <alignment/>
      <protection/>
    </xf>
    <xf numFmtId="166" fontId="45" fillId="0" borderId="7" xfId="0" applyNumberFormat="1" applyFont="1" applyBorder="1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0" fontId="45" fillId="0" borderId="0" xfId="0" applyFont="1" applyAlignment="1" applyProtection="1">
      <alignment horizontal="center"/>
      <protection/>
    </xf>
    <xf numFmtId="4" fontId="45" fillId="0" borderId="0" xfId="0" applyNumberFormat="1" applyFont="1" applyAlignment="1" applyProtection="1">
      <alignment vertical="center"/>
      <protection/>
    </xf>
    <xf numFmtId="0" fontId="42" fillId="0" borderId="16" xfId="0" applyFont="1" applyBorder="1" applyAlignment="1" applyProtection="1">
      <alignment vertical="center" wrapText="1"/>
      <protection/>
    </xf>
    <xf numFmtId="0" fontId="44" fillId="0" borderId="0" xfId="0" applyFont="1" applyBorder="1" applyAlignment="1" applyProtection="1">
      <alignment horizontal="center" vertical="center"/>
      <protection/>
    </xf>
    <xf numFmtId="49" fontId="44" fillId="0" borderId="0" xfId="0" applyNumberFormat="1" applyFont="1" applyBorder="1" applyAlignment="1" applyProtection="1">
      <alignment horizontal="left" vertical="center" wrapText="1"/>
      <protection/>
    </xf>
    <xf numFmtId="0" fontId="44" fillId="0" borderId="0" xfId="0" applyFont="1" applyBorder="1" applyAlignment="1" applyProtection="1">
      <alignment horizontal="left" vertical="center" wrapText="1"/>
      <protection/>
    </xf>
    <xf numFmtId="0" fontId="44" fillId="0" borderId="0" xfId="0" applyFont="1" applyBorder="1" applyAlignment="1" applyProtection="1">
      <alignment horizontal="center" vertical="center" wrapText="1"/>
      <protection/>
    </xf>
    <xf numFmtId="167" fontId="44" fillId="0" borderId="0" xfId="0" applyNumberFormat="1" applyFont="1" applyBorder="1" applyAlignment="1" applyProtection="1">
      <alignment vertical="center"/>
      <protection/>
    </xf>
    <xf numFmtId="4" fontId="44" fillId="0" borderId="23" xfId="0" applyNumberFormat="1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left" vertical="center"/>
      <protection locked="0"/>
    </xf>
    <xf numFmtId="0" fontId="0" fillId="0" borderId="0" xfId="0" applyFont="1" applyProtection="1"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3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3" xfId="0" applyFont="1" applyBorder="1" applyProtection="1">
      <protection/>
    </xf>
    <xf numFmtId="0" fontId="0" fillId="0" borderId="14" xfId="0" applyFont="1" applyBorder="1" applyProtection="1">
      <protection/>
    </xf>
    <xf numFmtId="0" fontId="0" fillId="0" borderId="15" xfId="0" applyFont="1" applyBorder="1" applyProtection="1">
      <protection/>
    </xf>
    <xf numFmtId="0" fontId="0" fillId="0" borderId="1" xfId="0" applyFont="1" applyBorder="1" applyProtection="1"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2" xfId="0" applyFont="1" applyBorder="1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4" fontId="11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17" xfId="0" applyFont="1" applyFill="1" applyBorder="1" applyAlignment="1" applyProtection="1">
      <alignment horizontal="left" vertical="center"/>
      <protection/>
    </xf>
    <xf numFmtId="0" fontId="0" fillId="4" borderId="18" xfId="0" applyFont="1" applyFill="1" applyBorder="1" applyAlignment="1" applyProtection="1">
      <alignment vertical="center"/>
      <protection/>
    </xf>
    <xf numFmtId="0" fontId="4" fillId="4" borderId="18" xfId="0" applyFont="1" applyFill="1" applyBorder="1" applyAlignment="1" applyProtection="1">
      <alignment horizontal="right" vertical="center"/>
      <protection/>
    </xf>
    <xf numFmtId="0" fontId="4" fillId="4" borderId="18" xfId="0" applyFont="1" applyFill="1" applyBorder="1" applyAlignment="1" applyProtection="1">
      <alignment horizontal="center" vertical="center"/>
      <protection/>
    </xf>
    <xf numFmtId="4" fontId="4" fillId="4" borderId="18" xfId="0" applyNumberFormat="1" applyFont="1" applyFill="1" applyBorder="1" applyAlignment="1" applyProtection="1">
      <alignment vertical="center"/>
      <protection/>
    </xf>
    <xf numFmtId="4" fontId="4" fillId="4" borderId="19" xfId="0" applyNumberFormat="1" applyFont="1" applyFill="1" applyBorder="1" applyAlignment="1" applyProtection="1">
      <alignment vertical="center"/>
      <protection/>
    </xf>
    <xf numFmtId="0" fontId="20" fillId="0" borderId="20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6" xfId="0" applyFont="1" applyBorder="1" applyProtection="1">
      <protection/>
    </xf>
    <xf numFmtId="0" fontId="0" fillId="0" borderId="7" xfId="0" applyFont="1" applyBorder="1" applyProtection="1">
      <protection/>
    </xf>
    <xf numFmtId="0" fontId="21" fillId="0" borderId="22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21" fillId="0" borderId="9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horizontal="right"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16" fillId="0" borderId="8" xfId="0" applyFont="1" applyBorder="1" applyAlignment="1" applyProtection="1">
      <alignment horizontal="center" vertical="center"/>
      <protection/>
    </xf>
    <xf numFmtId="0" fontId="24" fillId="4" borderId="0" xfId="0" applyFont="1" applyFill="1" applyBorder="1" applyAlignment="1" applyProtection="1">
      <alignment horizontal="left" vertical="center"/>
      <protection/>
    </xf>
    <xf numFmtId="4" fontId="24" fillId="4" borderId="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left" vertical="center"/>
      <protection/>
    </xf>
    <xf numFmtId="4" fontId="24" fillId="0" borderId="16" xfId="0" applyNumberFormat="1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32" fillId="0" borderId="16" xfId="0" applyNumberFormat="1" applyFont="1" applyBorder="1" applyAlignment="1" applyProtection="1">
      <alignment/>
      <protection/>
    </xf>
    <xf numFmtId="166" fontId="32" fillId="0" borderId="21" xfId="0" applyNumberFormat="1" applyFont="1" applyBorder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8" fillId="0" borderId="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7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9" xfId="0" applyNumberFormat="1" applyFont="1" applyBorder="1" applyAlignment="1" applyProtection="1">
      <alignment/>
      <protection/>
    </xf>
    <xf numFmtId="0" fontId="44" fillId="0" borderId="11" xfId="0" applyFont="1" applyBorder="1" applyAlignment="1" applyProtection="1">
      <alignment horizontal="left" vertical="center" wrapText="1"/>
      <protection/>
    </xf>
    <xf numFmtId="0" fontId="44" fillId="0" borderId="23" xfId="0" applyFont="1" applyBorder="1" applyAlignment="1" applyProtection="1">
      <alignment horizontal="left" vertical="center" wrapText="1"/>
      <protection/>
    </xf>
    <xf numFmtId="0" fontId="44" fillId="0" borderId="12" xfId="0" applyFont="1" applyBorder="1" applyAlignment="1" applyProtection="1">
      <alignment horizontal="left" vertical="center" wrapText="1"/>
      <protection/>
    </xf>
    <xf numFmtId="0" fontId="42" fillId="0" borderId="23" xfId="0" applyFont="1" applyBorder="1" applyAlignment="1" applyProtection="1">
      <alignment vertical="center" wrapText="1"/>
      <protection/>
    </xf>
    <xf numFmtId="4" fontId="46" fillId="0" borderId="0" xfId="0" applyNumberFormat="1" applyFont="1" applyBorder="1" applyAlignment="1" applyProtection="1">
      <alignment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49" fontId="0" fillId="0" borderId="8" xfId="0" applyNumberFormat="1" applyFont="1" applyBorder="1" applyAlignment="1" applyProtection="1">
      <alignment horizontal="left" vertical="center" wrapText="1"/>
      <protection/>
    </xf>
    <xf numFmtId="0" fontId="0" fillId="0" borderId="8" xfId="0" applyFont="1" applyBorder="1" applyAlignment="1" applyProtection="1">
      <alignment horizontal="left" vertical="center" wrapTex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167" fontId="0" fillId="0" borderId="8" xfId="0" applyNumberFormat="1" applyFont="1" applyBorder="1" applyAlignment="1" applyProtection="1">
      <alignment vertical="center"/>
      <protection/>
    </xf>
    <xf numFmtId="4" fontId="0" fillId="0" borderId="8" xfId="0" applyNumberFormat="1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4" fontId="6" fillId="0" borderId="23" xfId="0" applyNumberFormat="1" applyFont="1" applyBorder="1" applyAlignment="1" applyProtection="1">
      <alignment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0" xfId="0" applyBorder="1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0" fillId="4" borderId="18" xfId="0" applyFont="1" applyFill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6" xfId="0" applyBorder="1" applyProtection="1">
      <protection/>
    </xf>
    <xf numFmtId="0" fontId="0" fillId="0" borderId="7" xfId="0" applyBorder="1" applyProtection="1"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70" fillId="0" borderId="16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9" fillId="0" borderId="16" xfId="0" applyFont="1" applyBorder="1" applyAlignment="1" applyProtection="1">
      <alignment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4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vertical="center"/>
      <protection/>
    </xf>
    <xf numFmtId="4" fontId="0" fillId="0" borderId="11" xfId="0" applyNumberFormat="1" applyFont="1" applyBorder="1" applyAlignment="1" applyProtection="1">
      <alignment vertical="center"/>
      <protection/>
    </xf>
    <xf numFmtId="4" fontId="0" fillId="0" borderId="23" xfId="0" applyNumberFormat="1" applyFont="1" applyBorder="1" applyAlignment="1" applyProtection="1">
      <alignment vertical="center"/>
      <protection/>
    </xf>
    <xf numFmtId="4" fontId="0" fillId="0" borderId="12" xfId="0" applyNumberFormat="1" applyFont="1" applyBorder="1" applyAlignment="1" applyProtection="1">
      <alignment vertical="center"/>
      <protection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top"/>
      <protection/>
    </xf>
    <xf numFmtId="0" fontId="0" fillId="0" borderId="0" xfId="0" applyBorder="1" applyProtection="1">
      <protection/>
    </xf>
    <xf numFmtId="14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24" xfId="0" applyBorder="1" applyProtection="1">
      <protection/>
    </xf>
    <xf numFmtId="3" fontId="11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Border="1" applyProtection="1">
      <protection/>
    </xf>
    <xf numFmtId="3" fontId="0" fillId="0" borderId="0" xfId="0" applyNumberFormat="1" applyFont="1" applyBorder="1" applyAlignment="1" applyProtection="1">
      <alignment vertical="center"/>
      <protection/>
    </xf>
    <xf numFmtId="0" fontId="18" fillId="0" borderId="25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vertical="center"/>
      <protection/>
    </xf>
    <xf numFmtId="3" fontId="18" fillId="0" borderId="25" xfId="0" applyNumberFormat="1" applyFont="1" applyBorder="1" applyAlignment="1" applyProtection="1">
      <alignment vertical="center"/>
      <protection/>
    </xf>
    <xf numFmtId="3" fontId="0" fillId="0" borderId="25" xfId="0" applyNumberFormat="1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3" fontId="19" fillId="0" borderId="0" xfId="0" applyNumberFormat="1" applyFont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17" xfId="0" applyFont="1" applyFill="1" applyBorder="1" applyAlignment="1" applyProtection="1">
      <alignment horizontal="left" vertical="center"/>
      <protection/>
    </xf>
    <xf numFmtId="0" fontId="0" fillId="5" borderId="18" xfId="0" applyFont="1" applyFill="1" applyBorder="1" applyAlignment="1" applyProtection="1">
      <alignment vertical="center"/>
      <protection/>
    </xf>
    <xf numFmtId="0" fontId="4" fillId="5" borderId="18" xfId="0" applyFont="1" applyFill="1" applyBorder="1" applyAlignment="1" applyProtection="1">
      <alignment horizontal="center" vertical="center"/>
      <protection/>
    </xf>
    <xf numFmtId="0" fontId="4" fillId="5" borderId="18" xfId="0" applyFont="1" applyFill="1" applyBorder="1" applyAlignment="1" applyProtection="1">
      <alignment horizontal="left" vertical="center"/>
      <protection/>
    </xf>
    <xf numFmtId="0" fontId="0" fillId="5" borderId="18" xfId="0" applyFont="1" applyFill="1" applyBorder="1" applyAlignment="1" applyProtection="1">
      <alignment vertical="center"/>
      <protection/>
    </xf>
    <xf numFmtId="3" fontId="4" fillId="5" borderId="18" xfId="0" applyNumberFormat="1" applyFont="1" applyFill="1" applyBorder="1" applyAlignment="1" applyProtection="1">
      <alignment vertical="center"/>
      <protection/>
    </xf>
    <xf numFmtId="3" fontId="0" fillId="5" borderId="18" xfId="0" applyNumberFormat="1" applyFont="1" applyFill="1" applyBorder="1" applyAlignment="1" applyProtection="1">
      <alignment vertical="center"/>
      <protection/>
    </xf>
    <xf numFmtId="3" fontId="0" fillId="5" borderId="19" xfId="0" applyNumberFormat="1" applyFont="1" applyFill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left"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 vertical="center"/>
      <protection/>
    </xf>
    <xf numFmtId="0" fontId="3" fillId="4" borderId="18" xfId="0" applyFont="1" applyFill="1" applyBorder="1" applyAlignment="1" applyProtection="1">
      <alignment horizontal="left" vertical="center"/>
      <protection/>
    </xf>
    <xf numFmtId="0" fontId="3" fillId="4" borderId="18" xfId="0" applyFont="1" applyFill="1" applyBorder="1" applyAlignment="1" applyProtection="1">
      <alignment horizontal="center" vertical="center"/>
      <protection/>
    </xf>
    <xf numFmtId="0" fontId="3" fillId="4" borderId="19" xfId="0" applyFont="1" applyFill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3" fontId="24" fillId="0" borderId="0" xfId="0" applyNumberFormat="1" applyFont="1" applyBorder="1" applyAlignment="1" applyProtection="1">
      <alignment horizontal="right" vertical="center"/>
      <protection/>
    </xf>
    <xf numFmtId="3" fontId="24" fillId="0" borderId="0" xfId="0" applyNumberFormat="1" applyFont="1" applyBorder="1" applyAlignment="1" applyProtection="1">
      <alignment vertical="center"/>
      <protection/>
    </xf>
    <xf numFmtId="4" fontId="23" fillId="0" borderId="6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7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6" fillId="0" borderId="0" xfId="20" applyFont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 vertical="center"/>
      <protection/>
    </xf>
    <xf numFmtId="3" fontId="28" fillId="0" borderId="0" xfId="0" applyNumberFormat="1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" fontId="29" fillId="0" borderId="6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7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9" xfId="0" applyNumberFormat="1" applyFont="1" applyBorder="1" applyAlignment="1" applyProtection="1">
      <alignment vertical="center"/>
      <protection/>
    </xf>
    <xf numFmtId="166" fontId="29" fillId="0" borderId="9" xfId="0" applyNumberFormat="1" applyFont="1" applyBorder="1" applyAlignment="1" applyProtection="1">
      <alignment vertical="center"/>
      <protection/>
    </xf>
    <xf numFmtId="4" fontId="29" fillId="0" borderId="10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3" fontId="24" fillId="4" borderId="0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horizontal="left"/>
      <protection locked="0"/>
    </xf>
    <xf numFmtId="4" fontId="69" fillId="0" borderId="8" xfId="0" applyNumberFormat="1" applyFont="1" applyBorder="1" applyAlignment="1" applyProtection="1">
      <alignment vertical="center"/>
      <protection locked="0"/>
    </xf>
    <xf numFmtId="0" fontId="4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kub\Downloads\2019-Soupis%20prac&#237;%20s%20cenami%20-%20Kotelna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O - 01 - VÝMĚNA KOTLŮ A ..."/>
      <sheetName val="SO - 02 - Vnitřní vodovod..."/>
      <sheetName val="SO - 03 - Změna-Elektro"/>
      <sheetName val="SO - 04 - Plynovod"/>
      <sheetName val="SO - 05 - Stavební část"/>
      <sheetName val="SO - 06 - VZT"/>
      <sheetName val="SO - 07 - Vedlejší rozpoč..."/>
    </sheetNames>
    <sheetDataSet>
      <sheetData sheetId="0">
        <row r="6">
          <cell r="K6" t="str">
            <v>VÝMĚNA KOTLŮ A TECHNOLOGIE KOTELNY - V OBJEKTU ZÁKLADNÍ ŠKOLY BEROUN</v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98"/>
  <sheetViews>
    <sheetView showGridLines="0" workbookViewId="0" topLeftCell="A1">
      <pane ySplit="1" topLeftCell="A2" activePane="bottomLeft" state="frozen"/>
      <selection pane="bottomLeft" activeCell="A100" sqref="A100"/>
    </sheetView>
  </sheetViews>
  <sheetFormatPr defaultColWidth="9.33203125" defaultRowHeight="13.5"/>
  <cols>
    <col min="1" max="1" width="8.33203125" style="496" customWidth="1"/>
    <col min="2" max="2" width="1.66796875" style="496" customWidth="1"/>
    <col min="3" max="3" width="4.16015625" style="496" customWidth="1"/>
    <col min="4" max="33" width="2.5" style="496" customWidth="1"/>
    <col min="34" max="34" width="3.33203125" style="496" customWidth="1"/>
    <col min="35" max="37" width="2.5" style="496" customWidth="1"/>
    <col min="38" max="38" width="8.33203125" style="496" customWidth="1"/>
    <col min="39" max="39" width="3.33203125" style="496" customWidth="1"/>
    <col min="40" max="40" width="13.33203125" style="496" customWidth="1"/>
    <col min="41" max="41" width="7.5" style="496" customWidth="1"/>
    <col min="42" max="42" width="4.16015625" style="496" customWidth="1"/>
    <col min="43" max="43" width="1.66796875" style="496" customWidth="1"/>
    <col min="44" max="44" width="13.66015625" style="496" customWidth="1"/>
    <col min="45" max="46" width="25.83203125" style="496" hidden="1" customWidth="1"/>
    <col min="47" max="47" width="25" style="496" hidden="1" customWidth="1"/>
    <col min="48" max="52" width="21.66015625" style="496" hidden="1" customWidth="1"/>
    <col min="53" max="53" width="19.16015625" style="496" hidden="1" customWidth="1"/>
    <col min="54" max="54" width="25" style="496" hidden="1" customWidth="1"/>
    <col min="55" max="56" width="19.16015625" style="496" hidden="1" customWidth="1"/>
    <col min="57" max="57" width="66.5" style="496" customWidth="1"/>
    <col min="58" max="70" width="9.33203125" style="496" customWidth="1"/>
    <col min="71" max="89" width="9.33203125" style="496" hidden="1" customWidth="1"/>
    <col min="90" max="16384" width="9.33203125" style="496" customWidth="1"/>
  </cols>
  <sheetData>
    <row r="1" spans="1:73" ht="21.4" customHeight="1">
      <c r="A1" s="565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495"/>
      <c r="AJ1" s="495"/>
      <c r="AK1" s="495"/>
      <c r="AL1" s="495"/>
      <c r="AM1" s="495"/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565" t="s">
        <v>4</v>
      </c>
      <c r="BB1" s="565" t="s">
        <v>5</v>
      </c>
      <c r="BC1" s="495"/>
      <c r="BD1" s="495"/>
      <c r="BE1" s="495"/>
      <c r="BF1" s="495"/>
      <c r="BG1" s="495"/>
      <c r="BH1" s="495"/>
      <c r="BI1" s="495"/>
      <c r="BJ1" s="495"/>
      <c r="BK1" s="495"/>
      <c r="BL1" s="495"/>
      <c r="BM1" s="495"/>
      <c r="BN1" s="495"/>
      <c r="BO1" s="495"/>
      <c r="BP1" s="495"/>
      <c r="BQ1" s="495"/>
      <c r="BR1" s="495"/>
      <c r="BT1" s="566" t="s">
        <v>6</v>
      </c>
      <c r="BU1" s="566" t="s">
        <v>6</v>
      </c>
    </row>
    <row r="2" spans="3:72" s="516" customFormat="1" ht="36.95" customHeight="1">
      <c r="C2" s="362" t="s">
        <v>7</v>
      </c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R2" s="364" t="s">
        <v>8</v>
      </c>
      <c r="AS2" s="517"/>
      <c r="AT2" s="517"/>
      <c r="AU2" s="517"/>
      <c r="AV2" s="517"/>
      <c r="AW2" s="517"/>
      <c r="AX2" s="517"/>
      <c r="AY2" s="517"/>
      <c r="AZ2" s="517"/>
      <c r="BA2" s="517"/>
      <c r="BB2" s="517"/>
      <c r="BC2" s="517"/>
      <c r="BD2" s="517"/>
      <c r="BE2" s="517"/>
      <c r="BS2" s="518" t="s">
        <v>9</v>
      </c>
      <c r="BT2" s="518" t="s">
        <v>10</v>
      </c>
    </row>
    <row r="3" spans="2:72" s="516" customFormat="1" ht="6.95" customHeight="1">
      <c r="B3" s="519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520"/>
      <c r="AD3" s="520"/>
      <c r="AE3" s="520"/>
      <c r="AF3" s="520"/>
      <c r="AG3" s="520"/>
      <c r="AH3" s="520"/>
      <c r="AI3" s="520"/>
      <c r="AJ3" s="520"/>
      <c r="AK3" s="520"/>
      <c r="AL3" s="520"/>
      <c r="AM3" s="520"/>
      <c r="AN3" s="520"/>
      <c r="AO3" s="520"/>
      <c r="AP3" s="520"/>
      <c r="AQ3" s="521"/>
      <c r="BS3" s="518" t="s">
        <v>9</v>
      </c>
      <c r="BT3" s="518" t="s">
        <v>11</v>
      </c>
    </row>
    <row r="4" spans="2:71" s="516" customFormat="1" ht="36.95" customHeight="1">
      <c r="B4" s="522"/>
      <c r="C4" s="371" t="s">
        <v>12</v>
      </c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523"/>
      <c r="AS4" s="374" t="s">
        <v>13</v>
      </c>
      <c r="BS4" s="518" t="s">
        <v>14</v>
      </c>
    </row>
    <row r="5" spans="2:71" s="516" customFormat="1" ht="14.45" customHeight="1">
      <c r="B5" s="522"/>
      <c r="C5" s="524"/>
      <c r="D5" s="567" t="s">
        <v>15</v>
      </c>
      <c r="E5" s="524"/>
      <c r="F5" s="524"/>
      <c r="G5" s="524"/>
      <c r="H5" s="524"/>
      <c r="I5" s="524"/>
      <c r="J5" s="524"/>
      <c r="K5" s="388" t="s">
        <v>557</v>
      </c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8"/>
      <c r="AC5" s="568"/>
      <c r="AD5" s="568"/>
      <c r="AE5" s="568"/>
      <c r="AF5" s="568"/>
      <c r="AG5" s="568"/>
      <c r="AH5" s="568"/>
      <c r="AI5" s="568"/>
      <c r="AJ5" s="568"/>
      <c r="AK5" s="568"/>
      <c r="AL5" s="568"/>
      <c r="AM5" s="568"/>
      <c r="AN5" s="568"/>
      <c r="AO5" s="568"/>
      <c r="AP5" s="524"/>
      <c r="AQ5" s="523"/>
      <c r="BS5" s="518" t="s">
        <v>9</v>
      </c>
    </row>
    <row r="6" spans="2:71" s="516" customFormat="1" ht="36.95" customHeight="1">
      <c r="B6" s="522"/>
      <c r="C6" s="524"/>
      <c r="D6" s="382" t="s">
        <v>16</v>
      </c>
      <c r="E6" s="524"/>
      <c r="F6" s="524"/>
      <c r="G6" s="524"/>
      <c r="H6" s="524"/>
      <c r="I6" s="524"/>
      <c r="J6" s="524"/>
      <c r="K6" s="383" t="s">
        <v>559</v>
      </c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8"/>
      <c r="AA6" s="568"/>
      <c r="AB6" s="568"/>
      <c r="AC6" s="568"/>
      <c r="AD6" s="568"/>
      <c r="AE6" s="568"/>
      <c r="AF6" s="568"/>
      <c r="AG6" s="568"/>
      <c r="AH6" s="568"/>
      <c r="AI6" s="568"/>
      <c r="AJ6" s="568"/>
      <c r="AK6" s="568"/>
      <c r="AL6" s="568"/>
      <c r="AM6" s="568"/>
      <c r="AN6" s="568"/>
      <c r="AO6" s="568"/>
      <c r="AP6" s="524"/>
      <c r="AQ6" s="523"/>
      <c r="BS6" s="518" t="s">
        <v>9</v>
      </c>
    </row>
    <row r="7" spans="2:71" s="516" customFormat="1" ht="14.45" customHeight="1">
      <c r="B7" s="522"/>
      <c r="C7" s="524"/>
      <c r="D7" s="376" t="s">
        <v>17</v>
      </c>
      <c r="E7" s="524"/>
      <c r="F7" s="524"/>
      <c r="G7" s="524"/>
      <c r="H7" s="524"/>
      <c r="I7" s="524"/>
      <c r="J7" s="524"/>
      <c r="K7" s="386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4"/>
      <c r="AH7" s="524"/>
      <c r="AI7" s="524"/>
      <c r="AJ7" s="524"/>
      <c r="AK7" s="376" t="s">
        <v>18</v>
      </c>
      <c r="AL7" s="524"/>
      <c r="AM7" s="524"/>
      <c r="AN7" s="386"/>
      <c r="AO7" s="524"/>
      <c r="AP7" s="524"/>
      <c r="AQ7" s="523"/>
      <c r="BS7" s="518" t="s">
        <v>9</v>
      </c>
    </row>
    <row r="8" spans="2:71" s="516" customFormat="1" ht="14.45" customHeight="1">
      <c r="B8" s="522"/>
      <c r="C8" s="524"/>
      <c r="D8" s="376" t="s">
        <v>19</v>
      </c>
      <c r="E8" s="524"/>
      <c r="F8" s="524"/>
      <c r="G8" s="524"/>
      <c r="H8" s="524"/>
      <c r="I8" s="524"/>
      <c r="J8" s="524"/>
      <c r="K8" s="386" t="s">
        <v>558</v>
      </c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24"/>
      <c r="AJ8" s="524"/>
      <c r="AK8" s="376" t="s">
        <v>20</v>
      </c>
      <c r="AL8" s="524"/>
      <c r="AM8" s="524"/>
      <c r="AN8" s="569">
        <v>43862</v>
      </c>
      <c r="AO8" s="524"/>
      <c r="AP8" s="524"/>
      <c r="AQ8" s="523"/>
      <c r="BS8" s="518" t="s">
        <v>9</v>
      </c>
    </row>
    <row r="9" spans="2:71" s="516" customFormat="1" ht="29.25" customHeight="1">
      <c r="B9" s="522"/>
      <c r="C9" s="524"/>
      <c r="D9" s="567" t="s">
        <v>21</v>
      </c>
      <c r="E9" s="524"/>
      <c r="F9" s="524"/>
      <c r="G9" s="524"/>
      <c r="H9" s="524"/>
      <c r="I9" s="524"/>
      <c r="J9" s="524"/>
      <c r="K9" s="570"/>
      <c r="L9" s="524"/>
      <c r="M9" s="524"/>
      <c r="N9" s="524"/>
      <c r="O9" s="524"/>
      <c r="P9" s="524"/>
      <c r="Q9" s="524"/>
      <c r="R9" s="524"/>
      <c r="S9" s="524"/>
      <c r="T9" s="524"/>
      <c r="U9" s="524"/>
      <c r="V9" s="524"/>
      <c r="W9" s="524"/>
      <c r="X9" s="524"/>
      <c r="Y9" s="524"/>
      <c r="Z9" s="524"/>
      <c r="AA9" s="524"/>
      <c r="AB9" s="524"/>
      <c r="AC9" s="524"/>
      <c r="AD9" s="524"/>
      <c r="AE9" s="524"/>
      <c r="AF9" s="524"/>
      <c r="AG9" s="524"/>
      <c r="AH9" s="524"/>
      <c r="AI9" s="524"/>
      <c r="AJ9" s="524"/>
      <c r="AK9" s="567" t="s">
        <v>22</v>
      </c>
      <c r="AL9" s="524"/>
      <c r="AM9" s="524"/>
      <c r="AN9" s="570"/>
      <c r="AO9" s="524"/>
      <c r="AP9" s="524"/>
      <c r="AQ9" s="523"/>
      <c r="BS9" s="518" t="s">
        <v>9</v>
      </c>
    </row>
    <row r="10" spans="2:71" s="516" customFormat="1" ht="14.45" customHeight="1">
      <c r="B10" s="522"/>
      <c r="C10" s="524"/>
      <c r="D10" s="376" t="s">
        <v>23</v>
      </c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524"/>
      <c r="AE10" s="524"/>
      <c r="AF10" s="524"/>
      <c r="AG10" s="524"/>
      <c r="AH10" s="524"/>
      <c r="AI10" s="524"/>
      <c r="AJ10" s="524"/>
      <c r="AK10" s="376" t="s">
        <v>24</v>
      </c>
      <c r="AL10" s="524"/>
      <c r="AM10" s="524"/>
      <c r="AN10" s="386">
        <v>61664651</v>
      </c>
      <c r="AO10" s="524"/>
      <c r="AP10" s="524"/>
      <c r="AQ10" s="523"/>
      <c r="BS10" s="518" t="s">
        <v>9</v>
      </c>
    </row>
    <row r="11" spans="2:71" s="516" customFormat="1" ht="18.4" customHeight="1">
      <c r="B11" s="522"/>
      <c r="C11" s="524"/>
      <c r="D11" s="524"/>
      <c r="E11" s="386" t="s">
        <v>560</v>
      </c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524"/>
      <c r="W11" s="524"/>
      <c r="X11" s="524"/>
      <c r="Y11" s="524"/>
      <c r="Z11" s="524"/>
      <c r="AA11" s="524"/>
      <c r="AB11" s="524"/>
      <c r="AC11" s="524"/>
      <c r="AD11" s="524"/>
      <c r="AE11" s="524"/>
      <c r="AF11" s="524"/>
      <c r="AG11" s="524"/>
      <c r="AH11" s="524"/>
      <c r="AI11" s="524"/>
      <c r="AJ11" s="524"/>
      <c r="AK11" s="376" t="s">
        <v>25</v>
      </c>
      <c r="AL11" s="524"/>
      <c r="AM11" s="524"/>
      <c r="AN11" s="386" t="s">
        <v>5</v>
      </c>
      <c r="AO11" s="524"/>
      <c r="AP11" s="524"/>
      <c r="AQ11" s="523"/>
      <c r="BS11" s="518" t="s">
        <v>9</v>
      </c>
    </row>
    <row r="12" spans="2:71" s="516" customFormat="1" ht="6.95" customHeight="1">
      <c r="B12" s="522"/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24"/>
      <c r="AJ12" s="524"/>
      <c r="AK12" s="524"/>
      <c r="AL12" s="524"/>
      <c r="AM12" s="524"/>
      <c r="AN12" s="524"/>
      <c r="AO12" s="524"/>
      <c r="AP12" s="524"/>
      <c r="AQ12" s="523"/>
      <c r="BS12" s="518" t="s">
        <v>9</v>
      </c>
    </row>
    <row r="13" spans="2:71" ht="14.45" customHeight="1">
      <c r="B13" s="498"/>
      <c r="C13" s="500"/>
      <c r="D13" s="37" t="s">
        <v>26</v>
      </c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0"/>
      <c r="U13" s="500"/>
      <c r="V13" s="500"/>
      <c r="W13" s="500"/>
      <c r="X13" s="500"/>
      <c r="Y13" s="500"/>
      <c r="Z13" s="500"/>
      <c r="AA13" s="500"/>
      <c r="AB13" s="500"/>
      <c r="AC13" s="500"/>
      <c r="AD13" s="500"/>
      <c r="AE13" s="500"/>
      <c r="AF13" s="500"/>
      <c r="AG13" s="500"/>
      <c r="AH13" s="500"/>
      <c r="AI13" s="500"/>
      <c r="AJ13" s="500"/>
      <c r="AK13" s="37" t="s">
        <v>24</v>
      </c>
      <c r="AL13" s="500"/>
      <c r="AM13" s="500"/>
      <c r="AN13" s="39" t="s">
        <v>5</v>
      </c>
      <c r="AO13" s="500"/>
      <c r="AP13" s="500"/>
      <c r="AQ13" s="499"/>
      <c r="BS13" s="497" t="s">
        <v>9</v>
      </c>
    </row>
    <row r="14" spans="2:71" ht="15">
      <c r="B14" s="498"/>
      <c r="C14" s="500"/>
      <c r="D14" s="500"/>
      <c r="E14" s="39" t="s">
        <v>27</v>
      </c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0"/>
      <c r="AA14" s="500"/>
      <c r="AB14" s="500"/>
      <c r="AC14" s="500"/>
      <c r="AD14" s="500"/>
      <c r="AE14" s="500"/>
      <c r="AF14" s="500"/>
      <c r="AG14" s="500"/>
      <c r="AH14" s="500"/>
      <c r="AI14" s="500"/>
      <c r="AJ14" s="500"/>
      <c r="AK14" s="37" t="s">
        <v>25</v>
      </c>
      <c r="AL14" s="500"/>
      <c r="AM14" s="500"/>
      <c r="AN14" s="39" t="s">
        <v>5</v>
      </c>
      <c r="AO14" s="500"/>
      <c r="AP14" s="500"/>
      <c r="AQ14" s="499"/>
      <c r="BS14" s="497" t="s">
        <v>9</v>
      </c>
    </row>
    <row r="15" spans="2:71" ht="6.95" customHeight="1">
      <c r="B15" s="498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  <c r="AD15" s="500"/>
      <c r="AE15" s="500"/>
      <c r="AF15" s="500"/>
      <c r="AG15" s="500"/>
      <c r="AH15" s="500"/>
      <c r="AI15" s="500"/>
      <c r="AJ15" s="500"/>
      <c r="AK15" s="500"/>
      <c r="AL15" s="500"/>
      <c r="AM15" s="500"/>
      <c r="AN15" s="500"/>
      <c r="AO15" s="500"/>
      <c r="AP15" s="500"/>
      <c r="AQ15" s="499"/>
      <c r="BS15" s="497" t="s">
        <v>6</v>
      </c>
    </row>
    <row r="16" spans="2:71" s="516" customFormat="1" ht="14.45" customHeight="1">
      <c r="B16" s="522"/>
      <c r="C16" s="524"/>
      <c r="D16" s="376" t="s">
        <v>28</v>
      </c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376" t="s">
        <v>24</v>
      </c>
      <c r="AL16" s="524"/>
      <c r="AM16" s="524"/>
      <c r="AN16" s="386"/>
      <c r="AO16" s="524"/>
      <c r="AP16" s="524"/>
      <c r="AQ16" s="523"/>
      <c r="BS16" s="518" t="s">
        <v>6</v>
      </c>
    </row>
    <row r="17" spans="2:71" s="516" customFormat="1" ht="18.4" customHeight="1">
      <c r="B17" s="522"/>
      <c r="C17" s="524"/>
      <c r="D17" s="524"/>
      <c r="E17" s="386" t="s">
        <v>552</v>
      </c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  <c r="AA17" s="524"/>
      <c r="AB17" s="524"/>
      <c r="AC17" s="524"/>
      <c r="AD17" s="524"/>
      <c r="AE17" s="524"/>
      <c r="AF17" s="524"/>
      <c r="AG17" s="524"/>
      <c r="AH17" s="524"/>
      <c r="AI17" s="524"/>
      <c r="AJ17" s="524"/>
      <c r="AK17" s="376" t="s">
        <v>25</v>
      </c>
      <c r="AL17" s="524"/>
      <c r="AM17" s="524"/>
      <c r="AN17" s="386" t="s">
        <v>5</v>
      </c>
      <c r="AO17" s="524"/>
      <c r="AP17" s="524"/>
      <c r="AQ17" s="523"/>
      <c r="BS17" s="518" t="s">
        <v>29</v>
      </c>
    </row>
    <row r="18" spans="2:71" s="516" customFormat="1" ht="6.95" customHeight="1">
      <c r="B18" s="522"/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524"/>
      <c r="AF18" s="524"/>
      <c r="AG18" s="524"/>
      <c r="AH18" s="524"/>
      <c r="AI18" s="524"/>
      <c r="AJ18" s="524"/>
      <c r="AK18" s="524"/>
      <c r="AL18" s="524"/>
      <c r="AM18" s="524"/>
      <c r="AN18" s="524"/>
      <c r="AO18" s="524"/>
      <c r="AP18" s="524"/>
      <c r="AQ18" s="523"/>
      <c r="BS18" s="518" t="s">
        <v>9</v>
      </c>
    </row>
    <row r="19" spans="2:71" s="516" customFormat="1" ht="14.45" customHeight="1">
      <c r="B19" s="522"/>
      <c r="C19" s="524"/>
      <c r="D19" s="376" t="s">
        <v>30</v>
      </c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524"/>
      <c r="AK19" s="376" t="s">
        <v>24</v>
      </c>
      <c r="AL19" s="524"/>
      <c r="AM19" s="524"/>
      <c r="AN19" s="386"/>
      <c r="AO19" s="524"/>
      <c r="AP19" s="524"/>
      <c r="AQ19" s="523"/>
      <c r="BS19" s="518" t="s">
        <v>9</v>
      </c>
    </row>
    <row r="20" spans="2:43" s="516" customFormat="1" ht="18.4" customHeight="1">
      <c r="B20" s="522"/>
      <c r="C20" s="524"/>
      <c r="D20" s="524"/>
      <c r="E20" s="386" t="s">
        <v>553</v>
      </c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376" t="s">
        <v>25</v>
      </c>
      <c r="AL20" s="524"/>
      <c r="AM20" s="524"/>
      <c r="AN20" s="386"/>
      <c r="AO20" s="524"/>
      <c r="AP20" s="524"/>
      <c r="AQ20" s="523"/>
    </row>
    <row r="21" spans="2:43" s="516" customFormat="1" ht="6.95" customHeight="1">
      <c r="B21" s="522"/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  <c r="U21" s="524"/>
      <c r="V21" s="524"/>
      <c r="W21" s="524"/>
      <c r="X21" s="524"/>
      <c r="Y21" s="524"/>
      <c r="Z21" s="524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524"/>
      <c r="AL21" s="524"/>
      <c r="AM21" s="524"/>
      <c r="AN21" s="524"/>
      <c r="AO21" s="524"/>
      <c r="AP21" s="524"/>
      <c r="AQ21" s="523"/>
    </row>
    <row r="22" spans="2:43" s="516" customFormat="1" ht="15">
      <c r="B22" s="522"/>
      <c r="C22" s="524"/>
      <c r="D22" s="376" t="s">
        <v>31</v>
      </c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4"/>
      <c r="AQ22" s="523"/>
    </row>
    <row r="23" spans="2:43" s="516" customFormat="1" ht="71.25" customHeight="1">
      <c r="B23" s="522"/>
      <c r="C23" s="524"/>
      <c r="D23" s="524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524"/>
      <c r="AP23" s="524"/>
      <c r="AQ23" s="523"/>
    </row>
    <row r="24" spans="2:43" s="516" customFormat="1" ht="6.95" customHeight="1">
      <c r="B24" s="522"/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  <c r="AJ24" s="524"/>
      <c r="AK24" s="524"/>
      <c r="AL24" s="524"/>
      <c r="AM24" s="524"/>
      <c r="AN24" s="524"/>
      <c r="AO24" s="524"/>
      <c r="AP24" s="524"/>
      <c r="AQ24" s="523"/>
    </row>
    <row r="25" spans="2:43" s="516" customFormat="1" ht="6.95" customHeight="1">
      <c r="B25" s="522"/>
      <c r="C25" s="524"/>
      <c r="D25" s="571"/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571"/>
      <c r="R25" s="571"/>
      <c r="S25" s="571"/>
      <c r="T25" s="571"/>
      <c r="U25" s="571"/>
      <c r="V25" s="571"/>
      <c r="W25" s="571"/>
      <c r="X25" s="571"/>
      <c r="Y25" s="571"/>
      <c r="Z25" s="571"/>
      <c r="AA25" s="571"/>
      <c r="AB25" s="571"/>
      <c r="AC25" s="571"/>
      <c r="AD25" s="571"/>
      <c r="AE25" s="571"/>
      <c r="AF25" s="571"/>
      <c r="AG25" s="571"/>
      <c r="AH25" s="571"/>
      <c r="AI25" s="571"/>
      <c r="AJ25" s="571"/>
      <c r="AK25" s="571"/>
      <c r="AL25" s="571"/>
      <c r="AM25" s="571"/>
      <c r="AN25" s="571"/>
      <c r="AO25" s="571"/>
      <c r="AP25" s="524"/>
      <c r="AQ25" s="523"/>
    </row>
    <row r="26" spans="2:43" s="516" customFormat="1" ht="14.45" customHeight="1">
      <c r="B26" s="522"/>
      <c r="C26" s="524"/>
      <c r="D26" s="393" t="s">
        <v>32</v>
      </c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4"/>
      <c r="AK26" s="572">
        <f>AG87</f>
        <v>0</v>
      </c>
      <c r="AL26" s="573"/>
      <c r="AM26" s="573"/>
      <c r="AN26" s="573"/>
      <c r="AO26" s="573"/>
      <c r="AP26" s="524"/>
      <c r="AQ26" s="523"/>
    </row>
    <row r="27" spans="2:43" s="516" customFormat="1" ht="14.45" customHeight="1">
      <c r="B27" s="522"/>
      <c r="C27" s="524"/>
      <c r="D27" s="393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4"/>
      <c r="AC27" s="524"/>
      <c r="AD27" s="524"/>
      <c r="AE27" s="524"/>
      <c r="AF27" s="524"/>
      <c r="AG27" s="524"/>
      <c r="AH27" s="524"/>
      <c r="AI27" s="524"/>
      <c r="AJ27" s="524"/>
      <c r="AK27" s="572"/>
      <c r="AL27" s="572"/>
      <c r="AM27" s="572"/>
      <c r="AN27" s="572"/>
      <c r="AO27" s="572"/>
      <c r="AP27" s="524"/>
      <c r="AQ27" s="523"/>
    </row>
    <row r="28" spans="2:43" s="525" customFormat="1" ht="6.95" customHeight="1">
      <c r="B28" s="526"/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7"/>
      <c r="AC28" s="527"/>
      <c r="AD28" s="527"/>
      <c r="AE28" s="527"/>
      <c r="AF28" s="527"/>
      <c r="AG28" s="527"/>
      <c r="AH28" s="527"/>
      <c r="AI28" s="527"/>
      <c r="AJ28" s="527"/>
      <c r="AK28" s="574"/>
      <c r="AL28" s="574"/>
      <c r="AM28" s="574"/>
      <c r="AN28" s="574"/>
      <c r="AO28" s="574"/>
      <c r="AP28" s="527"/>
      <c r="AQ28" s="529"/>
    </row>
    <row r="29" spans="2:43" s="525" customFormat="1" ht="25.9" customHeight="1">
      <c r="B29" s="526"/>
      <c r="C29" s="527"/>
      <c r="D29" s="575" t="s">
        <v>33</v>
      </c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6"/>
      <c r="X29" s="576"/>
      <c r="Y29" s="576"/>
      <c r="Z29" s="576"/>
      <c r="AA29" s="576"/>
      <c r="AB29" s="576"/>
      <c r="AC29" s="576"/>
      <c r="AD29" s="576"/>
      <c r="AE29" s="576"/>
      <c r="AF29" s="576"/>
      <c r="AG29" s="576"/>
      <c r="AH29" s="576"/>
      <c r="AI29" s="576"/>
      <c r="AJ29" s="576"/>
      <c r="AK29" s="577">
        <f>AK27+AK26</f>
        <v>0</v>
      </c>
      <c r="AL29" s="578"/>
      <c r="AM29" s="578"/>
      <c r="AN29" s="578"/>
      <c r="AO29" s="578"/>
      <c r="AP29" s="527"/>
      <c r="AQ29" s="529"/>
    </row>
    <row r="30" spans="2:43" s="525" customFormat="1" ht="6.95" customHeight="1">
      <c r="B30" s="526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527"/>
      <c r="Y30" s="527"/>
      <c r="Z30" s="527"/>
      <c r="AA30" s="527"/>
      <c r="AB30" s="527"/>
      <c r="AC30" s="527"/>
      <c r="AD30" s="527"/>
      <c r="AE30" s="527"/>
      <c r="AF30" s="527"/>
      <c r="AG30" s="527"/>
      <c r="AH30" s="527"/>
      <c r="AI30" s="527"/>
      <c r="AJ30" s="527"/>
      <c r="AK30" s="574"/>
      <c r="AL30" s="574"/>
      <c r="AM30" s="574"/>
      <c r="AN30" s="574"/>
      <c r="AO30" s="574"/>
      <c r="AP30" s="527"/>
      <c r="AQ30" s="529"/>
    </row>
    <row r="31" spans="2:43" s="588" customFormat="1" ht="14.45" customHeight="1">
      <c r="B31" s="579"/>
      <c r="C31" s="580"/>
      <c r="D31" s="396" t="s">
        <v>34</v>
      </c>
      <c r="E31" s="580"/>
      <c r="F31" s="396" t="s">
        <v>35</v>
      </c>
      <c r="G31" s="580"/>
      <c r="H31" s="580"/>
      <c r="I31" s="580"/>
      <c r="J31" s="580"/>
      <c r="K31" s="580"/>
      <c r="L31" s="581">
        <v>0.21</v>
      </c>
      <c r="M31" s="582"/>
      <c r="N31" s="582"/>
      <c r="O31" s="582"/>
      <c r="P31" s="580"/>
      <c r="Q31" s="580"/>
      <c r="R31" s="580"/>
      <c r="S31" s="580"/>
      <c r="T31" s="583" t="s">
        <v>36</v>
      </c>
      <c r="U31" s="580"/>
      <c r="V31" s="580"/>
      <c r="W31" s="584">
        <f>AK29</f>
        <v>0</v>
      </c>
      <c r="X31" s="582"/>
      <c r="Y31" s="582"/>
      <c r="Z31" s="582"/>
      <c r="AA31" s="582"/>
      <c r="AB31" s="582"/>
      <c r="AC31" s="582"/>
      <c r="AD31" s="582"/>
      <c r="AE31" s="582"/>
      <c r="AF31" s="580"/>
      <c r="AG31" s="580"/>
      <c r="AH31" s="580"/>
      <c r="AI31" s="580"/>
      <c r="AJ31" s="580"/>
      <c r="AK31" s="585">
        <f>W31*L31</f>
        <v>0</v>
      </c>
      <c r="AL31" s="586"/>
      <c r="AM31" s="586"/>
      <c r="AN31" s="586"/>
      <c r="AO31" s="586"/>
      <c r="AP31" s="580"/>
      <c r="AQ31" s="587"/>
    </row>
    <row r="32" spans="2:43" s="588" customFormat="1" ht="14.45" customHeight="1">
      <c r="B32" s="579"/>
      <c r="C32" s="580"/>
      <c r="D32" s="580"/>
      <c r="E32" s="580"/>
      <c r="F32" s="396" t="s">
        <v>37</v>
      </c>
      <c r="G32" s="580"/>
      <c r="H32" s="580"/>
      <c r="I32" s="580"/>
      <c r="J32" s="580"/>
      <c r="K32" s="580"/>
      <c r="L32" s="581">
        <v>0.15</v>
      </c>
      <c r="M32" s="582"/>
      <c r="N32" s="582"/>
      <c r="O32" s="582"/>
      <c r="P32" s="580"/>
      <c r="Q32" s="580"/>
      <c r="R32" s="580"/>
      <c r="S32" s="580"/>
      <c r="T32" s="583" t="s">
        <v>36</v>
      </c>
      <c r="U32" s="580"/>
      <c r="V32" s="580"/>
      <c r="W32" s="584">
        <v>0</v>
      </c>
      <c r="X32" s="582"/>
      <c r="Y32" s="582"/>
      <c r="Z32" s="582"/>
      <c r="AA32" s="582"/>
      <c r="AB32" s="582"/>
      <c r="AC32" s="582"/>
      <c r="AD32" s="582"/>
      <c r="AE32" s="582"/>
      <c r="AF32" s="580"/>
      <c r="AG32" s="580"/>
      <c r="AH32" s="580"/>
      <c r="AI32" s="580"/>
      <c r="AJ32" s="580"/>
      <c r="AK32" s="585">
        <f>W32*L32</f>
        <v>0</v>
      </c>
      <c r="AL32" s="586"/>
      <c r="AM32" s="586"/>
      <c r="AN32" s="586"/>
      <c r="AO32" s="586"/>
      <c r="AP32" s="580"/>
      <c r="AQ32" s="587"/>
    </row>
    <row r="33" spans="2:43" s="588" customFormat="1" ht="14.45" customHeight="1" hidden="1">
      <c r="B33" s="579"/>
      <c r="C33" s="580"/>
      <c r="D33" s="580"/>
      <c r="E33" s="580"/>
      <c r="F33" s="396" t="s">
        <v>38</v>
      </c>
      <c r="G33" s="580"/>
      <c r="H33" s="580"/>
      <c r="I33" s="580"/>
      <c r="J33" s="580"/>
      <c r="K33" s="580"/>
      <c r="L33" s="581">
        <v>0.21</v>
      </c>
      <c r="M33" s="582"/>
      <c r="N33" s="582"/>
      <c r="O33" s="582"/>
      <c r="P33" s="580"/>
      <c r="Q33" s="580"/>
      <c r="R33" s="580"/>
      <c r="S33" s="580"/>
      <c r="T33" s="583" t="s">
        <v>36</v>
      </c>
      <c r="U33" s="580"/>
      <c r="V33" s="580"/>
      <c r="W33" s="584" t="e">
        <f>ROUND(BB87+SUM(CF96),2)</f>
        <v>#REF!</v>
      </c>
      <c r="X33" s="582"/>
      <c r="Y33" s="582"/>
      <c r="Z33" s="582"/>
      <c r="AA33" s="582"/>
      <c r="AB33" s="582"/>
      <c r="AC33" s="582"/>
      <c r="AD33" s="582"/>
      <c r="AE33" s="582"/>
      <c r="AF33" s="580"/>
      <c r="AG33" s="580"/>
      <c r="AH33" s="580"/>
      <c r="AI33" s="580"/>
      <c r="AJ33" s="580"/>
      <c r="AK33" s="585">
        <v>0</v>
      </c>
      <c r="AL33" s="586"/>
      <c r="AM33" s="586"/>
      <c r="AN33" s="586"/>
      <c r="AO33" s="586"/>
      <c r="AP33" s="580"/>
      <c r="AQ33" s="587"/>
    </row>
    <row r="34" spans="2:43" s="588" customFormat="1" ht="14.45" customHeight="1" hidden="1">
      <c r="B34" s="579"/>
      <c r="C34" s="580"/>
      <c r="D34" s="580"/>
      <c r="E34" s="580"/>
      <c r="F34" s="396" t="s">
        <v>39</v>
      </c>
      <c r="G34" s="580"/>
      <c r="H34" s="580"/>
      <c r="I34" s="580"/>
      <c r="J34" s="580"/>
      <c r="K34" s="580"/>
      <c r="L34" s="581">
        <v>0.15</v>
      </c>
      <c r="M34" s="582"/>
      <c r="N34" s="582"/>
      <c r="O34" s="582"/>
      <c r="P34" s="580"/>
      <c r="Q34" s="580"/>
      <c r="R34" s="580"/>
      <c r="S34" s="580"/>
      <c r="T34" s="583" t="s">
        <v>36</v>
      </c>
      <c r="U34" s="580"/>
      <c r="V34" s="580"/>
      <c r="W34" s="584" t="e">
        <f>ROUND(BC87+SUM(CG96),2)</f>
        <v>#REF!</v>
      </c>
      <c r="X34" s="582"/>
      <c r="Y34" s="582"/>
      <c r="Z34" s="582"/>
      <c r="AA34" s="582"/>
      <c r="AB34" s="582"/>
      <c r="AC34" s="582"/>
      <c r="AD34" s="582"/>
      <c r="AE34" s="582"/>
      <c r="AF34" s="580"/>
      <c r="AG34" s="580"/>
      <c r="AH34" s="580"/>
      <c r="AI34" s="580"/>
      <c r="AJ34" s="580"/>
      <c r="AK34" s="585">
        <v>0</v>
      </c>
      <c r="AL34" s="586"/>
      <c r="AM34" s="586"/>
      <c r="AN34" s="586"/>
      <c r="AO34" s="586"/>
      <c r="AP34" s="580"/>
      <c r="AQ34" s="587"/>
    </row>
    <row r="35" spans="2:43" s="588" customFormat="1" ht="14.45" customHeight="1" hidden="1">
      <c r="B35" s="579"/>
      <c r="C35" s="580"/>
      <c r="D35" s="580"/>
      <c r="E35" s="580"/>
      <c r="F35" s="396" t="s">
        <v>40</v>
      </c>
      <c r="G35" s="580"/>
      <c r="H35" s="580"/>
      <c r="I35" s="580"/>
      <c r="J35" s="580"/>
      <c r="K35" s="580"/>
      <c r="L35" s="581">
        <v>0</v>
      </c>
      <c r="M35" s="582"/>
      <c r="N35" s="582"/>
      <c r="O35" s="582"/>
      <c r="P35" s="580"/>
      <c r="Q35" s="580"/>
      <c r="R35" s="580"/>
      <c r="S35" s="580"/>
      <c r="T35" s="583" t="s">
        <v>36</v>
      </c>
      <c r="U35" s="580"/>
      <c r="V35" s="580"/>
      <c r="W35" s="584" t="e">
        <f>ROUND(BD87+SUM(CH96),2)</f>
        <v>#REF!</v>
      </c>
      <c r="X35" s="582"/>
      <c r="Y35" s="582"/>
      <c r="Z35" s="582"/>
      <c r="AA35" s="582"/>
      <c r="AB35" s="582"/>
      <c r="AC35" s="582"/>
      <c r="AD35" s="582"/>
      <c r="AE35" s="582"/>
      <c r="AF35" s="580"/>
      <c r="AG35" s="580"/>
      <c r="AH35" s="580"/>
      <c r="AI35" s="580"/>
      <c r="AJ35" s="580"/>
      <c r="AK35" s="585">
        <v>0</v>
      </c>
      <c r="AL35" s="586"/>
      <c r="AM35" s="586"/>
      <c r="AN35" s="586"/>
      <c r="AO35" s="586"/>
      <c r="AP35" s="580"/>
      <c r="AQ35" s="587"/>
    </row>
    <row r="36" spans="2:43" s="525" customFormat="1" ht="6.95" customHeight="1">
      <c r="B36" s="526"/>
      <c r="C36" s="527"/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7"/>
      <c r="T36" s="527"/>
      <c r="U36" s="527"/>
      <c r="V36" s="527"/>
      <c r="W36" s="527"/>
      <c r="X36" s="527"/>
      <c r="Y36" s="527"/>
      <c r="Z36" s="527"/>
      <c r="AA36" s="527"/>
      <c r="AB36" s="527"/>
      <c r="AC36" s="527"/>
      <c r="AD36" s="527"/>
      <c r="AE36" s="527"/>
      <c r="AF36" s="527"/>
      <c r="AG36" s="527"/>
      <c r="AH36" s="527"/>
      <c r="AI36" s="527"/>
      <c r="AJ36" s="527"/>
      <c r="AK36" s="574"/>
      <c r="AL36" s="574"/>
      <c r="AM36" s="574"/>
      <c r="AN36" s="574"/>
      <c r="AO36" s="574"/>
      <c r="AP36" s="527"/>
      <c r="AQ36" s="529"/>
    </row>
    <row r="37" spans="2:43" s="525" customFormat="1" ht="25.9" customHeight="1">
      <c r="B37" s="526"/>
      <c r="C37" s="589"/>
      <c r="D37" s="590" t="s">
        <v>41</v>
      </c>
      <c r="E37" s="591"/>
      <c r="F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2" t="s">
        <v>42</v>
      </c>
      <c r="U37" s="591"/>
      <c r="V37" s="591"/>
      <c r="W37" s="591"/>
      <c r="X37" s="593" t="s">
        <v>43</v>
      </c>
      <c r="Y37" s="594"/>
      <c r="Z37" s="594"/>
      <c r="AA37" s="594"/>
      <c r="AB37" s="594"/>
      <c r="AC37" s="591"/>
      <c r="AD37" s="591"/>
      <c r="AE37" s="591"/>
      <c r="AF37" s="591"/>
      <c r="AG37" s="591"/>
      <c r="AH37" s="591"/>
      <c r="AI37" s="591"/>
      <c r="AJ37" s="591"/>
      <c r="AK37" s="595">
        <f>AK29+AK31</f>
        <v>0</v>
      </c>
      <c r="AL37" s="596"/>
      <c r="AM37" s="596"/>
      <c r="AN37" s="596"/>
      <c r="AO37" s="597"/>
      <c r="AP37" s="589"/>
      <c r="AQ37" s="529"/>
    </row>
    <row r="38" spans="2:43" s="525" customFormat="1" ht="14.45" customHeight="1">
      <c r="B38" s="526"/>
      <c r="C38" s="527"/>
      <c r="D38" s="527"/>
      <c r="E38" s="527"/>
      <c r="F38" s="527"/>
      <c r="G38" s="527"/>
      <c r="H38" s="527"/>
      <c r="I38" s="527"/>
      <c r="J38" s="527"/>
      <c r="K38" s="527"/>
      <c r="L38" s="527"/>
      <c r="M38" s="527"/>
      <c r="N38" s="527"/>
      <c r="O38" s="527"/>
      <c r="P38" s="527"/>
      <c r="Q38" s="527"/>
      <c r="R38" s="527"/>
      <c r="S38" s="527"/>
      <c r="T38" s="527"/>
      <c r="U38" s="527"/>
      <c r="V38" s="527"/>
      <c r="W38" s="527"/>
      <c r="X38" s="527"/>
      <c r="Y38" s="527"/>
      <c r="Z38" s="527"/>
      <c r="AA38" s="527"/>
      <c r="AB38" s="527"/>
      <c r="AC38" s="527"/>
      <c r="AD38" s="527"/>
      <c r="AE38" s="527"/>
      <c r="AF38" s="527"/>
      <c r="AG38" s="527"/>
      <c r="AH38" s="527"/>
      <c r="AI38" s="527"/>
      <c r="AJ38" s="527"/>
      <c r="AK38" s="527"/>
      <c r="AL38" s="527"/>
      <c r="AM38" s="527"/>
      <c r="AN38" s="527"/>
      <c r="AO38" s="527"/>
      <c r="AP38" s="527"/>
      <c r="AQ38" s="529"/>
    </row>
    <row r="39" spans="2:43" s="516" customFormat="1" ht="13.5">
      <c r="B39" s="522"/>
      <c r="C39" s="524"/>
      <c r="D39" s="524"/>
      <c r="E39" s="524"/>
      <c r="F39" s="524"/>
      <c r="G39" s="524"/>
      <c r="H39" s="524"/>
      <c r="I39" s="524"/>
      <c r="J39" s="524"/>
      <c r="K39" s="524"/>
      <c r="L39" s="524"/>
      <c r="M39" s="524"/>
      <c r="N39" s="524"/>
      <c r="O39" s="524"/>
      <c r="P39" s="524"/>
      <c r="Q39" s="524"/>
      <c r="R39" s="524"/>
      <c r="S39" s="524"/>
      <c r="T39" s="524"/>
      <c r="U39" s="524"/>
      <c r="V39" s="524"/>
      <c r="W39" s="524"/>
      <c r="X39" s="524"/>
      <c r="Y39" s="524"/>
      <c r="Z39" s="524"/>
      <c r="AA39" s="524"/>
      <c r="AB39" s="524"/>
      <c r="AC39" s="524"/>
      <c r="AD39" s="524"/>
      <c r="AE39" s="524"/>
      <c r="AF39" s="524"/>
      <c r="AG39" s="524"/>
      <c r="AH39" s="524"/>
      <c r="AI39" s="524"/>
      <c r="AJ39" s="524"/>
      <c r="AK39" s="524"/>
      <c r="AL39" s="524"/>
      <c r="AM39" s="524"/>
      <c r="AN39" s="524"/>
      <c r="AO39" s="524"/>
      <c r="AP39" s="524"/>
      <c r="AQ39" s="523"/>
    </row>
    <row r="40" spans="2:43" s="516" customFormat="1" ht="13.5">
      <c r="B40" s="522"/>
      <c r="C40" s="524"/>
      <c r="D40" s="524"/>
      <c r="E40" s="524"/>
      <c r="F40" s="524"/>
      <c r="G40" s="524"/>
      <c r="H40" s="524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4"/>
      <c r="Z40" s="524"/>
      <c r="AA40" s="524"/>
      <c r="AB40" s="524"/>
      <c r="AC40" s="524"/>
      <c r="AD40" s="524"/>
      <c r="AE40" s="524"/>
      <c r="AF40" s="524"/>
      <c r="AG40" s="524"/>
      <c r="AH40" s="524"/>
      <c r="AI40" s="524"/>
      <c r="AJ40" s="524"/>
      <c r="AK40" s="524"/>
      <c r="AL40" s="524"/>
      <c r="AM40" s="524"/>
      <c r="AN40" s="524"/>
      <c r="AO40" s="524"/>
      <c r="AP40" s="524"/>
      <c r="AQ40" s="523"/>
    </row>
    <row r="41" spans="2:43" s="516" customFormat="1" ht="13.5">
      <c r="B41" s="522"/>
      <c r="C41" s="524"/>
      <c r="D41" s="524"/>
      <c r="E41" s="524"/>
      <c r="F41" s="524"/>
      <c r="G41" s="524"/>
      <c r="H41" s="524"/>
      <c r="I41" s="524"/>
      <c r="J41" s="524"/>
      <c r="K41" s="524"/>
      <c r="L41" s="524"/>
      <c r="M41" s="524"/>
      <c r="N41" s="524"/>
      <c r="O41" s="524"/>
      <c r="P41" s="524"/>
      <c r="Q41" s="524"/>
      <c r="R41" s="524"/>
      <c r="S41" s="524"/>
      <c r="T41" s="524"/>
      <c r="U41" s="524"/>
      <c r="V41" s="524"/>
      <c r="W41" s="524"/>
      <c r="X41" s="524"/>
      <c r="Y41" s="524"/>
      <c r="Z41" s="524"/>
      <c r="AA41" s="524"/>
      <c r="AB41" s="524"/>
      <c r="AC41" s="524"/>
      <c r="AD41" s="524"/>
      <c r="AE41" s="524"/>
      <c r="AF41" s="524"/>
      <c r="AG41" s="524"/>
      <c r="AH41" s="524"/>
      <c r="AI41" s="524"/>
      <c r="AJ41" s="524"/>
      <c r="AK41" s="524"/>
      <c r="AL41" s="524"/>
      <c r="AM41" s="524"/>
      <c r="AN41" s="524"/>
      <c r="AO41" s="524"/>
      <c r="AP41" s="524"/>
      <c r="AQ41" s="523"/>
    </row>
    <row r="42" spans="2:43" s="516" customFormat="1" ht="13.5">
      <c r="B42" s="522"/>
      <c r="C42" s="524"/>
      <c r="D42" s="524"/>
      <c r="E42" s="524"/>
      <c r="F42" s="524"/>
      <c r="G42" s="524"/>
      <c r="H42" s="524"/>
      <c r="I42" s="524"/>
      <c r="J42" s="524"/>
      <c r="K42" s="524"/>
      <c r="L42" s="524"/>
      <c r="M42" s="524"/>
      <c r="N42" s="524"/>
      <c r="O42" s="524"/>
      <c r="P42" s="524"/>
      <c r="Q42" s="524"/>
      <c r="R42" s="524"/>
      <c r="S42" s="524"/>
      <c r="T42" s="524"/>
      <c r="U42" s="524"/>
      <c r="V42" s="524"/>
      <c r="W42" s="524"/>
      <c r="X42" s="524"/>
      <c r="Y42" s="524"/>
      <c r="Z42" s="524"/>
      <c r="AA42" s="524"/>
      <c r="AB42" s="524"/>
      <c r="AC42" s="524"/>
      <c r="AD42" s="524"/>
      <c r="AE42" s="524"/>
      <c r="AF42" s="524"/>
      <c r="AG42" s="524"/>
      <c r="AH42" s="524"/>
      <c r="AI42" s="524"/>
      <c r="AJ42" s="524"/>
      <c r="AK42" s="524"/>
      <c r="AL42" s="524"/>
      <c r="AM42" s="524"/>
      <c r="AN42" s="524"/>
      <c r="AO42" s="524"/>
      <c r="AP42" s="524"/>
      <c r="AQ42" s="523"/>
    </row>
    <row r="43" spans="2:43" s="516" customFormat="1" ht="13.5">
      <c r="B43" s="522"/>
      <c r="C43" s="524"/>
      <c r="D43" s="524"/>
      <c r="E43" s="524"/>
      <c r="F43" s="524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  <c r="S43" s="524"/>
      <c r="T43" s="524"/>
      <c r="U43" s="524"/>
      <c r="V43" s="524"/>
      <c r="W43" s="524"/>
      <c r="X43" s="524"/>
      <c r="Y43" s="524"/>
      <c r="Z43" s="524"/>
      <c r="AA43" s="524"/>
      <c r="AB43" s="524"/>
      <c r="AC43" s="524"/>
      <c r="AD43" s="524"/>
      <c r="AE43" s="524"/>
      <c r="AF43" s="524"/>
      <c r="AG43" s="524"/>
      <c r="AH43" s="524"/>
      <c r="AI43" s="524"/>
      <c r="AJ43" s="524"/>
      <c r="AK43" s="524"/>
      <c r="AL43" s="524"/>
      <c r="AM43" s="524"/>
      <c r="AN43" s="524"/>
      <c r="AO43" s="524"/>
      <c r="AP43" s="524"/>
      <c r="AQ43" s="523"/>
    </row>
    <row r="44" spans="2:43" s="516" customFormat="1" ht="13.5">
      <c r="B44" s="522"/>
      <c r="C44" s="524"/>
      <c r="D44" s="524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24"/>
      <c r="AJ44" s="524"/>
      <c r="AK44" s="524"/>
      <c r="AL44" s="524"/>
      <c r="AM44" s="524"/>
      <c r="AN44" s="524"/>
      <c r="AO44" s="524"/>
      <c r="AP44" s="524"/>
      <c r="AQ44" s="523"/>
    </row>
    <row r="45" spans="2:43" s="516" customFormat="1" ht="13.5">
      <c r="B45" s="522"/>
      <c r="C45" s="524"/>
      <c r="D45" s="524"/>
      <c r="E45" s="524"/>
      <c r="F45" s="524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  <c r="S45" s="524"/>
      <c r="T45" s="524"/>
      <c r="U45" s="524"/>
      <c r="V45" s="524"/>
      <c r="W45" s="524"/>
      <c r="X45" s="524"/>
      <c r="Y45" s="524"/>
      <c r="Z45" s="524"/>
      <c r="AA45" s="524"/>
      <c r="AB45" s="524"/>
      <c r="AC45" s="524"/>
      <c r="AD45" s="524"/>
      <c r="AE45" s="524"/>
      <c r="AF45" s="524"/>
      <c r="AG45" s="524"/>
      <c r="AH45" s="524"/>
      <c r="AI45" s="524"/>
      <c r="AJ45" s="524"/>
      <c r="AK45" s="524"/>
      <c r="AL45" s="524"/>
      <c r="AM45" s="524"/>
      <c r="AN45" s="524"/>
      <c r="AO45" s="524"/>
      <c r="AP45" s="524"/>
      <c r="AQ45" s="523"/>
    </row>
    <row r="46" spans="2:43" s="516" customFormat="1" ht="13.5">
      <c r="B46" s="522"/>
      <c r="C46" s="524"/>
      <c r="D46" s="524"/>
      <c r="E46" s="524"/>
      <c r="F46" s="524"/>
      <c r="G46" s="524"/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524"/>
      <c r="S46" s="524"/>
      <c r="T46" s="524"/>
      <c r="U46" s="524"/>
      <c r="V46" s="524"/>
      <c r="W46" s="524"/>
      <c r="X46" s="524"/>
      <c r="Y46" s="524"/>
      <c r="Z46" s="524"/>
      <c r="AA46" s="524"/>
      <c r="AB46" s="524"/>
      <c r="AC46" s="524"/>
      <c r="AD46" s="524"/>
      <c r="AE46" s="524"/>
      <c r="AF46" s="524"/>
      <c r="AG46" s="524"/>
      <c r="AH46" s="524"/>
      <c r="AI46" s="524"/>
      <c r="AJ46" s="524"/>
      <c r="AK46" s="524"/>
      <c r="AL46" s="524"/>
      <c r="AM46" s="524"/>
      <c r="AN46" s="524"/>
      <c r="AO46" s="524"/>
      <c r="AP46" s="524"/>
      <c r="AQ46" s="523"/>
    </row>
    <row r="47" spans="2:43" s="516" customFormat="1" ht="13.5">
      <c r="B47" s="522"/>
      <c r="C47" s="524"/>
      <c r="D47" s="524"/>
      <c r="E47" s="524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/>
      <c r="AE47" s="524"/>
      <c r="AF47" s="524"/>
      <c r="AG47" s="524"/>
      <c r="AH47" s="524"/>
      <c r="AI47" s="524"/>
      <c r="AJ47" s="524"/>
      <c r="AK47" s="524"/>
      <c r="AL47" s="524"/>
      <c r="AM47" s="524"/>
      <c r="AN47" s="524"/>
      <c r="AO47" s="524"/>
      <c r="AP47" s="524"/>
      <c r="AQ47" s="523"/>
    </row>
    <row r="48" spans="2:43" s="516" customFormat="1" ht="13.5">
      <c r="B48" s="522"/>
      <c r="C48" s="524"/>
      <c r="D48" s="524"/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  <c r="AB48" s="524"/>
      <c r="AC48" s="524"/>
      <c r="AD48" s="524"/>
      <c r="AE48" s="524"/>
      <c r="AF48" s="524"/>
      <c r="AG48" s="524"/>
      <c r="AH48" s="524"/>
      <c r="AI48" s="524"/>
      <c r="AJ48" s="524"/>
      <c r="AK48" s="524"/>
      <c r="AL48" s="524"/>
      <c r="AM48" s="524"/>
      <c r="AN48" s="524"/>
      <c r="AO48" s="524"/>
      <c r="AP48" s="524"/>
      <c r="AQ48" s="523"/>
    </row>
    <row r="49" spans="2:43" s="525" customFormat="1" ht="15">
      <c r="B49" s="526"/>
      <c r="C49" s="527"/>
      <c r="D49" s="407" t="s">
        <v>44</v>
      </c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530"/>
      <c r="S49" s="530"/>
      <c r="T49" s="530"/>
      <c r="U49" s="530"/>
      <c r="V49" s="530"/>
      <c r="W49" s="530"/>
      <c r="X49" s="530"/>
      <c r="Y49" s="530"/>
      <c r="Z49" s="533"/>
      <c r="AA49" s="527"/>
      <c r="AB49" s="527"/>
      <c r="AC49" s="407" t="s">
        <v>45</v>
      </c>
      <c r="AD49" s="530"/>
      <c r="AE49" s="530"/>
      <c r="AF49" s="530"/>
      <c r="AG49" s="530"/>
      <c r="AH49" s="530"/>
      <c r="AI49" s="530"/>
      <c r="AJ49" s="530"/>
      <c r="AK49" s="530"/>
      <c r="AL49" s="530"/>
      <c r="AM49" s="530"/>
      <c r="AN49" s="530"/>
      <c r="AO49" s="533"/>
      <c r="AP49" s="527"/>
      <c r="AQ49" s="529"/>
    </row>
    <row r="50" spans="2:43" s="516" customFormat="1" ht="13.5">
      <c r="B50" s="522"/>
      <c r="C50" s="524"/>
      <c r="D50" s="534"/>
      <c r="E50" s="524"/>
      <c r="F50" s="524"/>
      <c r="G50" s="524"/>
      <c r="H50" s="524"/>
      <c r="I50" s="524"/>
      <c r="J50" s="524"/>
      <c r="K50" s="524"/>
      <c r="L50" s="524"/>
      <c r="M50" s="524"/>
      <c r="N50" s="524"/>
      <c r="O50" s="524"/>
      <c r="P50" s="524"/>
      <c r="Q50" s="524"/>
      <c r="R50" s="524"/>
      <c r="S50" s="524"/>
      <c r="T50" s="524"/>
      <c r="U50" s="524"/>
      <c r="V50" s="524"/>
      <c r="W50" s="524"/>
      <c r="X50" s="524"/>
      <c r="Y50" s="524"/>
      <c r="Z50" s="535"/>
      <c r="AA50" s="524"/>
      <c r="AB50" s="524"/>
      <c r="AC50" s="534"/>
      <c r="AD50" s="524"/>
      <c r="AE50" s="524"/>
      <c r="AF50" s="524"/>
      <c r="AG50" s="524"/>
      <c r="AH50" s="524"/>
      <c r="AI50" s="524"/>
      <c r="AJ50" s="524"/>
      <c r="AK50" s="524"/>
      <c r="AL50" s="524"/>
      <c r="AM50" s="524"/>
      <c r="AN50" s="524"/>
      <c r="AO50" s="535"/>
      <c r="AP50" s="524"/>
      <c r="AQ50" s="523"/>
    </row>
    <row r="51" spans="2:43" s="516" customFormat="1" ht="13.5">
      <c r="B51" s="522"/>
      <c r="C51" s="524"/>
      <c r="D51" s="534"/>
      <c r="E51" s="524"/>
      <c r="F51" s="524"/>
      <c r="G51" s="524"/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/>
      <c r="T51" s="524"/>
      <c r="U51" s="524"/>
      <c r="V51" s="524"/>
      <c r="W51" s="524"/>
      <c r="X51" s="524"/>
      <c r="Y51" s="524"/>
      <c r="Z51" s="535"/>
      <c r="AA51" s="524"/>
      <c r="AB51" s="524"/>
      <c r="AC51" s="534"/>
      <c r="AD51" s="524"/>
      <c r="AE51" s="524"/>
      <c r="AF51" s="524"/>
      <c r="AG51" s="524"/>
      <c r="AH51" s="524"/>
      <c r="AI51" s="524"/>
      <c r="AJ51" s="524"/>
      <c r="AK51" s="524"/>
      <c r="AL51" s="524"/>
      <c r="AM51" s="524"/>
      <c r="AN51" s="524"/>
      <c r="AO51" s="535"/>
      <c r="AP51" s="524"/>
      <c r="AQ51" s="523"/>
    </row>
    <row r="52" spans="2:43" s="516" customFormat="1" ht="13.5">
      <c r="B52" s="522"/>
      <c r="C52" s="524"/>
      <c r="D52" s="534"/>
      <c r="E52" s="524"/>
      <c r="F52" s="524"/>
      <c r="G52" s="52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  <c r="U52" s="524"/>
      <c r="V52" s="524"/>
      <c r="W52" s="524"/>
      <c r="X52" s="524"/>
      <c r="Y52" s="524"/>
      <c r="Z52" s="535"/>
      <c r="AA52" s="524"/>
      <c r="AB52" s="524"/>
      <c r="AC52" s="534"/>
      <c r="AD52" s="524"/>
      <c r="AE52" s="524"/>
      <c r="AF52" s="524"/>
      <c r="AG52" s="524"/>
      <c r="AH52" s="524"/>
      <c r="AI52" s="524"/>
      <c r="AJ52" s="524"/>
      <c r="AK52" s="524"/>
      <c r="AL52" s="524"/>
      <c r="AM52" s="524"/>
      <c r="AN52" s="524"/>
      <c r="AO52" s="535"/>
      <c r="AP52" s="524"/>
      <c r="AQ52" s="523"/>
    </row>
    <row r="53" spans="2:43" s="516" customFormat="1" ht="13.5">
      <c r="B53" s="522"/>
      <c r="C53" s="524"/>
      <c r="D53" s="534"/>
      <c r="E53" s="524"/>
      <c r="F53" s="524"/>
      <c r="G53" s="524"/>
      <c r="H53" s="524"/>
      <c r="I53" s="524"/>
      <c r="J53" s="524"/>
      <c r="K53" s="524"/>
      <c r="L53" s="524"/>
      <c r="M53" s="524"/>
      <c r="N53" s="524"/>
      <c r="O53" s="524"/>
      <c r="P53" s="524"/>
      <c r="Q53" s="524"/>
      <c r="R53" s="524"/>
      <c r="S53" s="524"/>
      <c r="T53" s="524"/>
      <c r="U53" s="524"/>
      <c r="V53" s="524"/>
      <c r="W53" s="524"/>
      <c r="X53" s="524"/>
      <c r="Y53" s="524"/>
      <c r="Z53" s="535"/>
      <c r="AA53" s="524"/>
      <c r="AB53" s="524"/>
      <c r="AC53" s="534"/>
      <c r="AD53" s="524"/>
      <c r="AE53" s="524"/>
      <c r="AF53" s="524"/>
      <c r="AG53" s="524"/>
      <c r="AH53" s="524"/>
      <c r="AI53" s="524"/>
      <c r="AJ53" s="524"/>
      <c r="AK53" s="524"/>
      <c r="AL53" s="524"/>
      <c r="AM53" s="524"/>
      <c r="AN53" s="524"/>
      <c r="AO53" s="535"/>
      <c r="AP53" s="524"/>
      <c r="AQ53" s="523"/>
    </row>
    <row r="54" spans="2:43" s="516" customFormat="1" ht="13.5">
      <c r="B54" s="522"/>
      <c r="C54" s="524"/>
      <c r="D54" s="534"/>
      <c r="E54" s="524"/>
      <c r="F54" s="524"/>
      <c r="G54" s="524"/>
      <c r="H54" s="524"/>
      <c r="I54" s="524"/>
      <c r="J54" s="524"/>
      <c r="K54" s="524"/>
      <c r="L54" s="524"/>
      <c r="M54" s="524"/>
      <c r="N54" s="524"/>
      <c r="O54" s="524"/>
      <c r="P54" s="524"/>
      <c r="Q54" s="524"/>
      <c r="R54" s="524"/>
      <c r="S54" s="524"/>
      <c r="T54" s="524"/>
      <c r="U54" s="524"/>
      <c r="V54" s="524"/>
      <c r="W54" s="524"/>
      <c r="X54" s="524"/>
      <c r="Y54" s="524"/>
      <c r="Z54" s="535"/>
      <c r="AA54" s="524"/>
      <c r="AB54" s="524"/>
      <c r="AC54" s="534"/>
      <c r="AD54" s="524"/>
      <c r="AE54" s="524"/>
      <c r="AF54" s="524"/>
      <c r="AG54" s="524"/>
      <c r="AH54" s="524"/>
      <c r="AI54" s="524"/>
      <c r="AJ54" s="524"/>
      <c r="AK54" s="524"/>
      <c r="AL54" s="524"/>
      <c r="AM54" s="524"/>
      <c r="AN54" s="524"/>
      <c r="AO54" s="535"/>
      <c r="AP54" s="524"/>
      <c r="AQ54" s="523"/>
    </row>
    <row r="55" spans="2:43" s="516" customFormat="1" ht="13.5">
      <c r="B55" s="522"/>
      <c r="C55" s="524"/>
      <c r="D55" s="534"/>
      <c r="E55" s="524"/>
      <c r="F55" s="524"/>
      <c r="G55" s="524"/>
      <c r="H55" s="524"/>
      <c r="I55" s="524"/>
      <c r="J55" s="524"/>
      <c r="K55" s="524"/>
      <c r="L55" s="524"/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4"/>
      <c r="X55" s="524"/>
      <c r="Y55" s="524"/>
      <c r="Z55" s="535"/>
      <c r="AA55" s="524"/>
      <c r="AB55" s="524"/>
      <c r="AC55" s="534"/>
      <c r="AD55" s="524"/>
      <c r="AE55" s="524"/>
      <c r="AF55" s="524"/>
      <c r="AG55" s="524"/>
      <c r="AH55" s="524"/>
      <c r="AI55" s="524"/>
      <c r="AJ55" s="524"/>
      <c r="AK55" s="524"/>
      <c r="AL55" s="524"/>
      <c r="AM55" s="524"/>
      <c r="AN55" s="524"/>
      <c r="AO55" s="535"/>
      <c r="AP55" s="524"/>
      <c r="AQ55" s="523"/>
    </row>
    <row r="56" spans="2:43" s="516" customFormat="1" ht="13.5">
      <c r="B56" s="522"/>
      <c r="C56" s="524"/>
      <c r="D56" s="534"/>
      <c r="E56" s="524"/>
      <c r="F56" s="524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4"/>
      <c r="R56" s="524"/>
      <c r="S56" s="524"/>
      <c r="T56" s="524"/>
      <c r="U56" s="524"/>
      <c r="V56" s="524"/>
      <c r="W56" s="524"/>
      <c r="X56" s="524"/>
      <c r="Y56" s="524"/>
      <c r="Z56" s="535"/>
      <c r="AA56" s="524"/>
      <c r="AB56" s="524"/>
      <c r="AC56" s="534"/>
      <c r="AD56" s="524"/>
      <c r="AE56" s="524"/>
      <c r="AF56" s="524"/>
      <c r="AG56" s="524"/>
      <c r="AH56" s="524"/>
      <c r="AI56" s="524"/>
      <c r="AJ56" s="524"/>
      <c r="AK56" s="524"/>
      <c r="AL56" s="524"/>
      <c r="AM56" s="524"/>
      <c r="AN56" s="524"/>
      <c r="AO56" s="535"/>
      <c r="AP56" s="524"/>
      <c r="AQ56" s="523"/>
    </row>
    <row r="57" spans="2:43" s="516" customFormat="1" ht="13.5">
      <c r="B57" s="522"/>
      <c r="C57" s="524"/>
      <c r="D57" s="534"/>
      <c r="E57" s="524"/>
      <c r="F57" s="524"/>
      <c r="G57" s="524"/>
      <c r="H57" s="524"/>
      <c r="I57" s="524"/>
      <c r="J57" s="524"/>
      <c r="K57" s="524"/>
      <c r="L57" s="524"/>
      <c r="M57" s="524"/>
      <c r="N57" s="524"/>
      <c r="O57" s="524"/>
      <c r="P57" s="524"/>
      <c r="Q57" s="524"/>
      <c r="R57" s="524"/>
      <c r="S57" s="524"/>
      <c r="T57" s="524"/>
      <c r="U57" s="524"/>
      <c r="V57" s="524"/>
      <c r="W57" s="524"/>
      <c r="X57" s="524"/>
      <c r="Y57" s="524"/>
      <c r="Z57" s="535"/>
      <c r="AA57" s="524"/>
      <c r="AB57" s="524"/>
      <c r="AC57" s="534"/>
      <c r="AD57" s="524"/>
      <c r="AE57" s="524"/>
      <c r="AF57" s="524"/>
      <c r="AG57" s="524"/>
      <c r="AH57" s="524"/>
      <c r="AI57" s="524"/>
      <c r="AJ57" s="524"/>
      <c r="AK57" s="524"/>
      <c r="AL57" s="524"/>
      <c r="AM57" s="524"/>
      <c r="AN57" s="524"/>
      <c r="AO57" s="535"/>
      <c r="AP57" s="524"/>
      <c r="AQ57" s="523"/>
    </row>
    <row r="58" spans="2:43" s="525" customFormat="1" ht="15">
      <c r="B58" s="526"/>
      <c r="C58" s="527"/>
      <c r="D58" s="411" t="s">
        <v>46</v>
      </c>
      <c r="E58" s="536"/>
      <c r="F58" s="536"/>
      <c r="G58" s="536"/>
      <c r="H58" s="536"/>
      <c r="I58" s="536"/>
      <c r="J58" s="536"/>
      <c r="K58" s="536"/>
      <c r="L58" s="536"/>
      <c r="M58" s="536"/>
      <c r="N58" s="536"/>
      <c r="O58" s="536"/>
      <c r="P58" s="536"/>
      <c r="Q58" s="536"/>
      <c r="R58" s="413" t="s">
        <v>47</v>
      </c>
      <c r="S58" s="536"/>
      <c r="T58" s="536"/>
      <c r="U58" s="536"/>
      <c r="V58" s="536"/>
      <c r="W58" s="536"/>
      <c r="X58" s="536"/>
      <c r="Y58" s="536"/>
      <c r="Z58" s="537"/>
      <c r="AA58" s="527"/>
      <c r="AB58" s="527"/>
      <c r="AC58" s="411" t="s">
        <v>46</v>
      </c>
      <c r="AD58" s="536"/>
      <c r="AE58" s="536"/>
      <c r="AF58" s="536"/>
      <c r="AG58" s="536"/>
      <c r="AH58" s="536"/>
      <c r="AI58" s="536"/>
      <c r="AJ58" s="536"/>
      <c r="AK58" s="536"/>
      <c r="AL58" s="536"/>
      <c r="AM58" s="413" t="s">
        <v>47</v>
      </c>
      <c r="AN58" s="536"/>
      <c r="AO58" s="537"/>
      <c r="AP58" s="527"/>
      <c r="AQ58" s="529"/>
    </row>
    <row r="59" spans="2:43" s="516" customFormat="1" ht="13.5">
      <c r="B59" s="522"/>
      <c r="C59" s="524"/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AH59" s="524"/>
      <c r="AI59" s="524"/>
      <c r="AJ59" s="524"/>
      <c r="AK59" s="524"/>
      <c r="AL59" s="524"/>
      <c r="AM59" s="524"/>
      <c r="AN59" s="524"/>
      <c r="AO59" s="524"/>
      <c r="AP59" s="524"/>
      <c r="AQ59" s="523"/>
    </row>
    <row r="60" spans="2:43" s="525" customFormat="1" ht="15">
      <c r="B60" s="526"/>
      <c r="C60" s="527"/>
      <c r="D60" s="407" t="s">
        <v>48</v>
      </c>
      <c r="E60" s="530"/>
      <c r="F60" s="530"/>
      <c r="G60" s="530"/>
      <c r="H60" s="530"/>
      <c r="I60" s="530"/>
      <c r="J60" s="530"/>
      <c r="K60" s="530"/>
      <c r="L60" s="530"/>
      <c r="M60" s="530"/>
      <c r="N60" s="530"/>
      <c r="O60" s="530"/>
      <c r="P60" s="530"/>
      <c r="Q60" s="530"/>
      <c r="R60" s="530"/>
      <c r="S60" s="530"/>
      <c r="T60" s="530"/>
      <c r="U60" s="530"/>
      <c r="V60" s="530"/>
      <c r="W60" s="530"/>
      <c r="X60" s="530"/>
      <c r="Y60" s="530"/>
      <c r="Z60" s="533"/>
      <c r="AA60" s="527"/>
      <c r="AB60" s="527"/>
      <c r="AC60" s="407" t="s">
        <v>49</v>
      </c>
      <c r="AD60" s="530"/>
      <c r="AE60" s="530"/>
      <c r="AF60" s="530"/>
      <c r="AG60" s="530"/>
      <c r="AH60" s="530"/>
      <c r="AI60" s="530"/>
      <c r="AJ60" s="530"/>
      <c r="AK60" s="530"/>
      <c r="AL60" s="530"/>
      <c r="AM60" s="530"/>
      <c r="AN60" s="530"/>
      <c r="AO60" s="533"/>
      <c r="AP60" s="527"/>
      <c r="AQ60" s="529"/>
    </row>
    <row r="61" spans="2:43" s="516" customFormat="1" ht="13.5">
      <c r="B61" s="522"/>
      <c r="C61" s="524"/>
      <c r="D61" s="534"/>
      <c r="E61" s="524"/>
      <c r="F61" s="524"/>
      <c r="G61" s="524"/>
      <c r="H61" s="524"/>
      <c r="I61" s="524"/>
      <c r="J61" s="524"/>
      <c r="K61" s="524"/>
      <c r="L61" s="524"/>
      <c r="M61" s="524"/>
      <c r="N61" s="524"/>
      <c r="O61" s="524"/>
      <c r="P61" s="524"/>
      <c r="Q61" s="524"/>
      <c r="R61" s="524"/>
      <c r="S61" s="524"/>
      <c r="T61" s="524"/>
      <c r="U61" s="524"/>
      <c r="V61" s="524"/>
      <c r="W61" s="524"/>
      <c r="X61" s="524"/>
      <c r="Y61" s="524"/>
      <c r="Z61" s="535"/>
      <c r="AA61" s="524"/>
      <c r="AB61" s="524"/>
      <c r="AC61" s="534"/>
      <c r="AD61" s="524"/>
      <c r="AE61" s="524"/>
      <c r="AF61" s="524"/>
      <c r="AG61" s="524"/>
      <c r="AH61" s="524"/>
      <c r="AI61" s="524"/>
      <c r="AJ61" s="524"/>
      <c r="AK61" s="524"/>
      <c r="AL61" s="524"/>
      <c r="AM61" s="524"/>
      <c r="AN61" s="524"/>
      <c r="AO61" s="535"/>
      <c r="AP61" s="524"/>
      <c r="AQ61" s="523"/>
    </row>
    <row r="62" spans="2:43" s="516" customFormat="1" ht="13.5">
      <c r="B62" s="522"/>
      <c r="C62" s="524"/>
      <c r="D62" s="534"/>
      <c r="E62" s="524"/>
      <c r="F62" s="524"/>
      <c r="G62" s="524"/>
      <c r="H62" s="524"/>
      <c r="I62" s="524"/>
      <c r="J62" s="524"/>
      <c r="K62" s="524"/>
      <c r="L62" s="524"/>
      <c r="M62" s="524"/>
      <c r="N62" s="524"/>
      <c r="O62" s="524"/>
      <c r="P62" s="524"/>
      <c r="Q62" s="524"/>
      <c r="R62" s="524"/>
      <c r="S62" s="524"/>
      <c r="T62" s="524"/>
      <c r="U62" s="524"/>
      <c r="V62" s="524"/>
      <c r="W62" s="524"/>
      <c r="X62" s="524"/>
      <c r="Y62" s="524"/>
      <c r="Z62" s="535"/>
      <c r="AA62" s="524"/>
      <c r="AB62" s="524"/>
      <c r="AC62" s="534"/>
      <c r="AD62" s="524"/>
      <c r="AE62" s="524"/>
      <c r="AF62" s="524"/>
      <c r="AG62" s="524"/>
      <c r="AH62" s="524"/>
      <c r="AI62" s="524"/>
      <c r="AJ62" s="524"/>
      <c r="AK62" s="524"/>
      <c r="AL62" s="524"/>
      <c r="AM62" s="524"/>
      <c r="AN62" s="524"/>
      <c r="AO62" s="535"/>
      <c r="AP62" s="524"/>
      <c r="AQ62" s="523"/>
    </row>
    <row r="63" spans="2:43" s="516" customFormat="1" ht="13.5">
      <c r="B63" s="522"/>
      <c r="C63" s="524"/>
      <c r="D63" s="534"/>
      <c r="E63" s="524"/>
      <c r="F63" s="524"/>
      <c r="G63" s="524"/>
      <c r="H63" s="524"/>
      <c r="I63" s="524"/>
      <c r="J63" s="524"/>
      <c r="K63" s="524"/>
      <c r="L63" s="524"/>
      <c r="M63" s="524"/>
      <c r="N63" s="524"/>
      <c r="O63" s="524"/>
      <c r="P63" s="524"/>
      <c r="Q63" s="524"/>
      <c r="R63" s="524"/>
      <c r="S63" s="524"/>
      <c r="T63" s="524"/>
      <c r="U63" s="524"/>
      <c r="V63" s="524"/>
      <c r="W63" s="524"/>
      <c r="X63" s="524"/>
      <c r="Y63" s="524"/>
      <c r="Z63" s="535"/>
      <c r="AA63" s="524"/>
      <c r="AB63" s="524"/>
      <c r="AC63" s="534"/>
      <c r="AD63" s="524"/>
      <c r="AE63" s="524"/>
      <c r="AF63" s="524"/>
      <c r="AG63" s="524"/>
      <c r="AH63" s="524"/>
      <c r="AI63" s="524"/>
      <c r="AJ63" s="524"/>
      <c r="AK63" s="524"/>
      <c r="AL63" s="524"/>
      <c r="AM63" s="524"/>
      <c r="AN63" s="524"/>
      <c r="AO63" s="535"/>
      <c r="AP63" s="524"/>
      <c r="AQ63" s="523"/>
    </row>
    <row r="64" spans="2:43" s="516" customFormat="1" ht="13.5">
      <c r="B64" s="522"/>
      <c r="C64" s="524"/>
      <c r="D64" s="534"/>
      <c r="E64" s="524"/>
      <c r="F64" s="524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35"/>
      <c r="AA64" s="524"/>
      <c r="AB64" s="524"/>
      <c r="AC64" s="534"/>
      <c r="AD64" s="524"/>
      <c r="AE64" s="524"/>
      <c r="AF64" s="524"/>
      <c r="AG64" s="524"/>
      <c r="AH64" s="524"/>
      <c r="AI64" s="524"/>
      <c r="AJ64" s="524"/>
      <c r="AK64" s="524"/>
      <c r="AL64" s="524"/>
      <c r="AM64" s="524"/>
      <c r="AN64" s="524"/>
      <c r="AO64" s="535"/>
      <c r="AP64" s="524"/>
      <c r="AQ64" s="523"/>
    </row>
    <row r="65" spans="2:43" s="516" customFormat="1" ht="13.5">
      <c r="B65" s="522"/>
      <c r="C65" s="524"/>
      <c r="D65" s="53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35"/>
      <c r="AA65" s="524"/>
      <c r="AB65" s="524"/>
      <c r="AC65" s="534"/>
      <c r="AD65" s="524"/>
      <c r="AE65" s="524"/>
      <c r="AF65" s="524"/>
      <c r="AG65" s="524"/>
      <c r="AH65" s="524"/>
      <c r="AI65" s="524"/>
      <c r="AJ65" s="524"/>
      <c r="AK65" s="524"/>
      <c r="AL65" s="524"/>
      <c r="AM65" s="524"/>
      <c r="AN65" s="524"/>
      <c r="AO65" s="535"/>
      <c r="AP65" s="524"/>
      <c r="AQ65" s="523"/>
    </row>
    <row r="66" spans="2:43" s="516" customFormat="1" ht="13.5">
      <c r="B66" s="522"/>
      <c r="C66" s="524"/>
      <c r="D66" s="534"/>
      <c r="E66" s="524"/>
      <c r="F66" s="524"/>
      <c r="G66" s="524"/>
      <c r="H66" s="524"/>
      <c r="I66" s="524"/>
      <c r="J66" s="524"/>
      <c r="K66" s="524"/>
      <c r="L66" s="524"/>
      <c r="M66" s="524"/>
      <c r="N66" s="524"/>
      <c r="O66" s="524"/>
      <c r="P66" s="524"/>
      <c r="Q66" s="524"/>
      <c r="R66" s="524"/>
      <c r="S66" s="524"/>
      <c r="T66" s="524"/>
      <c r="U66" s="524"/>
      <c r="V66" s="524"/>
      <c r="W66" s="524"/>
      <c r="X66" s="524"/>
      <c r="Y66" s="524"/>
      <c r="Z66" s="535"/>
      <c r="AA66" s="524"/>
      <c r="AB66" s="524"/>
      <c r="AC66" s="534"/>
      <c r="AD66" s="524"/>
      <c r="AE66" s="524"/>
      <c r="AF66" s="524"/>
      <c r="AG66" s="524"/>
      <c r="AH66" s="524"/>
      <c r="AI66" s="524"/>
      <c r="AJ66" s="524"/>
      <c r="AK66" s="524"/>
      <c r="AL66" s="524"/>
      <c r="AM66" s="524"/>
      <c r="AN66" s="524"/>
      <c r="AO66" s="535"/>
      <c r="AP66" s="524"/>
      <c r="AQ66" s="523"/>
    </row>
    <row r="67" spans="2:43" s="516" customFormat="1" ht="13.5">
      <c r="B67" s="522"/>
      <c r="C67" s="524"/>
      <c r="D67" s="534"/>
      <c r="E67" s="524"/>
      <c r="F67" s="524"/>
      <c r="G67" s="524"/>
      <c r="H67" s="524"/>
      <c r="I67" s="524"/>
      <c r="J67" s="524"/>
      <c r="K67" s="524"/>
      <c r="L67" s="524"/>
      <c r="M67" s="524"/>
      <c r="N67" s="524"/>
      <c r="O67" s="524"/>
      <c r="P67" s="524"/>
      <c r="Q67" s="524"/>
      <c r="R67" s="524"/>
      <c r="S67" s="524"/>
      <c r="T67" s="524"/>
      <c r="U67" s="524"/>
      <c r="V67" s="524"/>
      <c r="W67" s="524"/>
      <c r="X67" s="524"/>
      <c r="Y67" s="524"/>
      <c r="Z67" s="535"/>
      <c r="AA67" s="524"/>
      <c r="AB67" s="524"/>
      <c r="AC67" s="534"/>
      <c r="AD67" s="524"/>
      <c r="AE67" s="524"/>
      <c r="AF67" s="524"/>
      <c r="AG67" s="524"/>
      <c r="AH67" s="524"/>
      <c r="AI67" s="524"/>
      <c r="AJ67" s="524"/>
      <c r="AK67" s="524"/>
      <c r="AL67" s="524"/>
      <c r="AM67" s="524"/>
      <c r="AN67" s="524"/>
      <c r="AO67" s="535"/>
      <c r="AP67" s="524"/>
      <c r="AQ67" s="523"/>
    </row>
    <row r="68" spans="2:43" s="516" customFormat="1" ht="13.5">
      <c r="B68" s="522"/>
      <c r="C68" s="524"/>
      <c r="D68" s="534"/>
      <c r="E68" s="524"/>
      <c r="F68" s="524"/>
      <c r="G68" s="524"/>
      <c r="H68" s="524"/>
      <c r="I68" s="524"/>
      <c r="J68" s="524"/>
      <c r="K68" s="524"/>
      <c r="L68" s="524"/>
      <c r="M68" s="524"/>
      <c r="N68" s="524"/>
      <c r="O68" s="524"/>
      <c r="P68" s="524"/>
      <c r="Q68" s="524"/>
      <c r="R68" s="524"/>
      <c r="S68" s="524"/>
      <c r="T68" s="524"/>
      <c r="U68" s="524"/>
      <c r="V68" s="524"/>
      <c r="W68" s="524"/>
      <c r="X68" s="524"/>
      <c r="Y68" s="524"/>
      <c r="Z68" s="535"/>
      <c r="AA68" s="524"/>
      <c r="AB68" s="524"/>
      <c r="AC68" s="534"/>
      <c r="AD68" s="524"/>
      <c r="AE68" s="524"/>
      <c r="AF68" s="524"/>
      <c r="AG68" s="524"/>
      <c r="AH68" s="524"/>
      <c r="AI68" s="524"/>
      <c r="AJ68" s="524"/>
      <c r="AK68" s="524"/>
      <c r="AL68" s="524"/>
      <c r="AM68" s="524"/>
      <c r="AN68" s="524"/>
      <c r="AO68" s="535"/>
      <c r="AP68" s="524"/>
      <c r="AQ68" s="523"/>
    </row>
    <row r="69" spans="2:43" s="525" customFormat="1" ht="15">
      <c r="B69" s="526"/>
      <c r="C69" s="527"/>
      <c r="D69" s="411" t="s">
        <v>46</v>
      </c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413" t="s">
        <v>47</v>
      </c>
      <c r="S69" s="536"/>
      <c r="T69" s="536"/>
      <c r="U69" s="536"/>
      <c r="V69" s="536"/>
      <c r="W69" s="536"/>
      <c r="X69" s="536"/>
      <c r="Y69" s="536"/>
      <c r="Z69" s="537"/>
      <c r="AA69" s="527"/>
      <c r="AB69" s="527"/>
      <c r="AC69" s="411" t="s">
        <v>46</v>
      </c>
      <c r="AD69" s="536"/>
      <c r="AE69" s="536"/>
      <c r="AF69" s="536"/>
      <c r="AG69" s="536"/>
      <c r="AH69" s="536"/>
      <c r="AI69" s="536"/>
      <c r="AJ69" s="536"/>
      <c r="AK69" s="536"/>
      <c r="AL69" s="536"/>
      <c r="AM69" s="413" t="s">
        <v>47</v>
      </c>
      <c r="AN69" s="536"/>
      <c r="AO69" s="537"/>
      <c r="AP69" s="527"/>
      <c r="AQ69" s="529"/>
    </row>
    <row r="70" spans="2:43" s="525" customFormat="1" ht="6.95" customHeight="1">
      <c r="B70" s="526"/>
      <c r="C70" s="527"/>
      <c r="D70" s="527"/>
      <c r="E70" s="527"/>
      <c r="F70" s="527"/>
      <c r="G70" s="527"/>
      <c r="H70" s="527"/>
      <c r="I70" s="527"/>
      <c r="J70" s="527"/>
      <c r="K70" s="527"/>
      <c r="L70" s="527"/>
      <c r="M70" s="527"/>
      <c r="N70" s="527"/>
      <c r="O70" s="527"/>
      <c r="P70" s="527"/>
      <c r="Q70" s="527"/>
      <c r="R70" s="527"/>
      <c r="S70" s="527"/>
      <c r="T70" s="527"/>
      <c r="U70" s="527"/>
      <c r="V70" s="527"/>
      <c r="W70" s="527"/>
      <c r="X70" s="527"/>
      <c r="Y70" s="527"/>
      <c r="Z70" s="527"/>
      <c r="AA70" s="527"/>
      <c r="AB70" s="527"/>
      <c r="AC70" s="527"/>
      <c r="AD70" s="527"/>
      <c r="AE70" s="527"/>
      <c r="AF70" s="527"/>
      <c r="AG70" s="527"/>
      <c r="AH70" s="527"/>
      <c r="AI70" s="527"/>
      <c r="AJ70" s="527"/>
      <c r="AK70" s="527"/>
      <c r="AL70" s="527"/>
      <c r="AM70" s="527"/>
      <c r="AN70" s="527"/>
      <c r="AO70" s="527"/>
      <c r="AP70" s="527"/>
      <c r="AQ70" s="529"/>
    </row>
    <row r="71" spans="2:43" s="525" customFormat="1" ht="6.95" customHeight="1">
      <c r="B71" s="538"/>
      <c r="C71" s="539"/>
      <c r="D71" s="539"/>
      <c r="E71" s="539"/>
      <c r="F71" s="539"/>
      <c r="G71" s="539"/>
      <c r="H71" s="539"/>
      <c r="I71" s="539"/>
      <c r="J71" s="539"/>
      <c r="K71" s="539"/>
      <c r="L71" s="539"/>
      <c r="M71" s="539"/>
      <c r="N71" s="539"/>
      <c r="O71" s="539"/>
      <c r="P71" s="539"/>
      <c r="Q71" s="539"/>
      <c r="R71" s="539"/>
      <c r="S71" s="539"/>
      <c r="T71" s="539"/>
      <c r="U71" s="539"/>
      <c r="V71" s="539"/>
      <c r="W71" s="539"/>
      <c r="X71" s="539"/>
      <c r="Y71" s="539"/>
      <c r="Z71" s="539"/>
      <c r="AA71" s="539"/>
      <c r="AB71" s="539"/>
      <c r="AC71" s="539"/>
      <c r="AD71" s="539"/>
      <c r="AE71" s="539"/>
      <c r="AF71" s="539"/>
      <c r="AG71" s="539"/>
      <c r="AH71" s="539"/>
      <c r="AI71" s="539"/>
      <c r="AJ71" s="539"/>
      <c r="AK71" s="539"/>
      <c r="AL71" s="539"/>
      <c r="AM71" s="539"/>
      <c r="AN71" s="539"/>
      <c r="AO71" s="539"/>
      <c r="AP71" s="539"/>
      <c r="AQ71" s="540"/>
    </row>
    <row r="72" s="516" customFormat="1" ht="13.5"/>
    <row r="73" s="516" customFormat="1" ht="13.5"/>
    <row r="74" s="516" customFormat="1" ht="13.5"/>
    <row r="75" spans="2:43" s="525" customFormat="1" ht="6.95" customHeight="1">
      <c r="B75" s="541"/>
      <c r="C75" s="542"/>
      <c r="D75" s="542"/>
      <c r="E75" s="542"/>
      <c r="F75" s="542"/>
      <c r="G75" s="542"/>
      <c r="H75" s="542"/>
      <c r="I75" s="542"/>
      <c r="J75" s="542"/>
      <c r="K75" s="542"/>
      <c r="L75" s="542"/>
      <c r="M75" s="542"/>
      <c r="N75" s="542"/>
      <c r="O75" s="542"/>
      <c r="P75" s="542"/>
      <c r="Q75" s="542"/>
      <c r="R75" s="542"/>
      <c r="S75" s="542"/>
      <c r="T75" s="542"/>
      <c r="U75" s="542"/>
      <c r="V75" s="542"/>
      <c r="W75" s="542"/>
      <c r="X75" s="542"/>
      <c r="Y75" s="542"/>
      <c r="Z75" s="542"/>
      <c r="AA75" s="542"/>
      <c r="AB75" s="542"/>
      <c r="AC75" s="542"/>
      <c r="AD75" s="542"/>
      <c r="AE75" s="542"/>
      <c r="AF75" s="542"/>
      <c r="AG75" s="542"/>
      <c r="AH75" s="542"/>
      <c r="AI75" s="542"/>
      <c r="AJ75" s="542"/>
      <c r="AK75" s="542"/>
      <c r="AL75" s="542"/>
      <c r="AM75" s="542"/>
      <c r="AN75" s="542"/>
      <c r="AO75" s="542"/>
      <c r="AP75" s="542"/>
      <c r="AQ75" s="543"/>
    </row>
    <row r="76" spans="2:43" s="525" customFormat="1" ht="36.95" customHeight="1">
      <c r="B76" s="526"/>
      <c r="C76" s="371" t="s">
        <v>50</v>
      </c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72"/>
      <c r="R76" s="372"/>
      <c r="S76" s="372"/>
      <c r="T76" s="372"/>
      <c r="U76" s="372"/>
      <c r="V76" s="372"/>
      <c r="W76" s="372"/>
      <c r="X76" s="372"/>
      <c r="Y76" s="372"/>
      <c r="Z76" s="372"/>
      <c r="AA76" s="372"/>
      <c r="AB76" s="372"/>
      <c r="AC76" s="372"/>
      <c r="AD76" s="372"/>
      <c r="AE76" s="372"/>
      <c r="AF76" s="372"/>
      <c r="AG76" s="372"/>
      <c r="AH76" s="372"/>
      <c r="AI76" s="372"/>
      <c r="AJ76" s="372"/>
      <c r="AK76" s="372"/>
      <c r="AL76" s="372"/>
      <c r="AM76" s="372"/>
      <c r="AN76" s="372"/>
      <c r="AO76" s="372"/>
      <c r="AP76" s="372"/>
      <c r="AQ76" s="529"/>
    </row>
    <row r="77" spans="2:43" s="601" customFormat="1" ht="14.45" customHeight="1">
      <c r="B77" s="598"/>
      <c r="C77" s="376" t="s">
        <v>15</v>
      </c>
      <c r="D77" s="599"/>
      <c r="E77" s="599"/>
      <c r="F77" s="599"/>
      <c r="G77" s="599"/>
      <c r="H77" s="599"/>
      <c r="I77" s="599"/>
      <c r="J77" s="599"/>
      <c r="K77" s="599"/>
      <c r="L77" s="599" t="str">
        <f>K5</f>
        <v>PK 17-19</v>
      </c>
      <c r="M77" s="599"/>
      <c r="N77" s="599"/>
      <c r="O77" s="599"/>
      <c r="P77" s="599"/>
      <c r="Q77" s="599"/>
      <c r="R77" s="599"/>
      <c r="S77" s="599"/>
      <c r="T77" s="599"/>
      <c r="U77" s="599"/>
      <c r="V77" s="599"/>
      <c r="W77" s="599"/>
      <c r="X77" s="599"/>
      <c r="Y77" s="599"/>
      <c r="Z77" s="599"/>
      <c r="AA77" s="599"/>
      <c r="AB77" s="599"/>
      <c r="AC77" s="599"/>
      <c r="AD77" s="599"/>
      <c r="AE77" s="599"/>
      <c r="AF77" s="599"/>
      <c r="AG77" s="599"/>
      <c r="AH77" s="599"/>
      <c r="AI77" s="599"/>
      <c r="AJ77" s="599"/>
      <c r="AK77" s="599"/>
      <c r="AL77" s="599"/>
      <c r="AM77" s="599"/>
      <c r="AN77" s="599"/>
      <c r="AO77" s="599"/>
      <c r="AP77" s="599"/>
      <c r="AQ77" s="600"/>
    </row>
    <row r="78" spans="2:43" s="606" customFormat="1" ht="36.95" customHeight="1">
      <c r="B78" s="602"/>
      <c r="C78" s="421" t="s">
        <v>16</v>
      </c>
      <c r="D78" s="603"/>
      <c r="E78" s="603"/>
      <c r="F78" s="603"/>
      <c r="G78" s="603"/>
      <c r="H78" s="603"/>
      <c r="I78" s="603"/>
      <c r="J78" s="603"/>
      <c r="K78" s="603"/>
      <c r="L78" s="422" t="str">
        <f>K6</f>
        <v xml:space="preserve">Pořízení nové kotelny_ UDRŽOVACÍ PRÁCE
Vyšší odborná škola a Střední zemědělská škola Benešov, Mendelova 131 
</v>
      </c>
      <c r="M78" s="604"/>
      <c r="N78" s="604"/>
      <c r="O78" s="604"/>
      <c r="P78" s="604"/>
      <c r="Q78" s="604"/>
      <c r="R78" s="604"/>
      <c r="S78" s="604"/>
      <c r="T78" s="604"/>
      <c r="U78" s="604"/>
      <c r="V78" s="604"/>
      <c r="W78" s="604"/>
      <c r="X78" s="604"/>
      <c r="Y78" s="604"/>
      <c r="Z78" s="604"/>
      <c r="AA78" s="604"/>
      <c r="AB78" s="604"/>
      <c r="AC78" s="604"/>
      <c r="AD78" s="604"/>
      <c r="AE78" s="604"/>
      <c r="AF78" s="604"/>
      <c r="AG78" s="604"/>
      <c r="AH78" s="604"/>
      <c r="AI78" s="604"/>
      <c r="AJ78" s="604"/>
      <c r="AK78" s="604"/>
      <c r="AL78" s="604"/>
      <c r="AM78" s="604"/>
      <c r="AN78" s="604"/>
      <c r="AO78" s="604"/>
      <c r="AP78" s="603"/>
      <c r="AQ78" s="605"/>
    </row>
    <row r="79" spans="2:43" s="525" customFormat="1" ht="6.95" customHeight="1">
      <c r="B79" s="526"/>
      <c r="C79" s="527"/>
      <c r="D79" s="527"/>
      <c r="E79" s="527"/>
      <c r="F79" s="527"/>
      <c r="G79" s="527"/>
      <c r="H79" s="527"/>
      <c r="I79" s="527"/>
      <c r="J79" s="527"/>
      <c r="K79" s="527"/>
      <c r="L79" s="527"/>
      <c r="M79" s="527"/>
      <c r="N79" s="527"/>
      <c r="O79" s="527"/>
      <c r="P79" s="527"/>
      <c r="Q79" s="527"/>
      <c r="R79" s="527"/>
      <c r="S79" s="527"/>
      <c r="T79" s="527"/>
      <c r="U79" s="527"/>
      <c r="V79" s="527"/>
      <c r="W79" s="527"/>
      <c r="X79" s="527"/>
      <c r="Y79" s="527"/>
      <c r="Z79" s="527"/>
      <c r="AA79" s="527"/>
      <c r="AB79" s="527"/>
      <c r="AC79" s="527"/>
      <c r="AD79" s="527"/>
      <c r="AE79" s="527"/>
      <c r="AF79" s="527"/>
      <c r="AG79" s="527"/>
      <c r="AH79" s="527"/>
      <c r="AI79" s="527"/>
      <c r="AJ79" s="527"/>
      <c r="AK79" s="527"/>
      <c r="AL79" s="527"/>
      <c r="AM79" s="527"/>
      <c r="AN79" s="527"/>
      <c r="AO79" s="527"/>
      <c r="AP79" s="527"/>
      <c r="AQ79" s="529"/>
    </row>
    <row r="80" spans="2:43" s="525" customFormat="1" ht="15">
      <c r="B80" s="526"/>
      <c r="C80" s="376" t="s">
        <v>19</v>
      </c>
      <c r="D80" s="527"/>
      <c r="E80" s="527"/>
      <c r="F80" s="527"/>
      <c r="G80" s="527"/>
      <c r="H80" s="527"/>
      <c r="I80" s="527"/>
      <c r="J80" s="527"/>
      <c r="K80" s="527"/>
      <c r="L80" s="607" t="str">
        <f>IF(K8="","",K8)</f>
        <v xml:space="preserve">Benešov-Mendelova 131 </v>
      </c>
      <c r="M80" s="527"/>
      <c r="N80" s="527"/>
      <c r="O80" s="527"/>
      <c r="P80" s="527"/>
      <c r="Q80" s="527"/>
      <c r="R80" s="527"/>
      <c r="S80" s="527"/>
      <c r="T80" s="527"/>
      <c r="U80" s="527"/>
      <c r="V80" s="527"/>
      <c r="W80" s="527"/>
      <c r="X80" s="527"/>
      <c r="Y80" s="527"/>
      <c r="Z80" s="527"/>
      <c r="AA80" s="527"/>
      <c r="AB80" s="527"/>
      <c r="AC80" s="527"/>
      <c r="AD80" s="527"/>
      <c r="AE80" s="527"/>
      <c r="AF80" s="527"/>
      <c r="AG80" s="527"/>
      <c r="AH80" s="527"/>
      <c r="AI80" s="376" t="s">
        <v>20</v>
      </c>
      <c r="AJ80" s="527"/>
      <c r="AK80" s="527"/>
      <c r="AL80" s="527"/>
      <c r="AM80" s="387">
        <f>AN8</f>
        <v>43862</v>
      </c>
      <c r="AN80" s="387"/>
      <c r="AO80" s="387"/>
      <c r="AP80" s="387"/>
      <c r="AQ80" s="529"/>
    </row>
    <row r="81" spans="2:43" s="525" customFormat="1" ht="6.95" customHeight="1">
      <c r="B81" s="526"/>
      <c r="C81" s="527"/>
      <c r="D81" s="527"/>
      <c r="E81" s="527"/>
      <c r="F81" s="527"/>
      <c r="G81" s="527"/>
      <c r="H81" s="527"/>
      <c r="I81" s="527"/>
      <c r="J81" s="527"/>
      <c r="K81" s="527"/>
      <c r="L81" s="527"/>
      <c r="M81" s="527"/>
      <c r="N81" s="527"/>
      <c r="O81" s="527"/>
      <c r="P81" s="527"/>
      <c r="Q81" s="527"/>
      <c r="R81" s="527"/>
      <c r="S81" s="527"/>
      <c r="T81" s="527"/>
      <c r="U81" s="527"/>
      <c r="V81" s="527"/>
      <c r="W81" s="527"/>
      <c r="X81" s="527"/>
      <c r="Y81" s="527"/>
      <c r="Z81" s="527"/>
      <c r="AA81" s="527"/>
      <c r="AB81" s="527"/>
      <c r="AC81" s="527"/>
      <c r="AD81" s="527"/>
      <c r="AE81" s="527"/>
      <c r="AF81" s="527"/>
      <c r="AG81" s="527"/>
      <c r="AH81" s="527"/>
      <c r="AI81" s="527"/>
      <c r="AJ81" s="527"/>
      <c r="AK81" s="527"/>
      <c r="AL81" s="527"/>
      <c r="AM81" s="527"/>
      <c r="AN81" s="527"/>
      <c r="AO81" s="527"/>
      <c r="AP81" s="527"/>
      <c r="AQ81" s="529"/>
    </row>
    <row r="82" spans="2:57" s="525" customFormat="1" ht="15">
      <c r="B82" s="526"/>
      <c r="C82" s="376" t="s">
        <v>23</v>
      </c>
      <c r="D82" s="527"/>
      <c r="E82" s="527"/>
      <c r="F82" s="527"/>
      <c r="G82" s="527"/>
      <c r="H82" s="527"/>
      <c r="I82" s="527"/>
      <c r="J82" s="527"/>
      <c r="K82" s="527"/>
      <c r="L82" s="599" t="str">
        <f>IF(E11="","",E11)</f>
        <v>Vyšší odborná škola a Střední zemědělská škola Benešov</v>
      </c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376" t="s">
        <v>28</v>
      </c>
      <c r="AJ82" s="527"/>
      <c r="AK82" s="527"/>
      <c r="AL82" s="527"/>
      <c r="AM82" s="608" t="str">
        <f>IF(E17="","",E17)</f>
        <v>Mgr. Michal Smejkal</v>
      </c>
      <c r="AN82" s="608"/>
      <c r="AO82" s="608"/>
      <c r="AP82" s="608"/>
      <c r="AQ82" s="529"/>
      <c r="AS82" s="609" t="s">
        <v>51</v>
      </c>
      <c r="AT82" s="610"/>
      <c r="AU82" s="530"/>
      <c r="AV82" s="530"/>
      <c r="AW82" s="530"/>
      <c r="AX82" s="530"/>
      <c r="AY82" s="530"/>
      <c r="AZ82" s="530"/>
      <c r="BA82" s="530"/>
      <c r="BB82" s="530"/>
      <c r="BC82" s="530"/>
      <c r="BD82" s="533"/>
      <c r="BE82" s="611"/>
    </row>
    <row r="83" spans="2:56" s="525" customFormat="1" ht="15">
      <c r="B83" s="526"/>
      <c r="C83" s="376" t="s">
        <v>26</v>
      </c>
      <c r="D83" s="527"/>
      <c r="E83" s="527"/>
      <c r="F83" s="527"/>
      <c r="G83" s="527"/>
      <c r="H83" s="527"/>
      <c r="I83" s="527"/>
      <c r="J83" s="527"/>
      <c r="K83" s="527"/>
      <c r="L83" s="599" t="str">
        <f>IF(E14="","",E14)</f>
        <v xml:space="preserve"> </v>
      </c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376" t="s">
        <v>30</v>
      </c>
      <c r="AJ83" s="527"/>
      <c r="AK83" s="527"/>
      <c r="AL83" s="527"/>
      <c r="AM83" s="608" t="str">
        <f>IF(E20="","",E20)</f>
        <v>Martin Suchý</v>
      </c>
      <c r="AN83" s="608"/>
      <c r="AO83" s="608"/>
      <c r="AP83" s="608"/>
      <c r="AQ83" s="529"/>
      <c r="AS83" s="612"/>
      <c r="AT83" s="613"/>
      <c r="AU83" s="527"/>
      <c r="AV83" s="527"/>
      <c r="AW83" s="527"/>
      <c r="AX83" s="527"/>
      <c r="AY83" s="527"/>
      <c r="AZ83" s="527"/>
      <c r="BA83" s="527"/>
      <c r="BB83" s="527"/>
      <c r="BC83" s="527"/>
      <c r="BD83" s="614"/>
    </row>
    <row r="84" spans="2:56" s="525" customFormat="1" ht="10.9" customHeight="1">
      <c r="B84" s="526"/>
      <c r="C84" s="527"/>
      <c r="D84" s="527"/>
      <c r="E84" s="527"/>
      <c r="F84" s="527"/>
      <c r="G84" s="527"/>
      <c r="H84" s="527"/>
      <c r="I84" s="527"/>
      <c r="J84" s="527"/>
      <c r="K84" s="527"/>
      <c r="L84" s="527"/>
      <c r="M84" s="527"/>
      <c r="N84" s="527"/>
      <c r="O84" s="527"/>
      <c r="P84" s="527"/>
      <c r="Q84" s="527"/>
      <c r="R84" s="527"/>
      <c r="S84" s="527"/>
      <c r="T84" s="527"/>
      <c r="U84" s="527"/>
      <c r="V84" s="527"/>
      <c r="W84" s="527"/>
      <c r="X84" s="527"/>
      <c r="Y84" s="527"/>
      <c r="Z84" s="527"/>
      <c r="AA84" s="527"/>
      <c r="AB84" s="527"/>
      <c r="AC84" s="527"/>
      <c r="AD84" s="527"/>
      <c r="AE84" s="527"/>
      <c r="AF84" s="527"/>
      <c r="AG84" s="527"/>
      <c r="AH84" s="527"/>
      <c r="AI84" s="527"/>
      <c r="AJ84" s="527"/>
      <c r="AK84" s="527"/>
      <c r="AL84" s="527"/>
      <c r="AM84" s="527"/>
      <c r="AN84" s="527"/>
      <c r="AO84" s="527"/>
      <c r="AP84" s="527"/>
      <c r="AQ84" s="529"/>
      <c r="AS84" s="612"/>
      <c r="AT84" s="613"/>
      <c r="AU84" s="527"/>
      <c r="AV84" s="527"/>
      <c r="AW84" s="527"/>
      <c r="AX84" s="527"/>
      <c r="AY84" s="527"/>
      <c r="AZ84" s="527"/>
      <c r="BA84" s="527"/>
      <c r="BB84" s="527"/>
      <c r="BC84" s="527"/>
      <c r="BD84" s="614"/>
    </row>
    <row r="85" spans="2:56" s="525" customFormat="1" ht="29.25" customHeight="1">
      <c r="B85" s="526"/>
      <c r="C85" s="615" t="s">
        <v>52</v>
      </c>
      <c r="D85" s="616"/>
      <c r="E85" s="616"/>
      <c r="F85" s="616"/>
      <c r="G85" s="616"/>
      <c r="H85" s="532"/>
      <c r="I85" s="617" t="s">
        <v>53</v>
      </c>
      <c r="J85" s="616"/>
      <c r="K85" s="616"/>
      <c r="L85" s="616"/>
      <c r="M85" s="616"/>
      <c r="N85" s="616"/>
      <c r="O85" s="616"/>
      <c r="P85" s="616"/>
      <c r="Q85" s="616"/>
      <c r="R85" s="616"/>
      <c r="S85" s="616"/>
      <c r="T85" s="616"/>
      <c r="U85" s="616"/>
      <c r="V85" s="616"/>
      <c r="W85" s="616"/>
      <c r="X85" s="616"/>
      <c r="Y85" s="616"/>
      <c r="Z85" s="616"/>
      <c r="AA85" s="616"/>
      <c r="AB85" s="616"/>
      <c r="AC85" s="616"/>
      <c r="AD85" s="616"/>
      <c r="AE85" s="616"/>
      <c r="AF85" s="616"/>
      <c r="AG85" s="617" t="s">
        <v>54</v>
      </c>
      <c r="AH85" s="616"/>
      <c r="AI85" s="616"/>
      <c r="AJ85" s="616"/>
      <c r="AK85" s="616"/>
      <c r="AL85" s="616"/>
      <c r="AM85" s="616"/>
      <c r="AN85" s="617" t="s">
        <v>55</v>
      </c>
      <c r="AO85" s="616"/>
      <c r="AP85" s="618"/>
      <c r="AQ85" s="529"/>
      <c r="AS85" s="455" t="s">
        <v>56</v>
      </c>
      <c r="AT85" s="456" t="s">
        <v>57</v>
      </c>
      <c r="AU85" s="456" t="s">
        <v>58</v>
      </c>
      <c r="AV85" s="456" t="s">
        <v>59</v>
      </c>
      <c r="AW85" s="456" t="s">
        <v>60</v>
      </c>
      <c r="AX85" s="456" t="s">
        <v>61</v>
      </c>
      <c r="AY85" s="456" t="s">
        <v>62</v>
      </c>
      <c r="AZ85" s="456" t="s">
        <v>63</v>
      </c>
      <c r="BA85" s="456" t="s">
        <v>64</v>
      </c>
      <c r="BB85" s="456" t="s">
        <v>65</v>
      </c>
      <c r="BC85" s="456" t="s">
        <v>66</v>
      </c>
      <c r="BD85" s="457" t="s">
        <v>67</v>
      </c>
    </row>
    <row r="86" spans="2:56" s="525" customFormat="1" ht="10.9" customHeight="1">
      <c r="B86" s="526"/>
      <c r="C86" s="527"/>
      <c r="D86" s="527"/>
      <c r="E86" s="527"/>
      <c r="F86" s="527"/>
      <c r="G86" s="527"/>
      <c r="H86" s="527"/>
      <c r="I86" s="527"/>
      <c r="J86" s="527"/>
      <c r="K86" s="527"/>
      <c r="L86" s="527"/>
      <c r="M86" s="527"/>
      <c r="N86" s="527"/>
      <c r="O86" s="527"/>
      <c r="P86" s="527"/>
      <c r="Q86" s="527"/>
      <c r="R86" s="527"/>
      <c r="S86" s="527"/>
      <c r="T86" s="527"/>
      <c r="U86" s="527"/>
      <c r="V86" s="527"/>
      <c r="W86" s="527"/>
      <c r="X86" s="527"/>
      <c r="Y86" s="527"/>
      <c r="Z86" s="527"/>
      <c r="AA86" s="527"/>
      <c r="AB86" s="527"/>
      <c r="AC86" s="527"/>
      <c r="AD86" s="527"/>
      <c r="AE86" s="527"/>
      <c r="AF86" s="527"/>
      <c r="AG86" s="527"/>
      <c r="AH86" s="527"/>
      <c r="AI86" s="527"/>
      <c r="AJ86" s="527"/>
      <c r="AK86" s="527"/>
      <c r="AL86" s="527"/>
      <c r="AM86" s="527"/>
      <c r="AN86" s="527"/>
      <c r="AO86" s="527"/>
      <c r="AP86" s="527"/>
      <c r="AQ86" s="529"/>
      <c r="AS86" s="549"/>
      <c r="AT86" s="530"/>
      <c r="AU86" s="530"/>
      <c r="AV86" s="530"/>
      <c r="AW86" s="530"/>
      <c r="AX86" s="530"/>
      <c r="AY86" s="530"/>
      <c r="AZ86" s="530"/>
      <c r="BA86" s="530"/>
      <c r="BB86" s="530"/>
      <c r="BC86" s="530"/>
      <c r="BD86" s="533"/>
    </row>
    <row r="87" spans="2:76" s="606" customFormat="1" ht="32.45" customHeight="1">
      <c r="B87" s="602"/>
      <c r="C87" s="458" t="s">
        <v>68</v>
      </c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19"/>
      <c r="X87" s="619"/>
      <c r="Y87" s="619"/>
      <c r="Z87" s="619"/>
      <c r="AA87" s="619"/>
      <c r="AB87" s="619"/>
      <c r="AC87" s="619"/>
      <c r="AD87" s="619"/>
      <c r="AE87" s="619"/>
      <c r="AF87" s="619"/>
      <c r="AG87" s="620">
        <f>ROUND(SUM(AG88:AG94),2)</f>
        <v>0</v>
      </c>
      <c r="AH87" s="620"/>
      <c r="AI87" s="620"/>
      <c r="AJ87" s="620"/>
      <c r="AK87" s="620"/>
      <c r="AL87" s="620"/>
      <c r="AM87" s="620"/>
      <c r="AN87" s="621">
        <f>ROUND(SUM(AN88:AN94),2)</f>
        <v>0</v>
      </c>
      <c r="AO87" s="621"/>
      <c r="AP87" s="621"/>
      <c r="AQ87" s="605"/>
      <c r="AS87" s="622">
        <f>ROUND(SUM(AS88:AS94),2)</f>
        <v>0</v>
      </c>
      <c r="AT87" s="623" t="e">
        <f>ROUND(SUM(AV87:AW87),2)</f>
        <v>#REF!</v>
      </c>
      <c r="AU87" s="624">
        <f>ROUND(SUM(AU88:AU94),5)</f>
        <v>0</v>
      </c>
      <c r="AV87" s="623" t="e">
        <f>ROUND(AZ87*L31,2)</f>
        <v>#REF!</v>
      </c>
      <c r="AW87" s="623" t="e">
        <f>ROUND(BA87*L32,2)</f>
        <v>#REF!</v>
      </c>
      <c r="AX87" s="623" t="e">
        <f>ROUND(BB87*L31,2)</f>
        <v>#REF!</v>
      </c>
      <c r="AY87" s="623" t="e">
        <f>ROUND(BC87*L32,2)</f>
        <v>#REF!</v>
      </c>
      <c r="AZ87" s="623" t="e">
        <f>ROUND(SUM(AZ88:AZ94),2)</f>
        <v>#REF!</v>
      </c>
      <c r="BA87" s="623" t="e">
        <f>ROUND(SUM(BA88:BA94),2)</f>
        <v>#REF!</v>
      </c>
      <c r="BB87" s="623" t="e">
        <f>ROUND(SUM(BB88:BB94),2)</f>
        <v>#REF!</v>
      </c>
      <c r="BC87" s="623" t="e">
        <f>ROUND(SUM(BC88:BC94),2)</f>
        <v>#REF!</v>
      </c>
      <c r="BD87" s="625" t="e">
        <f>ROUND(SUM(BD88:BD94),2)</f>
        <v>#REF!</v>
      </c>
      <c r="BS87" s="626" t="s">
        <v>69</v>
      </c>
      <c r="BT87" s="626" t="s">
        <v>70</v>
      </c>
      <c r="BU87" s="627" t="s">
        <v>71</v>
      </c>
      <c r="BV87" s="626" t="s">
        <v>72</v>
      </c>
      <c r="BW87" s="626" t="s">
        <v>73</v>
      </c>
      <c r="BX87" s="626" t="s">
        <v>74</v>
      </c>
    </row>
    <row r="88" spans="1:76" s="635" customFormat="1" ht="31.5" customHeight="1">
      <c r="A88" s="628" t="s">
        <v>75</v>
      </c>
      <c r="B88" s="629"/>
      <c r="C88" s="630"/>
      <c r="D88" s="631" t="s">
        <v>76</v>
      </c>
      <c r="E88" s="631"/>
      <c r="F88" s="631"/>
      <c r="G88" s="631"/>
      <c r="H88" s="631"/>
      <c r="I88" s="632"/>
      <c r="J88" s="631" t="s">
        <v>77</v>
      </c>
      <c r="K88" s="631"/>
      <c r="L88" s="631"/>
      <c r="M88" s="631"/>
      <c r="N88" s="631"/>
      <c r="O88" s="631"/>
      <c r="P88" s="631"/>
      <c r="Q88" s="631"/>
      <c r="R88" s="631"/>
      <c r="S88" s="631"/>
      <c r="T88" s="631"/>
      <c r="U88" s="631"/>
      <c r="V88" s="631"/>
      <c r="W88" s="631"/>
      <c r="X88" s="631"/>
      <c r="Y88" s="631"/>
      <c r="Z88" s="631"/>
      <c r="AA88" s="631"/>
      <c r="AB88" s="631"/>
      <c r="AC88" s="631"/>
      <c r="AD88" s="631"/>
      <c r="AE88" s="631"/>
      <c r="AF88" s="631"/>
      <c r="AG88" s="633">
        <f>'SO - 01 - VÝMĚNA KOTLŮ A ...'!M30</f>
        <v>0</v>
      </c>
      <c r="AH88" s="633"/>
      <c r="AI88" s="633"/>
      <c r="AJ88" s="633"/>
      <c r="AK88" s="633"/>
      <c r="AL88" s="633"/>
      <c r="AM88" s="633"/>
      <c r="AN88" s="633">
        <f>'SO - 01 - VÝMĚNA KOTLŮ A ...'!L38</f>
        <v>0</v>
      </c>
      <c r="AO88" s="633"/>
      <c r="AP88" s="633"/>
      <c r="AQ88" s="634"/>
      <c r="AS88" s="636"/>
      <c r="AT88" s="637"/>
      <c r="AU88" s="638"/>
      <c r="AV88" s="637"/>
      <c r="AW88" s="637"/>
      <c r="AX88" s="637"/>
      <c r="AY88" s="637">
        <f>'SO - 01 - VÝMĚNA KOTLŮ A ...'!M35</f>
        <v>0</v>
      </c>
      <c r="AZ88" s="637">
        <f>'SO - 01 - VÝMĚNA KOTLŮ A ...'!H32</f>
        <v>0</v>
      </c>
      <c r="BA88" s="637">
        <f>'SO - 01 - VÝMĚNA KOTLŮ A ...'!H33</f>
        <v>0</v>
      </c>
      <c r="BB88" s="637">
        <f>'SO - 01 - VÝMĚNA KOTLŮ A ...'!H34</f>
        <v>0</v>
      </c>
      <c r="BC88" s="637">
        <f>'SO - 01 - VÝMĚNA KOTLŮ A ...'!H35</f>
        <v>0</v>
      </c>
      <c r="BD88" s="639">
        <f>'SO - 01 - VÝMĚNA KOTLŮ A ...'!H36</f>
        <v>0</v>
      </c>
      <c r="BT88" s="640" t="s">
        <v>78</v>
      </c>
      <c r="BV88" s="640" t="s">
        <v>72</v>
      </c>
      <c r="BW88" s="640" t="s">
        <v>79</v>
      </c>
      <c r="BX88" s="640" t="s">
        <v>73</v>
      </c>
    </row>
    <row r="89" spans="1:76" s="635" customFormat="1" ht="31.5" customHeight="1">
      <c r="A89" s="628" t="s">
        <v>75</v>
      </c>
      <c r="B89" s="629"/>
      <c r="C89" s="630"/>
      <c r="D89" s="631" t="s">
        <v>80</v>
      </c>
      <c r="E89" s="631"/>
      <c r="F89" s="631"/>
      <c r="G89" s="631"/>
      <c r="H89" s="631"/>
      <c r="I89" s="632"/>
      <c r="J89" s="631" t="s">
        <v>81</v>
      </c>
      <c r="K89" s="631"/>
      <c r="L89" s="631"/>
      <c r="M89" s="631"/>
      <c r="N89" s="631"/>
      <c r="O89" s="631"/>
      <c r="P89" s="631"/>
      <c r="Q89" s="631"/>
      <c r="R89" s="631"/>
      <c r="S89" s="631"/>
      <c r="T89" s="631"/>
      <c r="U89" s="631"/>
      <c r="V89" s="631"/>
      <c r="W89" s="631"/>
      <c r="X89" s="631"/>
      <c r="Y89" s="631"/>
      <c r="Z89" s="631"/>
      <c r="AA89" s="631"/>
      <c r="AB89" s="631"/>
      <c r="AC89" s="631"/>
      <c r="AD89" s="631"/>
      <c r="AE89" s="631"/>
      <c r="AF89" s="631"/>
      <c r="AG89" s="633">
        <f>'SO - 02 - Vnitřní vodovod...'!M30</f>
        <v>0</v>
      </c>
      <c r="AH89" s="633"/>
      <c r="AI89" s="633"/>
      <c r="AJ89" s="633"/>
      <c r="AK89" s="633"/>
      <c r="AL89" s="633"/>
      <c r="AM89" s="633"/>
      <c r="AN89" s="633">
        <f>'SO - 02 - Vnitřní vodovod...'!L38</f>
        <v>0</v>
      </c>
      <c r="AO89" s="633"/>
      <c r="AP89" s="633"/>
      <c r="AQ89" s="634"/>
      <c r="AS89" s="636"/>
      <c r="AT89" s="637"/>
      <c r="AU89" s="638"/>
      <c r="AV89" s="637"/>
      <c r="AW89" s="637"/>
      <c r="AX89" s="637"/>
      <c r="AY89" s="637">
        <f>'SO - 02 - Vnitřní vodovod...'!M35</f>
        <v>0</v>
      </c>
      <c r="AZ89" s="637">
        <f>'SO - 02 - Vnitřní vodovod...'!H32</f>
        <v>0</v>
      </c>
      <c r="BA89" s="637">
        <f>'SO - 02 - Vnitřní vodovod...'!H33</f>
        <v>0</v>
      </c>
      <c r="BB89" s="637">
        <f>'SO - 02 - Vnitřní vodovod...'!H34</f>
        <v>0</v>
      </c>
      <c r="BC89" s="637">
        <f>'SO - 02 - Vnitřní vodovod...'!H35</f>
        <v>0</v>
      </c>
      <c r="BD89" s="639">
        <f>'SO - 02 - Vnitřní vodovod...'!H36</f>
        <v>0</v>
      </c>
      <c r="BT89" s="640" t="s">
        <v>78</v>
      </c>
      <c r="BV89" s="640" t="s">
        <v>72</v>
      </c>
      <c r="BW89" s="640" t="s">
        <v>82</v>
      </c>
      <c r="BX89" s="640" t="s">
        <v>73</v>
      </c>
    </row>
    <row r="90" spans="1:76" s="635" customFormat="1" ht="31.5" customHeight="1">
      <c r="A90" s="628" t="s">
        <v>75</v>
      </c>
      <c r="B90" s="629"/>
      <c r="C90" s="630"/>
      <c r="D90" s="631" t="s">
        <v>83</v>
      </c>
      <c r="E90" s="631"/>
      <c r="F90" s="631"/>
      <c r="G90" s="631"/>
      <c r="H90" s="631"/>
      <c r="I90" s="632"/>
      <c r="J90" s="631" t="s">
        <v>84</v>
      </c>
      <c r="K90" s="631"/>
      <c r="L90" s="631"/>
      <c r="M90" s="631"/>
      <c r="N90" s="631"/>
      <c r="O90" s="631"/>
      <c r="P90" s="631"/>
      <c r="Q90" s="631"/>
      <c r="R90" s="631"/>
      <c r="S90" s="631"/>
      <c r="T90" s="631"/>
      <c r="U90" s="631"/>
      <c r="V90" s="631"/>
      <c r="W90" s="631"/>
      <c r="X90" s="631"/>
      <c r="Y90" s="631"/>
      <c r="Z90" s="631"/>
      <c r="AA90" s="631"/>
      <c r="AB90" s="631"/>
      <c r="AC90" s="631"/>
      <c r="AD90" s="631"/>
      <c r="AE90" s="631"/>
      <c r="AF90" s="631"/>
      <c r="AG90" s="633">
        <f>'SO - 03 - Změna-Elektro'!M30</f>
        <v>0</v>
      </c>
      <c r="AH90" s="633"/>
      <c r="AI90" s="633"/>
      <c r="AJ90" s="633"/>
      <c r="AK90" s="633"/>
      <c r="AL90" s="633"/>
      <c r="AM90" s="633"/>
      <c r="AN90" s="633">
        <f>'SO - 03 - Změna-Elektro'!L38</f>
        <v>0</v>
      </c>
      <c r="AO90" s="633"/>
      <c r="AP90" s="633"/>
      <c r="AQ90" s="634"/>
      <c r="AS90" s="636"/>
      <c r="AT90" s="637"/>
      <c r="AU90" s="638"/>
      <c r="AV90" s="637"/>
      <c r="AW90" s="637"/>
      <c r="AX90" s="637"/>
      <c r="AY90" s="637" t="e">
        <f>#REF!</f>
        <v>#REF!</v>
      </c>
      <c r="AZ90" s="637" t="e">
        <f>#REF!</f>
        <v>#REF!</v>
      </c>
      <c r="BA90" s="637" t="e">
        <f>#REF!</f>
        <v>#REF!</v>
      </c>
      <c r="BB90" s="637" t="e">
        <f>#REF!</f>
        <v>#REF!</v>
      </c>
      <c r="BC90" s="637" t="e">
        <f>#REF!</f>
        <v>#REF!</v>
      </c>
      <c r="BD90" s="639" t="e">
        <f>#REF!</f>
        <v>#REF!</v>
      </c>
      <c r="BT90" s="640" t="s">
        <v>78</v>
      </c>
      <c r="BV90" s="640" t="s">
        <v>72</v>
      </c>
      <c r="BW90" s="640" t="s">
        <v>85</v>
      </c>
      <c r="BX90" s="640" t="s">
        <v>73</v>
      </c>
    </row>
    <row r="91" spans="1:76" s="635" customFormat="1" ht="31.5" customHeight="1">
      <c r="A91" s="628" t="s">
        <v>75</v>
      </c>
      <c r="B91" s="629"/>
      <c r="C91" s="630"/>
      <c r="D91" s="631" t="s">
        <v>86</v>
      </c>
      <c r="E91" s="631"/>
      <c r="F91" s="631"/>
      <c r="G91" s="631"/>
      <c r="H91" s="631"/>
      <c r="I91" s="632"/>
      <c r="J91" s="631" t="s">
        <v>87</v>
      </c>
      <c r="K91" s="631"/>
      <c r="L91" s="631"/>
      <c r="M91" s="631"/>
      <c r="N91" s="631"/>
      <c r="O91" s="631"/>
      <c r="P91" s="631"/>
      <c r="Q91" s="631"/>
      <c r="R91" s="631"/>
      <c r="S91" s="631"/>
      <c r="T91" s="631"/>
      <c r="U91" s="631"/>
      <c r="V91" s="631"/>
      <c r="W91" s="631"/>
      <c r="X91" s="631"/>
      <c r="Y91" s="631"/>
      <c r="Z91" s="631"/>
      <c r="AA91" s="631"/>
      <c r="AB91" s="631"/>
      <c r="AC91" s="631"/>
      <c r="AD91" s="631"/>
      <c r="AE91" s="631"/>
      <c r="AF91" s="631"/>
      <c r="AG91" s="633">
        <f>'SO - 04 - Plynovod'!M30</f>
        <v>0</v>
      </c>
      <c r="AH91" s="633"/>
      <c r="AI91" s="633"/>
      <c r="AJ91" s="633"/>
      <c r="AK91" s="633"/>
      <c r="AL91" s="633"/>
      <c r="AM91" s="633"/>
      <c r="AN91" s="633">
        <f>'SO - 04 - Plynovod'!L38</f>
        <v>0</v>
      </c>
      <c r="AO91" s="633"/>
      <c r="AP91" s="633"/>
      <c r="AQ91" s="634"/>
      <c r="AS91" s="636"/>
      <c r="AT91" s="637"/>
      <c r="AU91" s="638"/>
      <c r="AV91" s="637"/>
      <c r="AW91" s="637"/>
      <c r="AX91" s="637"/>
      <c r="AY91" s="637">
        <f>'SO - 04 - Plynovod'!M35</f>
        <v>0</v>
      </c>
      <c r="AZ91" s="637">
        <f>'SO - 04 - Plynovod'!H32</f>
        <v>0</v>
      </c>
      <c r="BA91" s="637">
        <f>'SO - 04 - Plynovod'!H33</f>
        <v>0</v>
      </c>
      <c r="BB91" s="637">
        <f>'SO - 04 - Plynovod'!H34</f>
        <v>0</v>
      </c>
      <c r="BC91" s="637">
        <f>'SO - 04 - Plynovod'!H35</f>
        <v>0</v>
      </c>
      <c r="BD91" s="639">
        <f>'SO - 04 - Plynovod'!H36</f>
        <v>0</v>
      </c>
      <c r="BT91" s="640" t="s">
        <v>78</v>
      </c>
      <c r="BV91" s="640" t="s">
        <v>72</v>
      </c>
      <c r="BW91" s="640" t="s">
        <v>88</v>
      </c>
      <c r="BX91" s="640" t="s">
        <v>73</v>
      </c>
    </row>
    <row r="92" spans="1:76" s="635" customFormat="1" ht="31.5" customHeight="1">
      <c r="A92" s="628" t="s">
        <v>75</v>
      </c>
      <c r="B92" s="629"/>
      <c r="C92" s="630"/>
      <c r="D92" s="631" t="s">
        <v>89</v>
      </c>
      <c r="E92" s="631"/>
      <c r="F92" s="631"/>
      <c r="G92" s="631"/>
      <c r="H92" s="631"/>
      <c r="I92" s="632"/>
      <c r="J92" s="631" t="s">
        <v>90</v>
      </c>
      <c r="K92" s="631"/>
      <c r="L92" s="631"/>
      <c r="M92" s="631"/>
      <c r="N92" s="631"/>
      <c r="O92" s="631"/>
      <c r="P92" s="631"/>
      <c r="Q92" s="631"/>
      <c r="R92" s="631"/>
      <c r="S92" s="631"/>
      <c r="T92" s="631"/>
      <c r="U92" s="631"/>
      <c r="V92" s="631"/>
      <c r="W92" s="631"/>
      <c r="X92" s="631"/>
      <c r="Y92" s="631"/>
      <c r="Z92" s="631"/>
      <c r="AA92" s="631"/>
      <c r="AB92" s="631"/>
      <c r="AC92" s="631"/>
      <c r="AD92" s="631"/>
      <c r="AE92" s="631"/>
      <c r="AF92" s="631"/>
      <c r="AG92" s="633">
        <f>'SO - 05 - Stavební část'!M30</f>
        <v>0</v>
      </c>
      <c r="AH92" s="633"/>
      <c r="AI92" s="633"/>
      <c r="AJ92" s="633"/>
      <c r="AK92" s="633"/>
      <c r="AL92" s="633"/>
      <c r="AM92" s="633"/>
      <c r="AN92" s="633">
        <f>'SO - 05 - Stavební část'!L38</f>
        <v>0</v>
      </c>
      <c r="AO92" s="633"/>
      <c r="AP92" s="633"/>
      <c r="AQ92" s="634"/>
      <c r="AS92" s="636"/>
      <c r="AT92" s="637"/>
      <c r="AU92" s="638"/>
      <c r="AV92" s="637"/>
      <c r="AW92" s="637"/>
      <c r="AX92" s="637"/>
      <c r="AY92" s="637">
        <f>'SO - 05 - Stavební část'!M35</f>
        <v>0</v>
      </c>
      <c r="AZ92" s="637">
        <f>'SO - 05 - Stavební část'!H32</f>
        <v>0</v>
      </c>
      <c r="BA92" s="637">
        <f>'SO - 05 - Stavební část'!H33</f>
        <v>0</v>
      </c>
      <c r="BB92" s="637">
        <f>'SO - 05 - Stavební část'!H34</f>
        <v>0</v>
      </c>
      <c r="BC92" s="637">
        <f>'SO - 05 - Stavební část'!H35</f>
        <v>0</v>
      </c>
      <c r="BD92" s="639">
        <f>'SO - 05 - Stavební část'!H36</f>
        <v>0</v>
      </c>
      <c r="BT92" s="640" t="s">
        <v>78</v>
      </c>
      <c r="BV92" s="640" t="s">
        <v>72</v>
      </c>
      <c r="BW92" s="640" t="s">
        <v>91</v>
      </c>
      <c r="BX92" s="640" t="s">
        <v>73</v>
      </c>
    </row>
    <row r="93" spans="1:76" s="635" customFormat="1" ht="31.5" customHeight="1">
      <c r="A93" s="628" t="s">
        <v>75</v>
      </c>
      <c r="B93" s="629"/>
      <c r="C93" s="630"/>
      <c r="D93" s="631" t="s">
        <v>92</v>
      </c>
      <c r="E93" s="631"/>
      <c r="F93" s="631"/>
      <c r="G93" s="631"/>
      <c r="H93" s="631"/>
      <c r="I93" s="632"/>
      <c r="J93" s="631" t="s">
        <v>93</v>
      </c>
      <c r="K93" s="631"/>
      <c r="L93" s="631"/>
      <c r="M93" s="631"/>
      <c r="N93" s="631"/>
      <c r="O93" s="631"/>
      <c r="P93" s="631"/>
      <c r="Q93" s="631"/>
      <c r="R93" s="631"/>
      <c r="S93" s="631"/>
      <c r="T93" s="631"/>
      <c r="U93" s="631"/>
      <c r="V93" s="631"/>
      <c r="W93" s="631"/>
      <c r="X93" s="631"/>
      <c r="Y93" s="631"/>
      <c r="Z93" s="631"/>
      <c r="AA93" s="631"/>
      <c r="AB93" s="631"/>
      <c r="AC93" s="631"/>
      <c r="AD93" s="631"/>
      <c r="AE93" s="631"/>
      <c r="AF93" s="631"/>
      <c r="AG93" s="633">
        <f>'SO - 06 - VZT'!M30</f>
        <v>0</v>
      </c>
      <c r="AH93" s="633"/>
      <c r="AI93" s="633"/>
      <c r="AJ93" s="633"/>
      <c r="AK93" s="633"/>
      <c r="AL93" s="633"/>
      <c r="AM93" s="633"/>
      <c r="AN93" s="633">
        <f>'SO - 06 - VZT'!L38</f>
        <v>0</v>
      </c>
      <c r="AO93" s="633"/>
      <c r="AP93" s="633"/>
      <c r="AQ93" s="634"/>
      <c r="AS93" s="636"/>
      <c r="AT93" s="637"/>
      <c r="AU93" s="638"/>
      <c r="AV93" s="637"/>
      <c r="AW93" s="637"/>
      <c r="AX93" s="637"/>
      <c r="AY93" s="637">
        <f>'SO - 06 - VZT'!M35</f>
        <v>0</v>
      </c>
      <c r="AZ93" s="637">
        <f>'SO - 06 - VZT'!H32</f>
        <v>0</v>
      </c>
      <c r="BA93" s="637">
        <f>'SO - 06 - VZT'!H33</f>
        <v>0</v>
      </c>
      <c r="BB93" s="637">
        <f>'SO - 06 - VZT'!H34</f>
        <v>0</v>
      </c>
      <c r="BC93" s="637">
        <f>'SO - 06 - VZT'!H35</f>
        <v>0</v>
      </c>
      <c r="BD93" s="639">
        <f>'SO - 06 - VZT'!H36</f>
        <v>0</v>
      </c>
      <c r="BT93" s="640" t="s">
        <v>78</v>
      </c>
      <c r="BV93" s="640" t="s">
        <v>72</v>
      </c>
      <c r="BW93" s="640" t="s">
        <v>94</v>
      </c>
      <c r="BX93" s="640" t="s">
        <v>73</v>
      </c>
    </row>
    <row r="94" spans="1:76" s="635" customFormat="1" ht="31.5" customHeight="1">
      <c r="A94" s="628" t="s">
        <v>75</v>
      </c>
      <c r="B94" s="629"/>
      <c r="C94" s="630"/>
      <c r="D94" s="631" t="s">
        <v>95</v>
      </c>
      <c r="E94" s="631"/>
      <c r="F94" s="631"/>
      <c r="G94" s="631"/>
      <c r="H94" s="631"/>
      <c r="I94" s="632"/>
      <c r="J94" s="631" t="s">
        <v>96</v>
      </c>
      <c r="K94" s="631"/>
      <c r="L94" s="631"/>
      <c r="M94" s="631"/>
      <c r="N94" s="631"/>
      <c r="O94" s="631"/>
      <c r="P94" s="631"/>
      <c r="Q94" s="631"/>
      <c r="R94" s="631"/>
      <c r="S94" s="631"/>
      <c r="T94" s="631"/>
      <c r="U94" s="631"/>
      <c r="V94" s="631"/>
      <c r="W94" s="631"/>
      <c r="X94" s="631"/>
      <c r="Y94" s="631"/>
      <c r="Z94" s="631"/>
      <c r="AA94" s="631"/>
      <c r="AB94" s="631"/>
      <c r="AC94" s="631"/>
      <c r="AD94" s="631"/>
      <c r="AE94" s="631"/>
      <c r="AF94" s="631"/>
      <c r="AG94" s="633">
        <f>'SO - 07 - Vedlejší rozpoč...'!M30</f>
        <v>0</v>
      </c>
      <c r="AH94" s="633"/>
      <c r="AI94" s="633"/>
      <c r="AJ94" s="633"/>
      <c r="AK94" s="633"/>
      <c r="AL94" s="633"/>
      <c r="AM94" s="633"/>
      <c r="AN94" s="633">
        <f>'SO - 07 - Vedlejší rozpoč...'!L38</f>
        <v>0</v>
      </c>
      <c r="AO94" s="633"/>
      <c r="AP94" s="633"/>
      <c r="AQ94" s="634"/>
      <c r="AS94" s="641"/>
      <c r="AT94" s="642"/>
      <c r="AU94" s="643"/>
      <c r="AV94" s="642"/>
      <c r="AW94" s="642"/>
      <c r="AX94" s="642"/>
      <c r="AY94" s="642">
        <f>'SO - 07 - Vedlejší rozpoč...'!M35</f>
        <v>0</v>
      </c>
      <c r="AZ94" s="642">
        <f>'SO - 07 - Vedlejší rozpoč...'!H32</f>
        <v>0</v>
      </c>
      <c r="BA94" s="642">
        <f>'SO - 07 - Vedlejší rozpoč...'!H33</f>
        <v>0</v>
      </c>
      <c r="BB94" s="642">
        <f>'SO - 07 - Vedlejší rozpoč...'!H34</f>
        <v>0</v>
      </c>
      <c r="BC94" s="642">
        <f>'SO - 07 - Vedlejší rozpoč...'!H35</f>
        <v>0</v>
      </c>
      <c r="BD94" s="644">
        <f>'SO - 07 - Vedlejší rozpoč...'!H36</f>
        <v>0</v>
      </c>
      <c r="BT94" s="640" t="s">
        <v>78</v>
      </c>
      <c r="BV94" s="640" t="s">
        <v>72</v>
      </c>
      <c r="BW94" s="640" t="s">
        <v>97</v>
      </c>
      <c r="BX94" s="640" t="s">
        <v>73</v>
      </c>
    </row>
    <row r="95" spans="2:43" s="516" customFormat="1" ht="13.5">
      <c r="B95" s="522"/>
      <c r="C95" s="524"/>
      <c r="D95" s="524"/>
      <c r="E95" s="524"/>
      <c r="F95" s="524"/>
      <c r="G95" s="524"/>
      <c r="H95" s="524"/>
      <c r="I95" s="524"/>
      <c r="J95" s="524"/>
      <c r="K95" s="524"/>
      <c r="L95" s="524"/>
      <c r="M95" s="524"/>
      <c r="N95" s="524"/>
      <c r="O95" s="524"/>
      <c r="P95" s="524"/>
      <c r="Q95" s="524"/>
      <c r="R95" s="524"/>
      <c r="S95" s="524"/>
      <c r="T95" s="524"/>
      <c r="U95" s="524"/>
      <c r="V95" s="524"/>
      <c r="W95" s="524"/>
      <c r="X95" s="524"/>
      <c r="Y95" s="524"/>
      <c r="Z95" s="524"/>
      <c r="AA95" s="524"/>
      <c r="AB95" s="524"/>
      <c r="AC95" s="524"/>
      <c r="AD95" s="524"/>
      <c r="AE95" s="524"/>
      <c r="AF95" s="524"/>
      <c r="AG95" s="524"/>
      <c r="AH95" s="524"/>
      <c r="AI95" s="524"/>
      <c r="AJ95" s="524"/>
      <c r="AK95" s="524"/>
      <c r="AL95" s="524"/>
      <c r="AM95" s="524"/>
      <c r="AN95" s="524"/>
      <c r="AO95" s="524"/>
      <c r="AP95" s="524"/>
      <c r="AQ95" s="523"/>
    </row>
    <row r="96" spans="2:48" s="525" customFormat="1" ht="10.9" customHeight="1">
      <c r="B96" s="526"/>
      <c r="C96" s="527"/>
      <c r="D96" s="527"/>
      <c r="E96" s="527"/>
      <c r="F96" s="527"/>
      <c r="G96" s="527"/>
      <c r="H96" s="527"/>
      <c r="I96" s="527"/>
      <c r="J96" s="527"/>
      <c r="K96" s="527"/>
      <c r="L96" s="527"/>
      <c r="M96" s="527"/>
      <c r="N96" s="527"/>
      <c r="O96" s="527"/>
      <c r="P96" s="527"/>
      <c r="Q96" s="527"/>
      <c r="R96" s="527"/>
      <c r="S96" s="527"/>
      <c r="T96" s="527"/>
      <c r="U96" s="527"/>
      <c r="V96" s="527"/>
      <c r="W96" s="527"/>
      <c r="X96" s="527"/>
      <c r="Y96" s="527"/>
      <c r="Z96" s="527"/>
      <c r="AA96" s="527"/>
      <c r="AB96" s="527"/>
      <c r="AC96" s="527"/>
      <c r="AD96" s="527"/>
      <c r="AE96" s="527"/>
      <c r="AF96" s="527"/>
      <c r="AG96" s="574"/>
      <c r="AH96" s="574"/>
      <c r="AI96" s="574"/>
      <c r="AJ96" s="574"/>
      <c r="AK96" s="574"/>
      <c r="AL96" s="574"/>
      <c r="AM96" s="574"/>
      <c r="AN96" s="574"/>
      <c r="AO96" s="574"/>
      <c r="AP96" s="574"/>
      <c r="AQ96" s="529"/>
      <c r="AS96" s="645"/>
      <c r="AT96" s="536"/>
      <c r="AU96" s="536"/>
      <c r="AV96" s="537"/>
    </row>
    <row r="97" spans="2:43" s="525" customFormat="1" ht="30" customHeight="1">
      <c r="B97" s="526"/>
      <c r="C97" s="446" t="s">
        <v>643</v>
      </c>
      <c r="D97" s="531"/>
      <c r="E97" s="531"/>
      <c r="F97" s="531"/>
      <c r="G97" s="531"/>
      <c r="H97" s="531"/>
      <c r="I97" s="531"/>
      <c r="J97" s="531"/>
      <c r="K97" s="531"/>
      <c r="L97" s="531"/>
      <c r="M97" s="531"/>
      <c r="N97" s="531"/>
      <c r="O97" s="531"/>
      <c r="P97" s="531"/>
      <c r="Q97" s="531"/>
      <c r="R97" s="531"/>
      <c r="S97" s="531"/>
      <c r="T97" s="531"/>
      <c r="U97" s="531"/>
      <c r="V97" s="531"/>
      <c r="W97" s="531"/>
      <c r="X97" s="531"/>
      <c r="Y97" s="531"/>
      <c r="Z97" s="531"/>
      <c r="AA97" s="531"/>
      <c r="AB97" s="531"/>
      <c r="AC97" s="531"/>
      <c r="AD97" s="531"/>
      <c r="AE97" s="531"/>
      <c r="AF97" s="531"/>
      <c r="AG97" s="646">
        <f>AG87</f>
        <v>0</v>
      </c>
      <c r="AH97" s="646"/>
      <c r="AI97" s="646"/>
      <c r="AJ97" s="646"/>
      <c r="AK97" s="646"/>
      <c r="AL97" s="646"/>
      <c r="AM97" s="646"/>
      <c r="AN97" s="646">
        <f>AN87</f>
        <v>0</v>
      </c>
      <c r="AO97" s="646"/>
      <c r="AP97" s="646"/>
      <c r="AQ97" s="529"/>
    </row>
    <row r="98" spans="2:43" s="525" customFormat="1" ht="6.95" customHeight="1">
      <c r="B98" s="538"/>
      <c r="C98" s="539"/>
      <c r="D98" s="539"/>
      <c r="E98" s="539"/>
      <c r="F98" s="539"/>
      <c r="G98" s="539"/>
      <c r="H98" s="539"/>
      <c r="I98" s="539"/>
      <c r="J98" s="539"/>
      <c r="K98" s="539"/>
      <c r="L98" s="539"/>
      <c r="M98" s="539"/>
      <c r="N98" s="539"/>
      <c r="O98" s="539"/>
      <c r="P98" s="539"/>
      <c r="Q98" s="539"/>
      <c r="R98" s="539"/>
      <c r="S98" s="539"/>
      <c r="T98" s="539"/>
      <c r="U98" s="539"/>
      <c r="V98" s="539"/>
      <c r="W98" s="539"/>
      <c r="X98" s="539"/>
      <c r="Y98" s="539"/>
      <c r="Z98" s="539"/>
      <c r="AA98" s="539"/>
      <c r="AB98" s="539"/>
      <c r="AC98" s="539"/>
      <c r="AD98" s="539"/>
      <c r="AE98" s="539"/>
      <c r="AF98" s="539"/>
      <c r="AG98" s="539"/>
      <c r="AH98" s="539"/>
      <c r="AI98" s="539"/>
      <c r="AJ98" s="539"/>
      <c r="AK98" s="539"/>
      <c r="AL98" s="539"/>
      <c r="AM98" s="539"/>
      <c r="AN98" s="539"/>
      <c r="AO98" s="539"/>
      <c r="AP98" s="539"/>
      <c r="AQ98" s="540"/>
    </row>
    <row r="99" s="516" customFormat="1" ht="13.5"/>
  </sheetData>
  <sheetProtection algorithmName="SHA-512" hashValue="cafDmAnqJmkvuachBuw+kwT7Z0AD4lLxEwpv4+m3jhrJTPFLYzqadykq60jamAduHlyMYf6WQsy+Wy8RSltRvw==" saltValue="vYqlmqMPjY6bWhPxsbAYeA==" spinCount="100000" sheet="1" formatCells="0" formatColumns="0" formatRows="0" insertColumns="0" insertRows="0" insertHyperlinks="0" deleteColumns="0" deleteRows="0" selectLockedCells="1" sort="0" autoFilter="0" pivotTables="0"/>
  <mergeCells count="68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AM80:AP80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D94:H94"/>
    <mergeCell ref="J94:AF94"/>
    <mergeCell ref="AG87:AM87"/>
    <mergeCell ref="AN87:AP87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N90:AP90"/>
    <mergeCell ref="AG90:AM90"/>
    <mergeCell ref="D90:H90"/>
    <mergeCell ref="J90:AF90"/>
    <mergeCell ref="AG97:AM97"/>
    <mergeCell ref="AN97:AP97"/>
    <mergeCell ref="AR2:BE2"/>
    <mergeCell ref="AN94:AP94"/>
    <mergeCell ref="AG94:AM94"/>
    <mergeCell ref="AN91:AP91"/>
    <mergeCell ref="AG91:AM91"/>
    <mergeCell ref="AS82:AT84"/>
    <mergeCell ref="AM83:AP83"/>
    <mergeCell ref="AK26:AO26"/>
    <mergeCell ref="AK27:AO27"/>
    <mergeCell ref="AK29:AO29"/>
  </mergeCells>
  <hyperlinks>
    <hyperlink ref="K1:S1" location="C2" display="1) Souhrnný list stavby"/>
    <hyperlink ref="W1:AF1" location="C87" display="2) Rekapitulace objektů"/>
    <hyperlink ref="A88" location="'SO - 01 - VÝMĚNA KOTLŮ A ...'!C2" display="/"/>
    <hyperlink ref="A89" location="'SO - 02 - Vnitřní vodovod...'!C2" display="/"/>
    <hyperlink ref="A90" location="'SO - 03 - Elektroinstalace'!C2" display="/"/>
    <hyperlink ref="A91" location="'SO - 04 - Plynovod'!C2" display="/"/>
    <hyperlink ref="A92" location="'SO - 05 - Stavební část'!C2" display="/"/>
    <hyperlink ref="A93" location="'SO - 06 - VZT'!C2" display="/"/>
    <hyperlink ref="A94" location="'SO - 07 - Vedlejší rozpoč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272"/>
  <sheetViews>
    <sheetView showGridLines="0" workbookViewId="0" topLeftCell="A1">
      <pane ySplit="1" topLeftCell="A102" activePane="bottomLeft" state="frozen"/>
      <selection pane="bottomLeft" activeCell="AD141" sqref="AD141"/>
    </sheetView>
  </sheetViews>
  <sheetFormatPr defaultColWidth="9.33203125" defaultRowHeight="13.5"/>
  <cols>
    <col min="1" max="1" width="8.33203125" style="54" customWidth="1"/>
    <col min="2" max="2" width="1.66796875" style="54" customWidth="1"/>
    <col min="3" max="3" width="4.16015625" style="54" customWidth="1"/>
    <col min="4" max="4" width="4.33203125" style="54" customWidth="1"/>
    <col min="5" max="5" width="17.16015625" style="54" customWidth="1"/>
    <col min="6" max="7" width="11.16015625" style="54" customWidth="1"/>
    <col min="8" max="8" width="12.5" style="54" customWidth="1"/>
    <col min="9" max="9" width="8" style="54" customWidth="1"/>
    <col min="10" max="10" width="7.83203125" style="54" customWidth="1"/>
    <col min="11" max="11" width="11.5" style="54" customWidth="1"/>
    <col min="12" max="12" width="12" style="54" customWidth="1"/>
    <col min="13" max="14" width="6" style="54" customWidth="1"/>
    <col min="15" max="15" width="2" style="54" customWidth="1"/>
    <col min="16" max="16" width="12.5" style="54" customWidth="1"/>
    <col min="17" max="17" width="7" style="54" customWidth="1"/>
    <col min="18" max="18" width="1.66796875" style="54" customWidth="1"/>
    <col min="19" max="19" width="12.5" style="54" customWidth="1"/>
    <col min="20" max="20" width="29.66015625" style="54" hidden="1" customWidth="1"/>
    <col min="21" max="21" width="16.33203125" style="54" hidden="1" customWidth="1"/>
    <col min="22" max="22" width="12.33203125" style="54" hidden="1" customWidth="1"/>
    <col min="23" max="23" width="16.33203125" style="54" hidden="1" customWidth="1"/>
    <col min="24" max="24" width="12.16015625" style="54" hidden="1" customWidth="1"/>
    <col min="25" max="25" width="15" style="54" hidden="1" customWidth="1"/>
    <col min="26" max="26" width="11" style="54" hidden="1" customWidth="1"/>
    <col min="27" max="27" width="15" style="54" hidden="1" customWidth="1"/>
    <col min="28" max="28" width="16.33203125" style="54" hidden="1" customWidth="1"/>
    <col min="29" max="29" width="11" style="54" customWidth="1"/>
    <col min="30" max="30" width="15" style="54" customWidth="1"/>
    <col min="31" max="31" width="16.33203125" style="54" customWidth="1"/>
    <col min="32" max="56" width="9.33203125" style="54" customWidth="1"/>
    <col min="57" max="57" width="10" style="54" bestFit="1" customWidth="1"/>
    <col min="58" max="61" width="9.5" style="54" bestFit="1" customWidth="1"/>
    <col min="62" max="62" width="9.33203125" style="54" customWidth="1"/>
    <col min="63" max="63" width="13" style="54" bestFit="1" customWidth="1"/>
    <col min="64" max="16384" width="9.33203125" style="54" customWidth="1"/>
  </cols>
  <sheetData>
    <row r="1" spans="1:66" ht="21.75" customHeight="1">
      <c r="A1" s="49"/>
      <c r="B1" s="50"/>
      <c r="C1" s="50"/>
      <c r="D1" s="51" t="s">
        <v>1</v>
      </c>
      <c r="E1" s="50"/>
      <c r="F1" s="52" t="s">
        <v>98</v>
      </c>
      <c r="G1" s="52"/>
      <c r="H1" s="53" t="s">
        <v>99</v>
      </c>
      <c r="I1" s="53"/>
      <c r="J1" s="53"/>
      <c r="K1" s="53"/>
      <c r="L1" s="52" t="s">
        <v>100</v>
      </c>
      <c r="M1" s="50"/>
      <c r="N1" s="50"/>
      <c r="O1" s="51" t="s">
        <v>101</v>
      </c>
      <c r="P1" s="50"/>
      <c r="Q1" s="50"/>
      <c r="R1" s="50"/>
      <c r="S1" s="52" t="s">
        <v>102</v>
      </c>
      <c r="T1" s="52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</row>
    <row r="2" spans="3:46" s="90" customFormat="1" ht="36.95" customHeight="1">
      <c r="C2" s="91" t="s">
        <v>7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S2" s="93" t="s">
        <v>8</v>
      </c>
      <c r="T2" s="94"/>
      <c r="U2" s="94"/>
      <c r="V2" s="94"/>
      <c r="W2" s="94"/>
      <c r="X2" s="94"/>
      <c r="Y2" s="94"/>
      <c r="Z2" s="94"/>
      <c r="AA2" s="94"/>
      <c r="AB2" s="94"/>
      <c r="AC2" s="94"/>
      <c r="AT2" s="95" t="s">
        <v>79</v>
      </c>
    </row>
    <row r="3" spans="2:46" s="90" customFormat="1" ht="6.9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8"/>
      <c r="AT3" s="95" t="s">
        <v>103</v>
      </c>
    </row>
    <row r="4" spans="2:46" s="90" customFormat="1" ht="36.95" customHeight="1">
      <c r="B4" s="99"/>
      <c r="C4" s="100" t="s">
        <v>104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  <c r="T4" s="103" t="s">
        <v>13</v>
      </c>
      <c r="AT4" s="95" t="s">
        <v>6</v>
      </c>
    </row>
    <row r="5" spans="2:18" s="90" customFormat="1" ht="6.95" customHeight="1">
      <c r="B5" s="99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2"/>
    </row>
    <row r="6" spans="2:18" s="90" customFormat="1" ht="25.35" customHeight="1">
      <c r="B6" s="99"/>
      <c r="C6" s="104"/>
      <c r="D6" s="105" t="s">
        <v>16</v>
      </c>
      <c r="E6" s="104"/>
      <c r="F6" s="106" t="str">
        <f>'Rekapitulace stavby'!K6</f>
        <v xml:space="preserve">Pořízení nové kotelny_ UDRŽOVACÍ PRÁCE
Vyšší odborná škola a Střední zemědělská škola Benešov, Mendelova 131 
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4"/>
      <c r="R6" s="102"/>
    </row>
    <row r="7" spans="2:18" s="108" customFormat="1" ht="32.85" customHeight="1">
      <c r="B7" s="109"/>
      <c r="C7" s="110"/>
      <c r="D7" s="111" t="s">
        <v>105</v>
      </c>
      <c r="E7" s="110"/>
      <c r="F7" s="112" t="s">
        <v>106</v>
      </c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0"/>
      <c r="R7" s="114"/>
    </row>
    <row r="8" spans="2:18" s="108" customFormat="1" ht="14.45" customHeight="1">
      <c r="B8" s="109"/>
      <c r="C8" s="110"/>
      <c r="D8" s="115" t="s">
        <v>17</v>
      </c>
      <c r="E8" s="110"/>
      <c r="F8" s="116"/>
      <c r="G8" s="110"/>
      <c r="H8" s="110"/>
      <c r="I8" s="110"/>
      <c r="J8" s="110"/>
      <c r="K8" s="110"/>
      <c r="L8" s="110"/>
      <c r="M8" s="115" t="s">
        <v>18</v>
      </c>
      <c r="N8" s="110"/>
      <c r="O8" s="116" t="s">
        <v>5</v>
      </c>
      <c r="P8" s="110"/>
      <c r="Q8" s="110"/>
      <c r="R8" s="114"/>
    </row>
    <row r="9" spans="2:18" s="108" customFormat="1" ht="14.45" customHeight="1">
      <c r="B9" s="109"/>
      <c r="C9" s="110"/>
      <c r="D9" s="115" t="s">
        <v>19</v>
      </c>
      <c r="E9" s="110"/>
      <c r="F9" s="117" t="str">
        <f>'Rekapitulace stavby'!L80</f>
        <v xml:space="preserve">Benešov-Mendelova 131 </v>
      </c>
      <c r="G9" s="110"/>
      <c r="H9" s="110"/>
      <c r="I9" s="110"/>
      <c r="J9" s="110"/>
      <c r="K9" s="110"/>
      <c r="L9" s="110"/>
      <c r="M9" s="115" t="s">
        <v>20</v>
      </c>
      <c r="N9" s="110"/>
      <c r="O9" s="118">
        <f>'Rekapitulace stavby'!AN8</f>
        <v>43862</v>
      </c>
      <c r="P9" s="118"/>
      <c r="Q9" s="110"/>
      <c r="R9" s="114"/>
    </row>
    <row r="10" spans="2:18" s="108" customFormat="1" ht="10.9" customHeight="1"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9"/>
      <c r="N10" s="110"/>
      <c r="O10" s="110"/>
      <c r="P10" s="110"/>
      <c r="Q10" s="110"/>
      <c r="R10" s="114"/>
    </row>
    <row r="11" spans="2:18" s="108" customFormat="1" ht="14.45" customHeight="1">
      <c r="B11" s="109"/>
      <c r="C11" s="110"/>
      <c r="D11" s="115" t="s">
        <v>23</v>
      </c>
      <c r="E11" s="110"/>
      <c r="F11" s="110"/>
      <c r="G11" s="110"/>
      <c r="H11" s="110"/>
      <c r="I11" s="110"/>
      <c r="J11" s="110"/>
      <c r="K11" s="110"/>
      <c r="L11" s="110"/>
      <c r="M11" s="115" t="s">
        <v>24</v>
      </c>
      <c r="N11" s="110"/>
      <c r="O11" s="120">
        <f>'Rekapitulace stavby'!AN10</f>
        <v>61664651</v>
      </c>
      <c r="P11" s="120"/>
      <c r="Q11" s="110"/>
      <c r="R11" s="114"/>
    </row>
    <row r="12" spans="2:18" s="108" customFormat="1" ht="18" customHeight="1">
      <c r="B12" s="109"/>
      <c r="C12" s="110"/>
      <c r="D12" s="110"/>
      <c r="E12" s="117" t="str">
        <f>'Rekapitulace stavby'!L82</f>
        <v>Vyšší odborná škola a Střední zemědělská škola Benešov</v>
      </c>
      <c r="F12" s="110"/>
      <c r="G12" s="110"/>
      <c r="H12" s="110"/>
      <c r="I12" s="110"/>
      <c r="J12" s="110"/>
      <c r="K12" s="110"/>
      <c r="L12" s="110"/>
      <c r="M12" s="115" t="s">
        <v>25</v>
      </c>
      <c r="N12" s="110"/>
      <c r="O12" s="121" t="s">
        <v>5</v>
      </c>
      <c r="P12" s="121"/>
      <c r="Q12" s="110"/>
      <c r="R12" s="114"/>
    </row>
    <row r="13" spans="2:18" s="108" customFormat="1" ht="6.95" customHeight="1">
      <c r="B13" s="109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9"/>
      <c r="N13" s="110"/>
      <c r="O13" s="110"/>
      <c r="P13" s="110"/>
      <c r="Q13" s="110"/>
      <c r="R13" s="114"/>
    </row>
    <row r="14" spans="2:18" s="56" customFormat="1" ht="14.45" customHeight="1">
      <c r="B14" s="3"/>
      <c r="C14" s="57"/>
      <c r="D14" s="58" t="s">
        <v>26</v>
      </c>
      <c r="E14" s="57"/>
      <c r="F14" s="57"/>
      <c r="G14" s="57"/>
      <c r="H14" s="57"/>
      <c r="I14" s="57"/>
      <c r="J14" s="57"/>
      <c r="K14" s="57"/>
      <c r="L14" s="57"/>
      <c r="M14" s="58" t="s">
        <v>24</v>
      </c>
      <c r="N14" s="57"/>
      <c r="O14" s="63" t="str">
        <f>IF('Rekapitulace stavby'!AN13="","",'Rekapitulace stavby'!AN13)</f>
        <v/>
      </c>
      <c r="P14" s="63"/>
      <c r="Q14" s="57"/>
      <c r="R14" s="4"/>
    </row>
    <row r="15" spans="2:18" s="56" customFormat="1" ht="18" customHeight="1">
      <c r="B15" s="3"/>
      <c r="C15" s="57"/>
      <c r="D15" s="57"/>
      <c r="E15" s="59" t="str">
        <f>IF('Rekapitulace stavby'!E14="","",'Rekapitulace stavby'!E14)</f>
        <v xml:space="preserve"> </v>
      </c>
      <c r="F15" s="57"/>
      <c r="G15" s="57"/>
      <c r="H15" s="57"/>
      <c r="I15" s="57"/>
      <c r="J15" s="57"/>
      <c r="K15" s="57"/>
      <c r="L15" s="57"/>
      <c r="M15" s="58" t="s">
        <v>25</v>
      </c>
      <c r="N15" s="57"/>
      <c r="O15" s="63" t="str">
        <f>IF('Rekapitulace stavby'!AN14="","",'Rekapitulace stavby'!AN14)</f>
        <v/>
      </c>
      <c r="P15" s="63"/>
      <c r="Q15" s="57"/>
      <c r="R15" s="4"/>
    </row>
    <row r="16" spans="2:18" s="56" customFormat="1" ht="6.95" customHeight="1">
      <c r="B16" s="3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61"/>
      <c r="N16" s="57"/>
      <c r="O16" s="57"/>
      <c r="P16" s="57"/>
      <c r="Q16" s="57"/>
      <c r="R16" s="4"/>
    </row>
    <row r="17" spans="2:18" s="108" customFormat="1" ht="14.45" customHeight="1">
      <c r="B17" s="109"/>
      <c r="C17" s="110"/>
      <c r="D17" s="115" t="s">
        <v>28</v>
      </c>
      <c r="E17" s="110"/>
      <c r="F17" s="110"/>
      <c r="G17" s="110"/>
      <c r="H17" s="110"/>
      <c r="I17" s="110"/>
      <c r="J17" s="110"/>
      <c r="K17" s="110"/>
      <c r="L17" s="110"/>
      <c r="M17" s="115" t="s">
        <v>24</v>
      </c>
      <c r="N17" s="110"/>
      <c r="O17" s="121"/>
      <c r="P17" s="121"/>
      <c r="Q17" s="110"/>
      <c r="R17" s="114"/>
    </row>
    <row r="18" spans="2:18" s="108" customFormat="1" ht="18" customHeight="1">
      <c r="B18" s="109"/>
      <c r="C18" s="110"/>
      <c r="D18" s="110"/>
      <c r="E18" s="117" t="str">
        <f>'Rekapitulace stavby'!E17</f>
        <v>Mgr. Michal Smejkal</v>
      </c>
      <c r="F18" s="110"/>
      <c r="G18" s="110"/>
      <c r="H18" s="110"/>
      <c r="I18" s="110"/>
      <c r="J18" s="110"/>
      <c r="K18" s="110"/>
      <c r="L18" s="110"/>
      <c r="M18" s="115" t="s">
        <v>25</v>
      </c>
      <c r="N18" s="110"/>
      <c r="O18" s="121" t="s">
        <v>5</v>
      </c>
      <c r="P18" s="121"/>
      <c r="Q18" s="110"/>
      <c r="R18" s="114"/>
    </row>
    <row r="19" spans="2:18" s="108" customFormat="1" ht="6.95" customHeight="1">
      <c r="B19" s="109"/>
      <c r="C19" s="110"/>
      <c r="D19" s="110"/>
      <c r="E19" s="119"/>
      <c r="F19" s="110"/>
      <c r="G19" s="110"/>
      <c r="H19" s="110"/>
      <c r="I19" s="110"/>
      <c r="J19" s="110"/>
      <c r="K19" s="110"/>
      <c r="L19" s="110"/>
      <c r="M19" s="119"/>
      <c r="N19" s="110"/>
      <c r="O19" s="110"/>
      <c r="P19" s="110"/>
      <c r="Q19" s="110"/>
      <c r="R19" s="114"/>
    </row>
    <row r="20" spans="2:18" s="108" customFormat="1" ht="14.45" customHeight="1">
      <c r="B20" s="109"/>
      <c r="C20" s="110"/>
      <c r="D20" s="115" t="s">
        <v>30</v>
      </c>
      <c r="E20" s="119"/>
      <c r="F20" s="110"/>
      <c r="G20" s="110"/>
      <c r="H20" s="110"/>
      <c r="I20" s="110"/>
      <c r="J20" s="110"/>
      <c r="K20" s="110"/>
      <c r="L20" s="110"/>
      <c r="M20" s="115" t="s">
        <v>24</v>
      </c>
      <c r="N20" s="110"/>
      <c r="O20" s="121"/>
      <c r="P20" s="121"/>
      <c r="Q20" s="110"/>
      <c r="R20" s="114"/>
    </row>
    <row r="21" spans="2:18" s="108" customFormat="1" ht="18" customHeight="1">
      <c r="B21" s="109"/>
      <c r="C21" s="110"/>
      <c r="D21" s="110"/>
      <c r="E21" s="117" t="str">
        <f>'Rekapitulace stavby'!E20</f>
        <v>Martin Suchý</v>
      </c>
      <c r="F21" s="110"/>
      <c r="G21" s="110"/>
      <c r="H21" s="110"/>
      <c r="I21" s="110"/>
      <c r="J21" s="110"/>
      <c r="K21" s="110"/>
      <c r="L21" s="110"/>
      <c r="M21" s="115" t="s">
        <v>25</v>
      </c>
      <c r="N21" s="110"/>
      <c r="O21" s="121" t="s">
        <v>5</v>
      </c>
      <c r="P21" s="121"/>
      <c r="Q21" s="110"/>
      <c r="R21" s="114"/>
    </row>
    <row r="22" spans="2:18" s="108" customFormat="1" ht="6.95" customHeight="1"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4"/>
    </row>
    <row r="23" spans="2:18" s="108" customFormat="1" ht="14.45" customHeight="1">
      <c r="B23" s="109"/>
      <c r="C23" s="110"/>
      <c r="D23" s="115" t="s">
        <v>31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4"/>
    </row>
    <row r="24" spans="2:18" s="108" customFormat="1" ht="16.5" customHeight="1">
      <c r="B24" s="109"/>
      <c r="C24" s="110"/>
      <c r="D24" s="110"/>
      <c r="E24" s="122" t="s">
        <v>5</v>
      </c>
      <c r="F24" s="122"/>
      <c r="G24" s="122"/>
      <c r="H24" s="122"/>
      <c r="I24" s="122"/>
      <c r="J24" s="122"/>
      <c r="K24" s="122"/>
      <c r="L24" s="122"/>
      <c r="M24" s="110"/>
      <c r="N24" s="110"/>
      <c r="O24" s="110"/>
      <c r="P24" s="110"/>
      <c r="Q24" s="110"/>
      <c r="R24" s="114"/>
    </row>
    <row r="25" spans="2:18" s="108" customFormat="1" ht="6.95" customHeight="1">
      <c r="B25" s="109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4"/>
    </row>
    <row r="26" spans="2:18" s="108" customFormat="1" ht="6.95" customHeight="1">
      <c r="B26" s="109"/>
      <c r="C26" s="110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10"/>
      <c r="R26" s="114"/>
    </row>
    <row r="27" spans="2:18" s="108" customFormat="1" ht="14.45" customHeight="1">
      <c r="B27" s="109"/>
      <c r="C27" s="110"/>
      <c r="D27" s="124" t="s">
        <v>107</v>
      </c>
      <c r="E27" s="125"/>
      <c r="F27" s="110"/>
      <c r="G27" s="110"/>
      <c r="H27" s="110"/>
      <c r="I27" s="110"/>
      <c r="J27" s="110"/>
      <c r="K27" s="110"/>
      <c r="L27" s="110"/>
      <c r="M27" s="126">
        <f>N88</f>
        <v>0</v>
      </c>
      <c r="N27" s="126"/>
      <c r="O27" s="126"/>
      <c r="P27" s="126"/>
      <c r="Q27" s="110"/>
      <c r="R27" s="114"/>
    </row>
    <row r="28" spans="2:18" s="108" customFormat="1" ht="14.45" customHeight="1">
      <c r="B28" s="109"/>
      <c r="C28" s="110"/>
      <c r="D28" s="127"/>
      <c r="E28" s="125"/>
      <c r="F28" s="110"/>
      <c r="G28" s="110"/>
      <c r="H28" s="110"/>
      <c r="I28" s="110"/>
      <c r="J28" s="110"/>
      <c r="K28" s="110"/>
      <c r="L28" s="110"/>
      <c r="M28" s="126"/>
      <c r="N28" s="126"/>
      <c r="O28" s="126"/>
      <c r="P28" s="126"/>
      <c r="Q28" s="110"/>
      <c r="R28" s="114"/>
    </row>
    <row r="29" spans="2:18" s="108" customFormat="1" ht="6.95" customHeight="1">
      <c r="B29" s="109"/>
      <c r="C29" s="110"/>
      <c r="D29" s="125"/>
      <c r="E29" s="125"/>
      <c r="F29" s="110"/>
      <c r="G29" s="110"/>
      <c r="H29" s="110"/>
      <c r="I29" s="110"/>
      <c r="J29" s="110"/>
      <c r="K29" s="110"/>
      <c r="L29" s="110"/>
      <c r="M29" s="125"/>
      <c r="N29" s="125"/>
      <c r="O29" s="125"/>
      <c r="P29" s="125"/>
      <c r="Q29" s="110"/>
      <c r="R29" s="114"/>
    </row>
    <row r="30" spans="2:18" s="108" customFormat="1" ht="25.35" customHeight="1">
      <c r="B30" s="109"/>
      <c r="C30" s="110"/>
      <c r="D30" s="128" t="s">
        <v>33</v>
      </c>
      <c r="E30" s="125"/>
      <c r="F30" s="110"/>
      <c r="G30" s="110"/>
      <c r="H30" s="110"/>
      <c r="I30" s="110"/>
      <c r="J30" s="110"/>
      <c r="K30" s="110"/>
      <c r="L30" s="110"/>
      <c r="M30" s="129">
        <f>ROUND(M27+M28,2)</f>
        <v>0</v>
      </c>
      <c r="N30" s="130"/>
      <c r="O30" s="130"/>
      <c r="P30" s="130"/>
      <c r="Q30" s="110"/>
      <c r="R30" s="114"/>
    </row>
    <row r="31" spans="2:18" s="108" customFormat="1" ht="6.95" customHeight="1">
      <c r="B31" s="109"/>
      <c r="C31" s="110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10"/>
      <c r="R31" s="114"/>
    </row>
    <row r="32" spans="2:18" s="108" customFormat="1" ht="14.45" customHeight="1">
      <c r="B32" s="109"/>
      <c r="C32" s="131"/>
      <c r="D32" s="132" t="s">
        <v>34</v>
      </c>
      <c r="E32" s="132" t="s">
        <v>35</v>
      </c>
      <c r="F32" s="133">
        <v>0.21</v>
      </c>
      <c r="G32" s="134" t="s">
        <v>36</v>
      </c>
      <c r="H32" s="135">
        <f>M27</f>
        <v>0</v>
      </c>
      <c r="I32" s="136"/>
      <c r="J32" s="136"/>
      <c r="K32" s="131"/>
      <c r="L32" s="131"/>
      <c r="M32" s="135">
        <f>ROUND(H32*F32,2)</f>
        <v>0</v>
      </c>
      <c r="N32" s="136"/>
      <c r="O32" s="136"/>
      <c r="P32" s="136"/>
      <c r="Q32" s="110"/>
      <c r="R32" s="114"/>
    </row>
    <row r="33" spans="2:18" s="108" customFormat="1" ht="14.45" customHeight="1">
      <c r="B33" s="109"/>
      <c r="C33" s="131"/>
      <c r="D33" s="131"/>
      <c r="E33" s="132" t="s">
        <v>37</v>
      </c>
      <c r="F33" s="133">
        <v>0.15</v>
      </c>
      <c r="G33" s="134" t="s">
        <v>36</v>
      </c>
      <c r="H33" s="135">
        <f>ROUND((SUM(BF104:BF105)+SUM(BF123:BF271)),2)</f>
        <v>0</v>
      </c>
      <c r="I33" s="136"/>
      <c r="J33" s="136"/>
      <c r="K33" s="131"/>
      <c r="L33" s="131"/>
      <c r="M33" s="135">
        <f>ROUND(ROUND((SUM(BF104:BF105)+SUM(BF123:BF271)),2)*F33,2)</f>
        <v>0</v>
      </c>
      <c r="N33" s="136"/>
      <c r="O33" s="136"/>
      <c r="P33" s="136"/>
      <c r="Q33" s="110"/>
      <c r="R33" s="114"/>
    </row>
    <row r="34" spans="2:18" s="108" customFormat="1" ht="14.45" customHeight="1" hidden="1">
      <c r="B34" s="109"/>
      <c r="C34" s="110"/>
      <c r="D34" s="110"/>
      <c r="E34" s="105" t="s">
        <v>38</v>
      </c>
      <c r="F34" s="137">
        <v>0.21</v>
      </c>
      <c r="G34" s="138" t="s">
        <v>36</v>
      </c>
      <c r="H34" s="139">
        <f>ROUND((SUM(BG104:BG105)+SUM(BG123:BG271)),2)</f>
        <v>0</v>
      </c>
      <c r="I34" s="140"/>
      <c r="J34" s="140"/>
      <c r="K34" s="110"/>
      <c r="L34" s="110"/>
      <c r="M34" s="139">
        <v>0</v>
      </c>
      <c r="N34" s="140"/>
      <c r="O34" s="140"/>
      <c r="P34" s="140"/>
      <c r="Q34" s="110"/>
      <c r="R34" s="114"/>
    </row>
    <row r="35" spans="2:18" s="108" customFormat="1" ht="14.45" customHeight="1" hidden="1">
      <c r="B35" s="109"/>
      <c r="C35" s="110"/>
      <c r="D35" s="110"/>
      <c r="E35" s="105" t="s">
        <v>39</v>
      </c>
      <c r="F35" s="137">
        <v>0.15</v>
      </c>
      <c r="G35" s="138" t="s">
        <v>36</v>
      </c>
      <c r="H35" s="139">
        <f>ROUND((SUM(BH104:BH105)+SUM(BH123:BH271)),2)</f>
        <v>0</v>
      </c>
      <c r="I35" s="140"/>
      <c r="J35" s="140"/>
      <c r="K35" s="110"/>
      <c r="L35" s="110"/>
      <c r="M35" s="139">
        <v>0</v>
      </c>
      <c r="N35" s="140"/>
      <c r="O35" s="140"/>
      <c r="P35" s="140"/>
      <c r="Q35" s="110"/>
      <c r="R35" s="114"/>
    </row>
    <row r="36" spans="2:18" s="108" customFormat="1" ht="14.45" customHeight="1" hidden="1">
      <c r="B36" s="109"/>
      <c r="C36" s="110"/>
      <c r="D36" s="110"/>
      <c r="E36" s="105" t="s">
        <v>40</v>
      </c>
      <c r="F36" s="137">
        <v>0</v>
      </c>
      <c r="G36" s="138" t="s">
        <v>36</v>
      </c>
      <c r="H36" s="139">
        <f>ROUND((SUM(BI104:BI105)+SUM(BI123:BI271)),2)</f>
        <v>0</v>
      </c>
      <c r="I36" s="140"/>
      <c r="J36" s="140"/>
      <c r="K36" s="110"/>
      <c r="L36" s="110"/>
      <c r="M36" s="139">
        <v>0</v>
      </c>
      <c r="N36" s="140"/>
      <c r="O36" s="140"/>
      <c r="P36" s="140"/>
      <c r="Q36" s="110"/>
      <c r="R36" s="114"/>
    </row>
    <row r="37" spans="2:18" s="108" customFormat="1" ht="6.95" customHeight="1"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4"/>
    </row>
    <row r="38" spans="2:18" s="108" customFormat="1" ht="25.35" customHeight="1">
      <c r="B38" s="109"/>
      <c r="C38" s="141"/>
      <c r="D38" s="142" t="s">
        <v>41</v>
      </c>
      <c r="E38" s="143"/>
      <c r="F38" s="143"/>
      <c r="G38" s="144" t="s">
        <v>42</v>
      </c>
      <c r="H38" s="145" t="s">
        <v>43</v>
      </c>
      <c r="I38" s="143"/>
      <c r="J38" s="143"/>
      <c r="K38" s="143"/>
      <c r="L38" s="146">
        <f>SUM(M30:M36)</f>
        <v>0</v>
      </c>
      <c r="M38" s="146"/>
      <c r="N38" s="146"/>
      <c r="O38" s="146"/>
      <c r="P38" s="147"/>
      <c r="Q38" s="141"/>
      <c r="R38" s="114"/>
    </row>
    <row r="39" spans="2:18" s="108" customFormat="1" ht="14.45" customHeight="1">
      <c r="B39" s="10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4"/>
    </row>
    <row r="40" spans="2:18" s="108" customFormat="1" ht="14.45" customHeight="1">
      <c r="B40" s="109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4"/>
    </row>
    <row r="41" spans="2:18" s="90" customFormat="1" ht="13.5">
      <c r="B41" s="99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2"/>
    </row>
    <row r="42" spans="2:18" s="90" customFormat="1" ht="13.5">
      <c r="B42" s="99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2"/>
    </row>
    <row r="43" spans="2:18" s="90" customFormat="1" ht="13.5">
      <c r="B43" s="99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2"/>
    </row>
    <row r="44" spans="2:18" s="90" customFormat="1" ht="13.5">
      <c r="B44" s="99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2"/>
    </row>
    <row r="45" spans="2:18" s="90" customFormat="1" ht="13.5">
      <c r="B45" s="99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2"/>
    </row>
    <row r="46" spans="2:18" s="90" customFormat="1" ht="13.5">
      <c r="B46" s="99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2"/>
    </row>
    <row r="47" spans="2:18" s="90" customFormat="1" ht="13.5">
      <c r="B47" s="99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2"/>
    </row>
    <row r="48" spans="2:18" s="90" customFormat="1" ht="13.5">
      <c r="B48" s="99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2"/>
    </row>
    <row r="49" spans="2:18" s="90" customFormat="1" ht="13.5">
      <c r="B49" s="99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2"/>
    </row>
    <row r="50" spans="2:18" s="108" customFormat="1" ht="12.75">
      <c r="B50" s="109"/>
      <c r="C50" s="110"/>
      <c r="D50" s="148" t="s">
        <v>44</v>
      </c>
      <c r="E50" s="149"/>
      <c r="F50" s="149"/>
      <c r="G50" s="149"/>
      <c r="H50" s="150"/>
      <c r="I50" s="125"/>
      <c r="J50" s="148" t="s">
        <v>45</v>
      </c>
      <c r="K50" s="149"/>
      <c r="L50" s="149"/>
      <c r="M50" s="149"/>
      <c r="N50" s="149"/>
      <c r="O50" s="149"/>
      <c r="P50" s="150"/>
      <c r="Q50" s="110"/>
      <c r="R50" s="114"/>
    </row>
    <row r="51" spans="2:18" s="90" customFormat="1" ht="12.75">
      <c r="B51" s="99"/>
      <c r="C51" s="104"/>
      <c r="D51" s="151"/>
      <c r="E51" s="152"/>
      <c r="F51" s="152"/>
      <c r="G51" s="152"/>
      <c r="H51" s="153"/>
      <c r="I51" s="152"/>
      <c r="J51" s="151"/>
      <c r="K51" s="152"/>
      <c r="L51" s="152"/>
      <c r="M51" s="152"/>
      <c r="N51" s="152"/>
      <c r="O51" s="152"/>
      <c r="P51" s="153"/>
      <c r="Q51" s="104"/>
      <c r="R51" s="102"/>
    </row>
    <row r="52" spans="2:18" s="90" customFormat="1" ht="12.75">
      <c r="B52" s="99"/>
      <c r="C52" s="104"/>
      <c r="D52" s="151"/>
      <c r="E52" s="152"/>
      <c r="F52" s="152"/>
      <c r="G52" s="152"/>
      <c r="H52" s="153"/>
      <c r="I52" s="152"/>
      <c r="J52" s="151"/>
      <c r="K52" s="152"/>
      <c r="L52" s="152"/>
      <c r="M52" s="152"/>
      <c r="N52" s="152"/>
      <c r="O52" s="152"/>
      <c r="P52" s="153"/>
      <c r="Q52" s="104"/>
      <c r="R52" s="102"/>
    </row>
    <row r="53" spans="2:18" s="90" customFormat="1" ht="12.75">
      <c r="B53" s="99"/>
      <c r="C53" s="104"/>
      <c r="D53" s="151"/>
      <c r="E53" s="152"/>
      <c r="F53" s="152"/>
      <c r="G53" s="152"/>
      <c r="H53" s="153"/>
      <c r="I53" s="152"/>
      <c r="J53" s="151"/>
      <c r="K53" s="152"/>
      <c r="L53" s="152"/>
      <c r="M53" s="152"/>
      <c r="N53" s="152"/>
      <c r="O53" s="152"/>
      <c r="P53" s="153"/>
      <c r="Q53" s="104"/>
      <c r="R53" s="102"/>
    </row>
    <row r="54" spans="2:18" s="90" customFormat="1" ht="12.75">
      <c r="B54" s="99"/>
      <c r="C54" s="104"/>
      <c r="D54" s="151"/>
      <c r="E54" s="152"/>
      <c r="F54" s="152"/>
      <c r="G54" s="152"/>
      <c r="H54" s="153"/>
      <c r="I54" s="152"/>
      <c r="J54" s="151"/>
      <c r="K54" s="152"/>
      <c r="L54" s="152"/>
      <c r="M54" s="152"/>
      <c r="N54" s="152"/>
      <c r="O54" s="152"/>
      <c r="P54" s="153"/>
      <c r="Q54" s="104"/>
      <c r="R54" s="102"/>
    </row>
    <row r="55" spans="2:18" s="90" customFormat="1" ht="12.75">
      <c r="B55" s="99"/>
      <c r="C55" s="104"/>
      <c r="D55" s="151"/>
      <c r="E55" s="152"/>
      <c r="F55" s="152"/>
      <c r="G55" s="152"/>
      <c r="H55" s="153"/>
      <c r="I55" s="152"/>
      <c r="J55" s="151"/>
      <c r="K55" s="152"/>
      <c r="L55" s="152"/>
      <c r="M55" s="152"/>
      <c r="N55" s="152"/>
      <c r="O55" s="152"/>
      <c r="P55" s="153"/>
      <c r="Q55" s="104"/>
      <c r="R55" s="102"/>
    </row>
    <row r="56" spans="2:18" s="90" customFormat="1" ht="12.75">
      <c r="B56" s="99"/>
      <c r="C56" s="104"/>
      <c r="D56" s="151"/>
      <c r="E56" s="152"/>
      <c r="F56" s="152"/>
      <c r="G56" s="152"/>
      <c r="H56" s="153"/>
      <c r="I56" s="152"/>
      <c r="J56" s="151"/>
      <c r="K56" s="152"/>
      <c r="L56" s="152"/>
      <c r="M56" s="152"/>
      <c r="N56" s="152"/>
      <c r="O56" s="152"/>
      <c r="P56" s="153"/>
      <c r="Q56" s="104"/>
      <c r="R56" s="102"/>
    </row>
    <row r="57" spans="2:18" s="90" customFormat="1" ht="12.75">
      <c r="B57" s="99"/>
      <c r="C57" s="104"/>
      <c r="D57" s="151"/>
      <c r="E57" s="152"/>
      <c r="F57" s="152"/>
      <c r="G57" s="152"/>
      <c r="H57" s="153"/>
      <c r="I57" s="152"/>
      <c r="J57" s="151"/>
      <c r="K57" s="152"/>
      <c r="L57" s="152"/>
      <c r="M57" s="152"/>
      <c r="N57" s="152"/>
      <c r="O57" s="152"/>
      <c r="P57" s="153"/>
      <c r="Q57" s="104"/>
      <c r="R57" s="102"/>
    </row>
    <row r="58" spans="2:18" s="90" customFormat="1" ht="12.75">
      <c r="B58" s="99"/>
      <c r="C58" s="104"/>
      <c r="D58" s="151"/>
      <c r="E58" s="152"/>
      <c r="F58" s="152"/>
      <c r="G58" s="152"/>
      <c r="H58" s="153"/>
      <c r="I58" s="152"/>
      <c r="J58" s="151"/>
      <c r="K58" s="152"/>
      <c r="L58" s="152"/>
      <c r="M58" s="152"/>
      <c r="N58" s="152"/>
      <c r="O58" s="152"/>
      <c r="P58" s="153"/>
      <c r="Q58" s="104"/>
      <c r="R58" s="102"/>
    </row>
    <row r="59" spans="2:18" s="108" customFormat="1" ht="12.75">
      <c r="B59" s="109"/>
      <c r="C59" s="110"/>
      <c r="D59" s="154" t="s">
        <v>46</v>
      </c>
      <c r="E59" s="155"/>
      <c r="F59" s="155"/>
      <c r="G59" s="156" t="s">
        <v>47</v>
      </c>
      <c r="H59" s="157"/>
      <c r="I59" s="125"/>
      <c r="J59" s="154" t="s">
        <v>46</v>
      </c>
      <c r="K59" s="155"/>
      <c r="L59" s="155"/>
      <c r="M59" s="155"/>
      <c r="N59" s="156" t="s">
        <v>47</v>
      </c>
      <c r="O59" s="155"/>
      <c r="P59" s="157"/>
      <c r="Q59" s="110"/>
      <c r="R59" s="114"/>
    </row>
    <row r="60" spans="2:18" s="90" customFormat="1" ht="12.75">
      <c r="B60" s="99"/>
      <c r="C60" s="104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04"/>
      <c r="R60" s="102"/>
    </row>
    <row r="61" spans="2:18" s="108" customFormat="1" ht="12.75">
      <c r="B61" s="109"/>
      <c r="C61" s="110"/>
      <c r="D61" s="148" t="s">
        <v>48</v>
      </c>
      <c r="E61" s="149"/>
      <c r="F61" s="149"/>
      <c r="G61" s="149"/>
      <c r="H61" s="150"/>
      <c r="I61" s="125"/>
      <c r="J61" s="148" t="s">
        <v>49</v>
      </c>
      <c r="K61" s="149"/>
      <c r="L61" s="149"/>
      <c r="M61" s="149"/>
      <c r="N61" s="149"/>
      <c r="O61" s="149"/>
      <c r="P61" s="150"/>
      <c r="Q61" s="110"/>
      <c r="R61" s="114"/>
    </row>
    <row r="62" spans="2:18" s="90" customFormat="1" ht="12.75">
      <c r="B62" s="99"/>
      <c r="C62" s="104"/>
      <c r="D62" s="151"/>
      <c r="E62" s="152"/>
      <c r="F62" s="152"/>
      <c r="G62" s="152"/>
      <c r="H62" s="153"/>
      <c r="I62" s="152"/>
      <c r="J62" s="151"/>
      <c r="K62" s="152"/>
      <c r="L62" s="152"/>
      <c r="M62" s="152"/>
      <c r="N62" s="152"/>
      <c r="O62" s="152"/>
      <c r="P62" s="153"/>
      <c r="Q62" s="104"/>
      <c r="R62" s="102"/>
    </row>
    <row r="63" spans="2:18" s="90" customFormat="1" ht="12.75">
      <c r="B63" s="99"/>
      <c r="C63" s="104"/>
      <c r="D63" s="151"/>
      <c r="E63" s="152"/>
      <c r="F63" s="152"/>
      <c r="G63" s="152"/>
      <c r="H63" s="153"/>
      <c r="I63" s="152"/>
      <c r="J63" s="151"/>
      <c r="K63" s="152"/>
      <c r="L63" s="152"/>
      <c r="M63" s="152"/>
      <c r="N63" s="152"/>
      <c r="O63" s="152"/>
      <c r="P63" s="153"/>
      <c r="Q63" s="104"/>
      <c r="R63" s="102"/>
    </row>
    <row r="64" spans="2:18" s="90" customFormat="1" ht="12.75">
      <c r="B64" s="99"/>
      <c r="C64" s="104"/>
      <c r="D64" s="151"/>
      <c r="E64" s="152"/>
      <c r="F64" s="152"/>
      <c r="G64" s="152"/>
      <c r="H64" s="153"/>
      <c r="I64" s="152"/>
      <c r="J64" s="151"/>
      <c r="K64" s="152"/>
      <c r="L64" s="152"/>
      <c r="M64" s="152"/>
      <c r="N64" s="152"/>
      <c r="O64" s="152"/>
      <c r="P64" s="153"/>
      <c r="Q64" s="104"/>
      <c r="R64" s="102"/>
    </row>
    <row r="65" spans="2:18" s="90" customFormat="1" ht="12.75">
      <c r="B65" s="99"/>
      <c r="C65" s="104"/>
      <c r="D65" s="151"/>
      <c r="E65" s="152"/>
      <c r="F65" s="152"/>
      <c r="G65" s="152"/>
      <c r="H65" s="153"/>
      <c r="I65" s="152"/>
      <c r="J65" s="151"/>
      <c r="K65" s="152"/>
      <c r="L65" s="152"/>
      <c r="M65" s="152"/>
      <c r="N65" s="152"/>
      <c r="O65" s="152"/>
      <c r="P65" s="153"/>
      <c r="Q65" s="104"/>
      <c r="R65" s="102"/>
    </row>
    <row r="66" spans="2:18" s="90" customFormat="1" ht="12.75">
      <c r="B66" s="99"/>
      <c r="C66" s="104"/>
      <c r="D66" s="151"/>
      <c r="E66" s="152"/>
      <c r="F66" s="152"/>
      <c r="G66" s="152"/>
      <c r="H66" s="153"/>
      <c r="I66" s="152"/>
      <c r="J66" s="151"/>
      <c r="K66" s="152"/>
      <c r="L66" s="152"/>
      <c r="M66" s="152"/>
      <c r="N66" s="152"/>
      <c r="O66" s="152"/>
      <c r="P66" s="153"/>
      <c r="Q66" s="104"/>
      <c r="R66" s="102"/>
    </row>
    <row r="67" spans="2:18" s="90" customFormat="1" ht="12.75">
      <c r="B67" s="99"/>
      <c r="C67" s="104"/>
      <c r="D67" s="151"/>
      <c r="E67" s="152"/>
      <c r="F67" s="152"/>
      <c r="G67" s="152"/>
      <c r="H67" s="153"/>
      <c r="I67" s="152"/>
      <c r="J67" s="151"/>
      <c r="K67" s="152"/>
      <c r="L67" s="152"/>
      <c r="M67" s="152"/>
      <c r="N67" s="152"/>
      <c r="O67" s="152"/>
      <c r="P67" s="153"/>
      <c r="Q67" s="104"/>
      <c r="R67" s="102"/>
    </row>
    <row r="68" spans="2:18" s="90" customFormat="1" ht="12.75">
      <c r="B68" s="99"/>
      <c r="C68" s="104"/>
      <c r="D68" s="151"/>
      <c r="E68" s="152"/>
      <c r="F68" s="152"/>
      <c r="G68" s="152"/>
      <c r="H68" s="153"/>
      <c r="I68" s="152"/>
      <c r="J68" s="151"/>
      <c r="K68" s="152"/>
      <c r="L68" s="152"/>
      <c r="M68" s="152"/>
      <c r="N68" s="152"/>
      <c r="O68" s="152"/>
      <c r="P68" s="153"/>
      <c r="Q68" s="104"/>
      <c r="R68" s="102"/>
    </row>
    <row r="69" spans="2:18" s="90" customFormat="1" ht="12.75">
      <c r="B69" s="99"/>
      <c r="C69" s="104"/>
      <c r="D69" s="151"/>
      <c r="E69" s="152"/>
      <c r="F69" s="152"/>
      <c r="G69" s="152"/>
      <c r="H69" s="153"/>
      <c r="I69" s="152"/>
      <c r="J69" s="151"/>
      <c r="K69" s="152"/>
      <c r="L69" s="152"/>
      <c r="M69" s="152"/>
      <c r="N69" s="152"/>
      <c r="O69" s="152"/>
      <c r="P69" s="153"/>
      <c r="Q69" s="104"/>
      <c r="R69" s="102"/>
    </row>
    <row r="70" spans="2:18" s="108" customFormat="1" ht="12.75">
      <c r="B70" s="109"/>
      <c r="C70" s="110"/>
      <c r="D70" s="154" t="s">
        <v>46</v>
      </c>
      <c r="E70" s="155"/>
      <c r="F70" s="155"/>
      <c r="G70" s="156" t="s">
        <v>47</v>
      </c>
      <c r="H70" s="157"/>
      <c r="I70" s="125"/>
      <c r="J70" s="154" t="s">
        <v>46</v>
      </c>
      <c r="K70" s="155"/>
      <c r="L70" s="155"/>
      <c r="M70" s="155"/>
      <c r="N70" s="156" t="s">
        <v>47</v>
      </c>
      <c r="O70" s="155"/>
      <c r="P70" s="157"/>
      <c r="Q70" s="110"/>
      <c r="R70" s="114"/>
    </row>
    <row r="71" spans="2:18" s="108" customFormat="1" ht="14.45" customHeight="1">
      <c r="B71" s="158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60"/>
    </row>
    <row r="72" s="90" customFormat="1" ht="13.5"/>
    <row r="73" s="90" customFormat="1" ht="13.5"/>
    <row r="74" s="90" customFormat="1" ht="13.5"/>
    <row r="75" spans="2:18" s="108" customFormat="1" ht="6.95" customHeight="1">
      <c r="B75" s="161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3"/>
    </row>
    <row r="76" spans="2:18" s="108" customFormat="1" ht="36.95" customHeight="1">
      <c r="B76" s="109"/>
      <c r="C76" s="100" t="s">
        <v>109</v>
      </c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14"/>
    </row>
    <row r="77" spans="2:18" s="108" customFormat="1" ht="6.95" customHeight="1">
      <c r="B77" s="109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4"/>
    </row>
    <row r="78" spans="2:18" s="108" customFormat="1" ht="30" customHeight="1">
      <c r="B78" s="109"/>
      <c r="C78" s="115" t="s">
        <v>16</v>
      </c>
      <c r="D78" s="119"/>
      <c r="E78" s="119"/>
      <c r="F78" s="106" t="str">
        <f>F6</f>
        <v xml:space="preserve">Pořízení nové kotelny_ UDRŽOVACÍ PRÁCE
Vyšší odborná škola a Střední zemědělská škola Benešov, Mendelova 131 
</v>
      </c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19"/>
      <c r="R78" s="114"/>
    </row>
    <row r="79" spans="2:18" s="108" customFormat="1" ht="36.95" customHeight="1">
      <c r="B79" s="109"/>
      <c r="C79" s="164" t="s">
        <v>105</v>
      </c>
      <c r="D79" s="165"/>
      <c r="E79" s="165"/>
      <c r="F79" s="166" t="str">
        <f>F7</f>
        <v>SO - 01 - VÝMĚNA KOTLŮ A TECHNOLOGIE KOTELNY</v>
      </c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9"/>
      <c r="R79" s="114"/>
    </row>
    <row r="80" spans="2:18" s="108" customFormat="1" ht="6.95" customHeight="1">
      <c r="B80" s="10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4"/>
    </row>
    <row r="81" spans="2:18" s="108" customFormat="1" ht="18" customHeight="1">
      <c r="B81" s="109"/>
      <c r="C81" s="115" t="s">
        <v>19</v>
      </c>
      <c r="D81" s="119"/>
      <c r="E81" s="119"/>
      <c r="F81" s="117" t="str">
        <f>F9</f>
        <v xml:space="preserve">Benešov-Mendelova 131 </v>
      </c>
      <c r="G81" s="119"/>
      <c r="H81" s="119"/>
      <c r="I81" s="119"/>
      <c r="J81" s="119"/>
      <c r="K81" s="115" t="s">
        <v>20</v>
      </c>
      <c r="L81" s="119"/>
      <c r="M81" s="118">
        <f>IF(O9="","",O9)</f>
        <v>43862</v>
      </c>
      <c r="N81" s="118"/>
      <c r="O81" s="118"/>
      <c r="P81" s="118"/>
      <c r="Q81" s="119"/>
      <c r="R81" s="114"/>
    </row>
    <row r="82" spans="2:18" s="108" customFormat="1" ht="6.95" customHeight="1">
      <c r="B82" s="10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4"/>
    </row>
    <row r="83" spans="2:18" s="108" customFormat="1" ht="12">
      <c r="B83" s="109"/>
      <c r="C83" s="115" t="s">
        <v>23</v>
      </c>
      <c r="D83" s="119"/>
      <c r="E83" s="119"/>
      <c r="F83" s="117" t="str">
        <f>E12</f>
        <v>Vyšší odborná škola a Střední zemědělská škola Benešov</v>
      </c>
      <c r="G83" s="119"/>
      <c r="H83" s="119"/>
      <c r="I83" s="119"/>
      <c r="J83" s="119"/>
      <c r="K83" s="115" t="s">
        <v>28</v>
      </c>
      <c r="L83" s="119"/>
      <c r="M83" s="120" t="str">
        <f>E18</f>
        <v>Mgr. Michal Smejkal</v>
      </c>
      <c r="N83" s="120"/>
      <c r="O83" s="120"/>
      <c r="P83" s="120"/>
      <c r="Q83" s="120"/>
      <c r="R83" s="114"/>
    </row>
    <row r="84" spans="2:18" s="108" customFormat="1" ht="14.45" customHeight="1">
      <c r="B84" s="109"/>
      <c r="C84" s="115" t="s">
        <v>26</v>
      </c>
      <c r="D84" s="119"/>
      <c r="E84" s="119"/>
      <c r="F84" s="117" t="str">
        <f>IF(E15="","",E15)</f>
        <v xml:space="preserve"> </v>
      </c>
      <c r="G84" s="119"/>
      <c r="H84" s="119"/>
      <c r="I84" s="119"/>
      <c r="J84" s="119"/>
      <c r="K84" s="115" t="s">
        <v>30</v>
      </c>
      <c r="L84" s="119"/>
      <c r="M84" s="120" t="str">
        <f>E21</f>
        <v>Martin Suchý</v>
      </c>
      <c r="N84" s="120"/>
      <c r="O84" s="120"/>
      <c r="P84" s="120"/>
      <c r="Q84" s="120"/>
      <c r="R84" s="114"/>
    </row>
    <row r="85" spans="2:18" s="108" customFormat="1" ht="10.35" customHeight="1">
      <c r="B85" s="109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4"/>
    </row>
    <row r="86" spans="2:18" s="108" customFormat="1" ht="29.25" customHeight="1">
      <c r="B86" s="109"/>
      <c r="C86" s="167" t="s">
        <v>110</v>
      </c>
      <c r="D86" s="168"/>
      <c r="E86" s="168"/>
      <c r="F86" s="168"/>
      <c r="G86" s="168"/>
      <c r="H86" s="169"/>
      <c r="I86" s="169"/>
      <c r="J86" s="169"/>
      <c r="K86" s="169"/>
      <c r="L86" s="169"/>
      <c r="M86" s="169"/>
      <c r="N86" s="167" t="s">
        <v>111</v>
      </c>
      <c r="O86" s="168"/>
      <c r="P86" s="168"/>
      <c r="Q86" s="168"/>
      <c r="R86" s="114"/>
    </row>
    <row r="87" spans="2:18" s="108" customFormat="1" ht="10.35" customHeight="1">
      <c r="B87" s="109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4"/>
    </row>
    <row r="88" spans="2:47" s="108" customFormat="1" ht="29.25" customHeight="1">
      <c r="B88" s="109"/>
      <c r="C88" s="170" t="s">
        <v>112</v>
      </c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71">
        <f>N89+N92</f>
        <v>0</v>
      </c>
      <c r="O88" s="172"/>
      <c r="P88" s="172"/>
      <c r="Q88" s="172"/>
      <c r="R88" s="114"/>
      <c r="AU88" s="95"/>
    </row>
    <row r="89" spans="2:18" s="179" customFormat="1" ht="24.95" customHeight="1">
      <c r="B89" s="173"/>
      <c r="C89" s="174"/>
      <c r="D89" s="175" t="s">
        <v>114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N124</f>
        <v>0</v>
      </c>
      <c r="O89" s="177"/>
      <c r="P89" s="177"/>
      <c r="Q89" s="177"/>
      <c r="R89" s="178"/>
    </row>
    <row r="90" spans="2:18" s="179" customFormat="1" ht="19.9" customHeight="1">
      <c r="B90" s="173"/>
      <c r="C90" s="174"/>
      <c r="D90" s="175" t="s">
        <v>115</v>
      </c>
      <c r="E90" s="174"/>
      <c r="F90" s="174"/>
      <c r="G90" s="174"/>
      <c r="H90" s="174"/>
      <c r="I90" s="174"/>
      <c r="J90" s="174"/>
      <c r="K90" s="174"/>
      <c r="L90" s="174"/>
      <c r="M90" s="174"/>
      <c r="N90" s="176">
        <f>N125</f>
        <v>0</v>
      </c>
      <c r="O90" s="177"/>
      <c r="P90" s="177"/>
      <c r="Q90" s="177"/>
      <c r="R90" s="178"/>
    </row>
    <row r="91" spans="2:18" s="179" customFormat="1" ht="19.9" customHeight="1">
      <c r="B91" s="173"/>
      <c r="C91" s="174"/>
      <c r="D91" s="175" t="s">
        <v>116</v>
      </c>
      <c r="E91" s="174"/>
      <c r="F91" s="174"/>
      <c r="G91" s="174"/>
      <c r="H91" s="174"/>
      <c r="I91" s="174"/>
      <c r="J91" s="174"/>
      <c r="K91" s="174"/>
      <c r="L91" s="174"/>
      <c r="M91" s="174"/>
      <c r="N91" s="176">
        <f>N129</f>
        <v>0</v>
      </c>
      <c r="O91" s="177"/>
      <c r="P91" s="177"/>
      <c r="Q91" s="177"/>
      <c r="R91" s="178"/>
    </row>
    <row r="92" spans="2:18" s="179" customFormat="1" ht="24.95" customHeight="1">
      <c r="B92" s="173"/>
      <c r="C92" s="174"/>
      <c r="D92" s="175" t="s">
        <v>117</v>
      </c>
      <c r="E92" s="174"/>
      <c r="F92" s="174"/>
      <c r="G92" s="174"/>
      <c r="H92" s="174"/>
      <c r="I92" s="174"/>
      <c r="J92" s="174"/>
      <c r="K92" s="174"/>
      <c r="L92" s="174"/>
      <c r="M92" s="174"/>
      <c r="N92" s="176">
        <f>N131</f>
        <v>0</v>
      </c>
      <c r="O92" s="177"/>
      <c r="P92" s="177"/>
      <c r="Q92" s="177"/>
      <c r="R92" s="178"/>
    </row>
    <row r="93" spans="2:18" s="179" customFormat="1" ht="19.9" customHeight="1">
      <c r="B93" s="173"/>
      <c r="C93" s="174"/>
      <c r="D93" s="175" t="s">
        <v>118</v>
      </c>
      <c r="E93" s="174"/>
      <c r="F93" s="174"/>
      <c r="G93" s="174"/>
      <c r="H93" s="174"/>
      <c r="I93" s="174"/>
      <c r="J93" s="174"/>
      <c r="K93" s="174"/>
      <c r="L93" s="174"/>
      <c r="M93" s="174"/>
      <c r="N93" s="176">
        <f>N132</f>
        <v>0</v>
      </c>
      <c r="O93" s="177"/>
      <c r="P93" s="177"/>
      <c r="Q93" s="177"/>
      <c r="R93" s="178"/>
    </row>
    <row r="94" spans="2:18" s="179" customFormat="1" ht="19.9" customHeight="1">
      <c r="B94" s="173"/>
      <c r="C94" s="174"/>
      <c r="D94" s="175" t="s">
        <v>119</v>
      </c>
      <c r="E94" s="174"/>
      <c r="F94" s="174"/>
      <c r="G94" s="174"/>
      <c r="H94" s="174"/>
      <c r="I94" s="174"/>
      <c r="J94" s="174"/>
      <c r="K94" s="174"/>
      <c r="L94" s="174"/>
      <c r="M94" s="174"/>
      <c r="N94" s="176">
        <f>N144</f>
        <v>0</v>
      </c>
      <c r="O94" s="177"/>
      <c r="P94" s="177"/>
      <c r="Q94" s="177"/>
      <c r="R94" s="178"/>
    </row>
    <row r="95" spans="2:18" s="179" customFormat="1" ht="19.9" customHeight="1">
      <c r="B95" s="173"/>
      <c r="C95" s="174"/>
      <c r="D95" s="175" t="s">
        <v>120</v>
      </c>
      <c r="E95" s="174"/>
      <c r="F95" s="174"/>
      <c r="G95" s="174"/>
      <c r="H95" s="174"/>
      <c r="I95" s="174"/>
      <c r="J95" s="174"/>
      <c r="K95" s="174"/>
      <c r="L95" s="174"/>
      <c r="M95" s="174"/>
      <c r="N95" s="176">
        <f>N152</f>
        <v>0</v>
      </c>
      <c r="O95" s="177"/>
      <c r="P95" s="177"/>
      <c r="Q95" s="177"/>
      <c r="R95" s="178"/>
    </row>
    <row r="96" spans="2:18" s="179" customFormat="1" ht="19.9" customHeight="1">
      <c r="B96" s="173"/>
      <c r="C96" s="174"/>
      <c r="D96" s="175" t="s">
        <v>121</v>
      </c>
      <c r="E96" s="174"/>
      <c r="F96" s="174"/>
      <c r="G96" s="174"/>
      <c r="H96" s="174"/>
      <c r="I96" s="174"/>
      <c r="J96" s="174"/>
      <c r="K96" s="174"/>
      <c r="L96" s="174"/>
      <c r="M96" s="174"/>
      <c r="N96" s="176">
        <f>N160</f>
        <v>0</v>
      </c>
      <c r="O96" s="177"/>
      <c r="P96" s="177"/>
      <c r="Q96" s="177"/>
      <c r="R96" s="178"/>
    </row>
    <row r="97" spans="2:18" s="179" customFormat="1" ht="19.9" customHeight="1">
      <c r="B97" s="173"/>
      <c r="C97" s="174"/>
      <c r="D97" s="175" t="s">
        <v>122</v>
      </c>
      <c r="E97" s="174"/>
      <c r="F97" s="174"/>
      <c r="G97" s="174"/>
      <c r="H97" s="174"/>
      <c r="I97" s="174"/>
      <c r="J97" s="174"/>
      <c r="K97" s="174"/>
      <c r="L97" s="174"/>
      <c r="M97" s="174"/>
      <c r="N97" s="176">
        <f>N195</f>
        <v>0</v>
      </c>
      <c r="O97" s="177"/>
      <c r="P97" s="177"/>
      <c r="Q97" s="177"/>
      <c r="R97" s="178"/>
    </row>
    <row r="98" spans="2:18" s="179" customFormat="1" ht="19.9" customHeight="1">
      <c r="B98" s="173"/>
      <c r="C98" s="174"/>
      <c r="D98" s="175" t="s">
        <v>123</v>
      </c>
      <c r="E98" s="174"/>
      <c r="F98" s="174"/>
      <c r="G98" s="174"/>
      <c r="H98" s="174"/>
      <c r="I98" s="174"/>
      <c r="J98" s="174"/>
      <c r="K98" s="174"/>
      <c r="L98" s="174"/>
      <c r="M98" s="174"/>
      <c r="N98" s="176">
        <f>N201</f>
        <v>0</v>
      </c>
      <c r="O98" s="177"/>
      <c r="P98" s="177"/>
      <c r="Q98" s="177"/>
      <c r="R98" s="178"/>
    </row>
    <row r="99" spans="2:18" s="179" customFormat="1" ht="19.9" customHeight="1">
      <c r="B99" s="173"/>
      <c r="C99" s="174"/>
      <c r="D99" s="175" t="s">
        <v>124</v>
      </c>
      <c r="E99" s="174"/>
      <c r="F99" s="174"/>
      <c r="G99" s="174"/>
      <c r="H99" s="174"/>
      <c r="I99" s="174"/>
      <c r="J99" s="174"/>
      <c r="K99" s="174"/>
      <c r="L99" s="174"/>
      <c r="M99" s="174"/>
      <c r="N99" s="176">
        <f>N222</f>
        <v>0</v>
      </c>
      <c r="O99" s="177"/>
      <c r="P99" s="177"/>
      <c r="Q99" s="177"/>
      <c r="R99" s="178"/>
    </row>
    <row r="100" spans="2:18" s="179" customFormat="1" ht="19.9" customHeight="1">
      <c r="B100" s="173"/>
      <c r="C100" s="174"/>
      <c r="D100" s="175" t="s">
        <v>125</v>
      </c>
      <c r="E100" s="174"/>
      <c r="F100" s="174"/>
      <c r="G100" s="174"/>
      <c r="H100" s="174"/>
      <c r="I100" s="174"/>
      <c r="J100" s="174"/>
      <c r="K100" s="174"/>
      <c r="L100" s="174"/>
      <c r="M100" s="174"/>
      <c r="N100" s="176">
        <f>N226</f>
        <v>0</v>
      </c>
      <c r="O100" s="177"/>
      <c r="P100" s="177"/>
      <c r="Q100" s="177"/>
      <c r="R100" s="178"/>
    </row>
    <row r="101" spans="2:18" s="179" customFormat="1" ht="19.9" customHeight="1">
      <c r="B101" s="173"/>
      <c r="C101" s="174"/>
      <c r="D101" s="175" t="s">
        <v>126</v>
      </c>
      <c r="E101" s="174"/>
      <c r="F101" s="174"/>
      <c r="G101" s="174"/>
      <c r="H101" s="174"/>
      <c r="I101" s="174"/>
      <c r="J101" s="174"/>
      <c r="K101" s="174"/>
      <c r="L101" s="174"/>
      <c r="M101" s="174"/>
      <c r="N101" s="176">
        <f>N252</f>
        <v>0</v>
      </c>
      <c r="O101" s="177"/>
      <c r="P101" s="177"/>
      <c r="Q101" s="177"/>
      <c r="R101" s="178"/>
    </row>
    <row r="102" spans="2:18" s="179" customFormat="1" ht="19.9" customHeight="1">
      <c r="B102" s="173"/>
      <c r="C102" s="174"/>
      <c r="D102" s="175"/>
      <c r="E102" s="174"/>
      <c r="F102" s="174"/>
      <c r="G102" s="174"/>
      <c r="H102" s="174"/>
      <c r="I102" s="174"/>
      <c r="J102" s="174"/>
      <c r="K102" s="174"/>
      <c r="L102" s="174"/>
      <c r="M102" s="174"/>
      <c r="N102" s="176"/>
      <c r="O102" s="177"/>
      <c r="P102" s="177"/>
      <c r="Q102" s="177"/>
      <c r="R102" s="178"/>
    </row>
    <row r="103" spans="2:18" s="108" customFormat="1" ht="21.75" customHeight="1">
      <c r="B103" s="109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14"/>
    </row>
    <row r="104" spans="2:21" s="108" customFormat="1" ht="29.25" customHeight="1">
      <c r="B104" s="109"/>
      <c r="C104" s="170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72"/>
      <c r="O104" s="172"/>
      <c r="P104" s="172"/>
      <c r="Q104" s="172"/>
      <c r="R104" s="114"/>
      <c r="T104" s="180"/>
      <c r="U104" s="181" t="s">
        <v>34</v>
      </c>
    </row>
    <row r="105" spans="2:18" s="108" customFormat="1" ht="18" customHeight="1">
      <c r="B105" s="109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14"/>
    </row>
    <row r="106" spans="2:18" s="108" customFormat="1" ht="29.25" customHeight="1">
      <c r="B106" s="109"/>
      <c r="C106" s="182" t="s">
        <v>644</v>
      </c>
      <c r="D106" s="183"/>
      <c r="E106" s="183"/>
      <c r="F106" s="183"/>
      <c r="G106" s="183"/>
      <c r="H106" s="183"/>
      <c r="I106" s="183"/>
      <c r="J106" s="183"/>
      <c r="K106" s="183"/>
      <c r="L106" s="184">
        <f>ROUND(SUM(N88+N104),2)</f>
        <v>0</v>
      </c>
      <c r="M106" s="184"/>
      <c r="N106" s="184"/>
      <c r="O106" s="184"/>
      <c r="P106" s="184"/>
      <c r="Q106" s="184"/>
      <c r="R106" s="114"/>
    </row>
    <row r="107" spans="2:18" s="108" customFormat="1" ht="6.95" customHeight="1">
      <c r="B107" s="158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60"/>
    </row>
    <row r="108" s="90" customFormat="1" ht="13.5"/>
    <row r="109" s="90" customFormat="1" ht="13.5"/>
    <row r="110" s="90" customFormat="1" ht="13.5"/>
    <row r="111" spans="2:18" s="108" customFormat="1" ht="6.95" customHeight="1">
      <c r="B111" s="161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3"/>
    </row>
    <row r="112" spans="2:18" s="108" customFormat="1" ht="36.95" customHeight="1">
      <c r="B112" s="109"/>
      <c r="C112" s="100" t="s">
        <v>128</v>
      </c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14"/>
    </row>
    <row r="113" spans="2:18" s="108" customFormat="1" ht="6.95" customHeight="1">
      <c r="B113" s="10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4"/>
    </row>
    <row r="114" spans="2:18" s="108" customFormat="1" ht="30" customHeight="1">
      <c r="B114" s="109"/>
      <c r="C114" s="115" t="s">
        <v>16</v>
      </c>
      <c r="D114" s="119"/>
      <c r="E114" s="119"/>
      <c r="F114" s="106" t="str">
        <f>F6</f>
        <v xml:space="preserve">Pořízení nové kotelny_ UDRŽOVACÍ PRÁCE
Vyšší odborná škola a Střední zemědělská škola Benešov, Mendelova 131 
</v>
      </c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19"/>
      <c r="R114" s="114"/>
    </row>
    <row r="115" spans="2:18" s="108" customFormat="1" ht="36.95" customHeight="1">
      <c r="B115" s="109"/>
      <c r="C115" s="164" t="s">
        <v>105</v>
      </c>
      <c r="D115" s="165"/>
      <c r="E115" s="165"/>
      <c r="F115" s="166" t="str">
        <f>F7</f>
        <v>SO - 01 - VÝMĚNA KOTLŮ A TECHNOLOGIE KOTELNY</v>
      </c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65"/>
      <c r="R115" s="114"/>
    </row>
    <row r="116" spans="2:18" s="108" customFormat="1" ht="6.95" customHeight="1">
      <c r="B116" s="10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4"/>
    </row>
    <row r="117" spans="2:18" s="108" customFormat="1" ht="18" customHeight="1">
      <c r="B117" s="109"/>
      <c r="C117" s="115" t="s">
        <v>19</v>
      </c>
      <c r="D117" s="119"/>
      <c r="E117" s="119"/>
      <c r="F117" s="117" t="str">
        <f>F9</f>
        <v xml:space="preserve">Benešov-Mendelova 131 </v>
      </c>
      <c r="G117" s="119"/>
      <c r="H117" s="119"/>
      <c r="I117" s="119"/>
      <c r="J117" s="119"/>
      <c r="K117" s="115" t="s">
        <v>20</v>
      </c>
      <c r="L117" s="119"/>
      <c r="M117" s="118" t="s">
        <v>421</v>
      </c>
      <c r="N117" s="118"/>
      <c r="O117" s="118"/>
      <c r="P117" s="118"/>
      <c r="Q117" s="119"/>
      <c r="R117" s="114"/>
    </row>
    <row r="118" spans="2:18" s="108" customFormat="1" ht="6.95" customHeight="1">
      <c r="B118" s="10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4"/>
    </row>
    <row r="119" spans="2:18" s="108" customFormat="1" ht="12">
      <c r="B119" s="109"/>
      <c r="C119" s="115" t="s">
        <v>23</v>
      </c>
      <c r="D119" s="119"/>
      <c r="E119" s="119"/>
      <c r="F119" s="117" t="str">
        <f>E12</f>
        <v>Vyšší odborná škola a Střední zemědělská škola Benešov</v>
      </c>
      <c r="G119" s="119"/>
      <c r="H119" s="119"/>
      <c r="I119" s="119"/>
      <c r="J119" s="119"/>
      <c r="K119" s="115" t="s">
        <v>28</v>
      </c>
      <c r="L119" s="119"/>
      <c r="M119" s="120" t="str">
        <f>E18</f>
        <v>Mgr. Michal Smejkal</v>
      </c>
      <c r="N119" s="120"/>
      <c r="O119" s="120"/>
      <c r="P119" s="120"/>
      <c r="Q119" s="120"/>
      <c r="R119" s="114"/>
    </row>
    <row r="120" spans="2:18" s="108" customFormat="1" ht="14.45" customHeight="1">
      <c r="B120" s="109"/>
      <c r="C120" s="115" t="s">
        <v>26</v>
      </c>
      <c r="D120" s="119"/>
      <c r="E120" s="119"/>
      <c r="F120" s="117" t="str">
        <f>IF(E15="","",E15)</f>
        <v xml:space="preserve"> </v>
      </c>
      <c r="G120" s="119"/>
      <c r="H120" s="119"/>
      <c r="I120" s="119"/>
      <c r="J120" s="119"/>
      <c r="K120" s="115" t="s">
        <v>30</v>
      </c>
      <c r="L120" s="119"/>
      <c r="M120" s="120" t="str">
        <f>E21</f>
        <v>Martin Suchý</v>
      </c>
      <c r="N120" s="120"/>
      <c r="O120" s="120"/>
      <c r="P120" s="120"/>
      <c r="Q120" s="120"/>
      <c r="R120" s="114"/>
    </row>
    <row r="121" spans="2:18" s="108" customFormat="1" ht="10.35" customHeight="1">
      <c r="B121" s="10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4"/>
    </row>
    <row r="122" spans="2:27" s="192" customFormat="1" ht="29.25" customHeight="1">
      <c r="B122" s="186"/>
      <c r="C122" s="187" t="s">
        <v>129</v>
      </c>
      <c r="D122" s="188" t="s">
        <v>130</v>
      </c>
      <c r="E122" s="188" t="s">
        <v>52</v>
      </c>
      <c r="F122" s="189" t="s">
        <v>131</v>
      </c>
      <c r="G122" s="189"/>
      <c r="H122" s="189"/>
      <c r="I122" s="189"/>
      <c r="J122" s="188" t="s">
        <v>132</v>
      </c>
      <c r="K122" s="188" t="s">
        <v>133</v>
      </c>
      <c r="L122" s="189" t="s">
        <v>134</v>
      </c>
      <c r="M122" s="189"/>
      <c r="N122" s="189" t="s">
        <v>111</v>
      </c>
      <c r="O122" s="189"/>
      <c r="P122" s="189"/>
      <c r="Q122" s="190"/>
      <c r="R122" s="191"/>
      <c r="T122" s="193" t="s">
        <v>135</v>
      </c>
      <c r="U122" s="194" t="s">
        <v>34</v>
      </c>
      <c r="V122" s="194" t="s">
        <v>136</v>
      </c>
      <c r="W122" s="194" t="s">
        <v>137</v>
      </c>
      <c r="X122" s="194" t="s">
        <v>138</v>
      </c>
      <c r="Y122" s="194" t="s">
        <v>139</v>
      </c>
      <c r="Z122" s="194" t="s">
        <v>140</v>
      </c>
      <c r="AA122" s="195" t="s">
        <v>141</v>
      </c>
    </row>
    <row r="123" spans="2:63" s="108" customFormat="1" ht="29.25" customHeight="1">
      <c r="B123" s="109"/>
      <c r="C123" s="196" t="s">
        <v>107</v>
      </c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97">
        <f>N89+N92+N104</f>
        <v>0</v>
      </c>
      <c r="O123" s="198"/>
      <c r="P123" s="198"/>
      <c r="Q123" s="198"/>
      <c r="R123" s="114"/>
      <c r="T123" s="199"/>
      <c r="U123" s="123"/>
      <c r="V123" s="123"/>
      <c r="W123" s="200">
        <f>W124+W131</f>
        <v>1.26</v>
      </c>
      <c r="X123" s="123"/>
      <c r="Y123" s="200">
        <f>Y124+Y131</f>
        <v>0.0021000000000000003</v>
      </c>
      <c r="Z123" s="123"/>
      <c r="AA123" s="201">
        <f>AA124+AA131</f>
        <v>0</v>
      </c>
      <c r="AT123" s="95"/>
      <c r="AU123" s="95"/>
      <c r="BK123" s="202"/>
    </row>
    <row r="124" spans="2:63" s="208" customFormat="1" ht="37.35" customHeight="1">
      <c r="B124" s="203"/>
      <c r="C124" s="204"/>
      <c r="D124" s="205" t="s">
        <v>114</v>
      </c>
      <c r="E124" s="205"/>
      <c r="F124" s="205"/>
      <c r="G124" s="205"/>
      <c r="H124" s="205"/>
      <c r="I124" s="205"/>
      <c r="J124" s="205"/>
      <c r="K124" s="205"/>
      <c r="L124" s="205"/>
      <c r="M124" s="205"/>
      <c r="N124" s="206">
        <f>N125+N129</f>
        <v>0</v>
      </c>
      <c r="O124" s="176"/>
      <c r="P124" s="176"/>
      <c r="Q124" s="176"/>
      <c r="R124" s="207"/>
      <c r="T124" s="209"/>
      <c r="U124" s="210"/>
      <c r="V124" s="210"/>
      <c r="W124" s="211">
        <f>W125+W129</f>
        <v>1.26</v>
      </c>
      <c r="X124" s="210"/>
      <c r="Y124" s="211">
        <f>Y125+Y129</f>
        <v>0.0021000000000000003</v>
      </c>
      <c r="Z124" s="210"/>
      <c r="AA124" s="212">
        <f>AA125+AA129</f>
        <v>0</v>
      </c>
      <c r="AR124" s="213"/>
      <c r="AT124" s="214"/>
      <c r="AU124" s="214"/>
      <c r="AY124" s="213"/>
      <c r="BK124" s="215"/>
    </row>
    <row r="125" spans="2:63" s="208" customFormat="1" ht="19.9" customHeight="1">
      <c r="B125" s="203"/>
      <c r="C125" s="216"/>
      <c r="D125" s="217" t="s">
        <v>115</v>
      </c>
      <c r="E125" s="217"/>
      <c r="F125" s="217"/>
      <c r="G125" s="217"/>
      <c r="H125" s="217"/>
      <c r="I125" s="217"/>
      <c r="J125" s="217"/>
      <c r="K125" s="217"/>
      <c r="L125" s="217"/>
      <c r="M125" s="217"/>
      <c r="N125" s="218">
        <f>SUM(N126:Q127)</f>
        <v>0</v>
      </c>
      <c r="O125" s="219"/>
      <c r="P125" s="219"/>
      <c r="Q125" s="219"/>
      <c r="R125" s="207"/>
      <c r="T125" s="209"/>
      <c r="U125" s="210"/>
      <c r="V125" s="210"/>
      <c r="W125" s="211">
        <f>SUM(W126:W128)</f>
        <v>1.26</v>
      </c>
      <c r="X125" s="210"/>
      <c r="Y125" s="211">
        <f>SUM(Y126:Y128)</f>
        <v>0.0021000000000000003</v>
      </c>
      <c r="Z125" s="210"/>
      <c r="AA125" s="212">
        <f>SUM(AA126:AA128)</f>
        <v>0</v>
      </c>
      <c r="AR125" s="213"/>
      <c r="AT125" s="214"/>
      <c r="AU125" s="214"/>
      <c r="AY125" s="213"/>
      <c r="BK125" s="215"/>
    </row>
    <row r="126" spans="2:65" s="56" customFormat="1" ht="38.25" customHeight="1">
      <c r="B126" s="3"/>
      <c r="C126" s="220" t="s">
        <v>78</v>
      </c>
      <c r="D126" s="220" t="s">
        <v>143</v>
      </c>
      <c r="E126" s="221"/>
      <c r="F126" s="222" t="s">
        <v>144</v>
      </c>
      <c r="G126" s="222"/>
      <c r="H126" s="222"/>
      <c r="I126" s="222"/>
      <c r="J126" s="223" t="s">
        <v>145</v>
      </c>
      <c r="K126" s="224">
        <v>10</v>
      </c>
      <c r="L126" s="43"/>
      <c r="M126" s="43"/>
      <c r="N126" s="247">
        <f>ROUND(L126*K126,2)</f>
        <v>0</v>
      </c>
      <c r="O126" s="247"/>
      <c r="P126" s="247"/>
      <c r="Q126" s="247"/>
      <c r="R126" s="114"/>
      <c r="T126" s="77" t="s">
        <v>5</v>
      </c>
      <c r="U126" s="78" t="s">
        <v>35</v>
      </c>
      <c r="V126" s="79">
        <v>0.126</v>
      </c>
      <c r="W126" s="79">
        <f>V126*K126</f>
        <v>1.26</v>
      </c>
      <c r="X126" s="79">
        <v>0.00021</v>
      </c>
      <c r="Y126" s="79">
        <f>X126*K126</f>
        <v>0.0021000000000000003</v>
      </c>
      <c r="Z126" s="79">
        <v>0</v>
      </c>
      <c r="AA126" s="80">
        <f>Z126*K126</f>
        <v>0</v>
      </c>
      <c r="AR126" s="55"/>
      <c r="AT126" s="55"/>
      <c r="AU126" s="55"/>
      <c r="AY126" s="55"/>
      <c r="BE126" s="81"/>
      <c r="BF126" s="81"/>
      <c r="BG126" s="81"/>
      <c r="BH126" s="81"/>
      <c r="BI126" s="81"/>
      <c r="BJ126" s="55"/>
      <c r="BK126" s="81"/>
      <c r="BL126" s="55"/>
      <c r="BM126" s="55"/>
    </row>
    <row r="127" spans="2:65" s="56" customFormat="1" ht="63" customHeight="1">
      <c r="B127" s="3"/>
      <c r="C127" s="220" t="s">
        <v>103</v>
      </c>
      <c r="D127" s="220" t="s">
        <v>143</v>
      </c>
      <c r="E127" s="221"/>
      <c r="F127" s="225" t="s">
        <v>554</v>
      </c>
      <c r="G127" s="225"/>
      <c r="H127" s="225"/>
      <c r="I127" s="225"/>
      <c r="J127" s="223" t="s">
        <v>147</v>
      </c>
      <c r="K127" s="224">
        <v>1</v>
      </c>
      <c r="L127" s="43"/>
      <c r="M127" s="43"/>
      <c r="N127" s="247">
        <f>ROUND(L127*K127,2)</f>
        <v>0</v>
      </c>
      <c r="O127" s="247"/>
      <c r="P127" s="247"/>
      <c r="Q127" s="247"/>
      <c r="R127" s="114"/>
      <c r="T127" s="77"/>
      <c r="U127" s="78"/>
      <c r="V127" s="79"/>
      <c r="W127" s="79"/>
      <c r="X127" s="79"/>
      <c r="Y127" s="79"/>
      <c r="Z127" s="79"/>
      <c r="AA127" s="80"/>
      <c r="AC127" s="82"/>
      <c r="AR127" s="55"/>
      <c r="AT127" s="55"/>
      <c r="AU127" s="55"/>
      <c r="AY127" s="55"/>
      <c r="BE127" s="81"/>
      <c r="BF127" s="81"/>
      <c r="BG127" s="81"/>
      <c r="BH127" s="81"/>
      <c r="BI127" s="81"/>
      <c r="BJ127" s="55"/>
      <c r="BK127" s="81"/>
      <c r="BL127" s="55"/>
      <c r="BM127" s="55"/>
    </row>
    <row r="128" spans="2:47" s="56" customFormat="1" ht="21" customHeight="1">
      <c r="B128" s="3"/>
      <c r="C128" s="131"/>
      <c r="D128" s="131"/>
      <c r="E128" s="131"/>
      <c r="F128" s="226">
        <v>6</v>
      </c>
      <c r="G128" s="227"/>
      <c r="H128" s="227"/>
      <c r="I128" s="227"/>
      <c r="J128" s="131"/>
      <c r="K128" s="131"/>
      <c r="L128" s="83"/>
      <c r="M128" s="83"/>
      <c r="N128" s="131"/>
      <c r="O128" s="131"/>
      <c r="P128" s="131"/>
      <c r="Q128" s="131"/>
      <c r="R128" s="114"/>
      <c r="T128" s="84"/>
      <c r="U128" s="57"/>
      <c r="V128" s="57"/>
      <c r="W128" s="57"/>
      <c r="X128" s="57"/>
      <c r="Y128" s="57"/>
      <c r="Z128" s="57"/>
      <c r="AA128" s="85"/>
      <c r="AT128" s="55"/>
      <c r="AU128" s="55"/>
    </row>
    <row r="129" spans="2:63" s="68" customFormat="1" ht="29.85" customHeight="1">
      <c r="B129" s="67"/>
      <c r="C129" s="216"/>
      <c r="D129" s="217" t="s">
        <v>116</v>
      </c>
      <c r="E129" s="217"/>
      <c r="F129" s="217"/>
      <c r="G129" s="217"/>
      <c r="H129" s="217"/>
      <c r="I129" s="217"/>
      <c r="J129" s="217"/>
      <c r="K129" s="217"/>
      <c r="L129" s="76"/>
      <c r="M129" s="76"/>
      <c r="N129" s="248">
        <f>SUM(N130)</f>
        <v>0</v>
      </c>
      <c r="O129" s="249"/>
      <c r="P129" s="249"/>
      <c r="Q129" s="249"/>
      <c r="R129" s="207"/>
      <c r="T129" s="69"/>
      <c r="U129" s="70"/>
      <c r="V129" s="70"/>
      <c r="W129" s="71"/>
      <c r="X129" s="70"/>
      <c r="Y129" s="71"/>
      <c r="Z129" s="70"/>
      <c r="AA129" s="72"/>
      <c r="AR129" s="73"/>
      <c r="AT129" s="74"/>
      <c r="AU129" s="74"/>
      <c r="AY129" s="73"/>
      <c r="BK129" s="75"/>
    </row>
    <row r="130" spans="2:65" s="56" customFormat="1" ht="25.5" customHeight="1">
      <c r="B130" s="3"/>
      <c r="C130" s="220">
        <v>3</v>
      </c>
      <c r="D130" s="220" t="s">
        <v>143</v>
      </c>
      <c r="E130" s="221"/>
      <c r="F130" s="222" t="s">
        <v>151</v>
      </c>
      <c r="G130" s="222"/>
      <c r="H130" s="222"/>
      <c r="I130" s="222"/>
      <c r="J130" s="223" t="s">
        <v>152</v>
      </c>
      <c r="K130" s="224">
        <v>0.318</v>
      </c>
      <c r="L130" s="43"/>
      <c r="M130" s="43"/>
      <c r="N130" s="247">
        <f>ROUND(L130*K130,2)</f>
        <v>0</v>
      </c>
      <c r="O130" s="247"/>
      <c r="P130" s="247"/>
      <c r="Q130" s="247"/>
      <c r="R130" s="114"/>
      <c r="T130" s="77"/>
      <c r="U130" s="78"/>
      <c r="V130" s="79"/>
      <c r="W130" s="79"/>
      <c r="X130" s="79"/>
      <c r="Y130" s="79"/>
      <c r="Z130" s="79"/>
      <c r="AA130" s="80"/>
      <c r="AR130" s="55"/>
      <c r="AT130" s="55"/>
      <c r="AU130" s="55"/>
      <c r="AY130" s="55"/>
      <c r="BE130" s="81"/>
      <c r="BF130" s="81"/>
      <c r="BG130" s="81"/>
      <c r="BH130" s="81"/>
      <c r="BI130" s="81"/>
      <c r="BJ130" s="55"/>
      <c r="BK130" s="81"/>
      <c r="BL130" s="55"/>
      <c r="BM130" s="55"/>
    </row>
    <row r="131" spans="2:63" s="68" customFormat="1" ht="37.35" customHeight="1">
      <c r="B131" s="67"/>
      <c r="C131" s="216"/>
      <c r="D131" s="217" t="s">
        <v>117</v>
      </c>
      <c r="E131" s="217"/>
      <c r="F131" s="217"/>
      <c r="G131" s="217"/>
      <c r="H131" s="217"/>
      <c r="I131" s="217"/>
      <c r="J131" s="217"/>
      <c r="K131" s="217"/>
      <c r="L131" s="76"/>
      <c r="M131" s="76"/>
      <c r="N131" s="250">
        <f>N132+N144+N152+N160+N195+N201+N222+N226+N252</f>
        <v>0</v>
      </c>
      <c r="O131" s="251"/>
      <c r="P131" s="251"/>
      <c r="Q131" s="251"/>
      <c r="R131" s="207"/>
      <c r="T131" s="69"/>
      <c r="U131" s="70"/>
      <c r="V131" s="70"/>
      <c r="W131" s="71"/>
      <c r="X131" s="70"/>
      <c r="Y131" s="71"/>
      <c r="Z131" s="70"/>
      <c r="AA131" s="72"/>
      <c r="AR131" s="73"/>
      <c r="AT131" s="74"/>
      <c r="AU131" s="74"/>
      <c r="AY131" s="73"/>
      <c r="BK131" s="75"/>
    </row>
    <row r="132" spans="2:63" s="68" customFormat="1" ht="19.9" customHeight="1">
      <c r="B132" s="67"/>
      <c r="C132" s="216"/>
      <c r="D132" s="217" t="s">
        <v>118</v>
      </c>
      <c r="E132" s="217"/>
      <c r="F132" s="217"/>
      <c r="G132" s="217"/>
      <c r="H132" s="217"/>
      <c r="I132" s="217"/>
      <c r="J132" s="217"/>
      <c r="K132" s="217"/>
      <c r="L132" s="76"/>
      <c r="M132" s="76"/>
      <c r="N132" s="218">
        <f>SUM(N133:Q143)</f>
        <v>0</v>
      </c>
      <c r="O132" s="219"/>
      <c r="P132" s="219"/>
      <c r="Q132" s="219"/>
      <c r="R132" s="207"/>
      <c r="T132" s="69"/>
      <c r="U132" s="70"/>
      <c r="V132" s="70"/>
      <c r="W132" s="71"/>
      <c r="X132" s="70"/>
      <c r="Y132" s="71"/>
      <c r="Z132" s="70"/>
      <c r="AA132" s="72"/>
      <c r="AR132" s="73"/>
      <c r="AT132" s="74"/>
      <c r="AU132" s="74"/>
      <c r="AY132" s="73"/>
      <c r="BK132" s="75"/>
    </row>
    <row r="133" spans="2:65" s="56" customFormat="1" ht="38.25" customHeight="1">
      <c r="B133" s="3"/>
      <c r="C133" s="220">
        <v>4</v>
      </c>
      <c r="D133" s="220" t="s">
        <v>143</v>
      </c>
      <c r="E133" s="221"/>
      <c r="F133" s="222" t="s">
        <v>391</v>
      </c>
      <c r="G133" s="222"/>
      <c r="H133" s="222"/>
      <c r="I133" s="222"/>
      <c r="J133" s="223" t="s">
        <v>150</v>
      </c>
      <c r="K133" s="228">
        <v>185</v>
      </c>
      <c r="L133" s="43"/>
      <c r="M133" s="43"/>
      <c r="N133" s="247">
        <f>ROUND(L133*K133,2)</f>
        <v>0</v>
      </c>
      <c r="O133" s="247"/>
      <c r="P133" s="247"/>
      <c r="Q133" s="247"/>
      <c r="R133" s="114"/>
      <c r="T133" s="77"/>
      <c r="U133" s="78"/>
      <c r="V133" s="79"/>
      <c r="W133" s="79"/>
      <c r="X133" s="79"/>
      <c r="Y133" s="79"/>
      <c r="Z133" s="79"/>
      <c r="AA133" s="80"/>
      <c r="AR133" s="55"/>
      <c r="AT133" s="55"/>
      <c r="AU133" s="55"/>
      <c r="AY133" s="55"/>
      <c r="BE133" s="81"/>
      <c r="BF133" s="81"/>
      <c r="BG133" s="81"/>
      <c r="BH133" s="81"/>
      <c r="BI133" s="81"/>
      <c r="BJ133" s="55"/>
      <c r="BK133" s="81"/>
      <c r="BL133" s="55"/>
      <c r="BM133" s="55"/>
    </row>
    <row r="134" spans="2:65" s="56" customFormat="1" ht="38.25" customHeight="1">
      <c r="B134" s="3"/>
      <c r="C134" s="220">
        <v>5</v>
      </c>
      <c r="D134" s="220" t="s">
        <v>143</v>
      </c>
      <c r="E134" s="221"/>
      <c r="F134" s="222" t="s">
        <v>392</v>
      </c>
      <c r="G134" s="222"/>
      <c r="H134" s="222"/>
      <c r="I134" s="222"/>
      <c r="J134" s="223" t="s">
        <v>150</v>
      </c>
      <c r="K134" s="228">
        <v>82</v>
      </c>
      <c r="L134" s="43"/>
      <c r="M134" s="43"/>
      <c r="N134" s="247">
        <f>ROUND(L134*K134,2)</f>
        <v>0</v>
      </c>
      <c r="O134" s="247"/>
      <c r="P134" s="247"/>
      <c r="Q134" s="247"/>
      <c r="R134" s="114"/>
      <c r="T134" s="77"/>
      <c r="U134" s="78"/>
      <c r="V134" s="79"/>
      <c r="W134" s="79"/>
      <c r="X134" s="79"/>
      <c r="Y134" s="79"/>
      <c r="Z134" s="79"/>
      <c r="AA134" s="80"/>
      <c r="AR134" s="55"/>
      <c r="AT134" s="55"/>
      <c r="AU134" s="55"/>
      <c r="AY134" s="55"/>
      <c r="BE134" s="81"/>
      <c r="BF134" s="81"/>
      <c r="BG134" s="81"/>
      <c r="BH134" s="81"/>
      <c r="BI134" s="81"/>
      <c r="BJ134" s="55"/>
      <c r="BK134" s="81"/>
      <c r="BL134" s="55"/>
      <c r="BM134" s="55"/>
    </row>
    <row r="135" spans="2:63" s="56" customFormat="1" ht="59.25" customHeight="1">
      <c r="B135" s="3"/>
      <c r="C135" s="131"/>
      <c r="D135" s="131"/>
      <c r="E135" s="131"/>
      <c r="F135" s="229" t="s">
        <v>387</v>
      </c>
      <c r="G135" s="227"/>
      <c r="H135" s="227"/>
      <c r="I135" s="227"/>
      <c r="J135" s="131"/>
      <c r="K135" s="131"/>
      <c r="L135" s="264"/>
      <c r="M135" s="264"/>
      <c r="N135" s="131"/>
      <c r="O135" s="131"/>
      <c r="P135" s="131"/>
      <c r="Q135" s="131"/>
      <c r="R135" s="114"/>
      <c r="T135" s="84"/>
      <c r="U135" s="57"/>
      <c r="V135" s="57"/>
      <c r="W135" s="57"/>
      <c r="X135" s="57"/>
      <c r="Y135" s="57"/>
      <c r="Z135" s="57"/>
      <c r="AA135" s="85"/>
      <c r="AT135" s="55"/>
      <c r="AU135" s="55"/>
      <c r="BK135" s="81"/>
    </row>
    <row r="136" spans="2:65" s="56" customFormat="1" ht="38.25" customHeight="1">
      <c r="B136" s="3"/>
      <c r="C136" s="220">
        <v>6</v>
      </c>
      <c r="D136" s="220" t="s">
        <v>158</v>
      </c>
      <c r="E136" s="221"/>
      <c r="F136" s="222" t="s">
        <v>395</v>
      </c>
      <c r="G136" s="222"/>
      <c r="H136" s="222"/>
      <c r="I136" s="222"/>
      <c r="J136" s="223" t="s">
        <v>150</v>
      </c>
      <c r="K136" s="224">
        <v>12</v>
      </c>
      <c r="L136" s="43"/>
      <c r="M136" s="43"/>
      <c r="N136" s="247">
        <f>ROUND(L136*K136,2)</f>
        <v>0</v>
      </c>
      <c r="O136" s="247"/>
      <c r="P136" s="247"/>
      <c r="Q136" s="247"/>
      <c r="R136" s="114"/>
      <c r="T136" s="77"/>
      <c r="U136" s="78"/>
      <c r="V136" s="79"/>
      <c r="W136" s="79"/>
      <c r="X136" s="79"/>
      <c r="Y136" s="79"/>
      <c r="Z136" s="79"/>
      <c r="AA136" s="80"/>
      <c r="AR136" s="55"/>
      <c r="AT136" s="55"/>
      <c r="AU136" s="55"/>
      <c r="AY136" s="55"/>
      <c r="BE136" s="81"/>
      <c r="BF136" s="81"/>
      <c r="BG136" s="81"/>
      <c r="BH136" s="81"/>
      <c r="BI136" s="81"/>
      <c r="BJ136" s="55"/>
      <c r="BK136" s="81"/>
      <c r="BL136" s="55"/>
      <c r="BM136" s="55"/>
    </row>
    <row r="137" spans="2:65" s="56" customFormat="1" ht="38.25" customHeight="1">
      <c r="B137" s="3"/>
      <c r="C137" s="220">
        <v>7</v>
      </c>
      <c r="D137" s="220" t="s">
        <v>158</v>
      </c>
      <c r="E137" s="221"/>
      <c r="F137" s="222" t="s">
        <v>396</v>
      </c>
      <c r="G137" s="222"/>
      <c r="H137" s="222"/>
      <c r="I137" s="222"/>
      <c r="J137" s="223" t="s">
        <v>150</v>
      </c>
      <c r="K137" s="224">
        <v>60</v>
      </c>
      <c r="L137" s="43"/>
      <c r="M137" s="43"/>
      <c r="N137" s="247">
        <f aca="true" t="shared" si="0" ref="N137:N139">ROUND(L137*K137,2)</f>
        <v>0</v>
      </c>
      <c r="O137" s="247"/>
      <c r="P137" s="247"/>
      <c r="Q137" s="247"/>
      <c r="R137" s="114"/>
      <c r="T137" s="77"/>
      <c r="U137" s="78"/>
      <c r="V137" s="79"/>
      <c r="W137" s="79"/>
      <c r="X137" s="79"/>
      <c r="Y137" s="79"/>
      <c r="Z137" s="79"/>
      <c r="AA137" s="80"/>
      <c r="AR137" s="55"/>
      <c r="AT137" s="55"/>
      <c r="AU137" s="55"/>
      <c r="AY137" s="55"/>
      <c r="BE137" s="81"/>
      <c r="BF137" s="81"/>
      <c r="BG137" s="81"/>
      <c r="BH137" s="81"/>
      <c r="BI137" s="81"/>
      <c r="BJ137" s="55"/>
      <c r="BK137" s="81"/>
      <c r="BL137" s="55"/>
      <c r="BM137" s="55"/>
    </row>
    <row r="138" spans="2:65" s="56" customFormat="1" ht="38.25" customHeight="1">
      <c r="B138" s="3"/>
      <c r="C138" s="220">
        <v>8</v>
      </c>
      <c r="D138" s="220" t="s">
        <v>158</v>
      </c>
      <c r="E138" s="221"/>
      <c r="F138" s="222" t="s">
        <v>394</v>
      </c>
      <c r="G138" s="222"/>
      <c r="H138" s="222"/>
      <c r="I138" s="222"/>
      <c r="J138" s="223" t="s">
        <v>150</v>
      </c>
      <c r="K138" s="224">
        <v>20</v>
      </c>
      <c r="L138" s="43"/>
      <c r="M138" s="43"/>
      <c r="N138" s="247">
        <f t="shared" si="0"/>
        <v>0</v>
      </c>
      <c r="O138" s="247"/>
      <c r="P138" s="247"/>
      <c r="Q138" s="247"/>
      <c r="R138" s="114"/>
      <c r="T138" s="77"/>
      <c r="U138" s="78"/>
      <c r="V138" s="79"/>
      <c r="W138" s="79"/>
      <c r="X138" s="79"/>
      <c r="Y138" s="79"/>
      <c r="Z138" s="79"/>
      <c r="AA138" s="80"/>
      <c r="AR138" s="55"/>
      <c r="AT138" s="55"/>
      <c r="AU138" s="55"/>
      <c r="AY138" s="55"/>
      <c r="BE138" s="81"/>
      <c r="BF138" s="81"/>
      <c r="BG138" s="81"/>
      <c r="BH138" s="81"/>
      <c r="BI138" s="81"/>
      <c r="BJ138" s="55"/>
      <c r="BK138" s="81"/>
      <c r="BL138" s="55"/>
      <c r="BM138" s="55"/>
    </row>
    <row r="139" spans="2:65" s="56" customFormat="1" ht="38.25" customHeight="1">
      <c r="B139" s="3"/>
      <c r="C139" s="220">
        <v>9</v>
      </c>
      <c r="D139" s="220" t="s">
        <v>143</v>
      </c>
      <c r="E139" s="221"/>
      <c r="F139" s="222" t="s">
        <v>393</v>
      </c>
      <c r="G139" s="222"/>
      <c r="H139" s="222"/>
      <c r="I139" s="222"/>
      <c r="J139" s="223" t="s">
        <v>150</v>
      </c>
      <c r="K139" s="224">
        <v>38</v>
      </c>
      <c r="L139" s="43"/>
      <c r="M139" s="43"/>
      <c r="N139" s="247">
        <f t="shared" si="0"/>
        <v>0</v>
      </c>
      <c r="O139" s="247"/>
      <c r="P139" s="247"/>
      <c r="Q139" s="247"/>
      <c r="R139" s="114"/>
      <c r="T139" s="77"/>
      <c r="U139" s="78"/>
      <c r="V139" s="79"/>
      <c r="W139" s="79"/>
      <c r="X139" s="79"/>
      <c r="Y139" s="79"/>
      <c r="Z139" s="79"/>
      <c r="AA139" s="80"/>
      <c r="AR139" s="55"/>
      <c r="AT139" s="55"/>
      <c r="AU139" s="55"/>
      <c r="AY139" s="55"/>
      <c r="BE139" s="81"/>
      <c r="BF139" s="81"/>
      <c r="BG139" s="81"/>
      <c r="BH139" s="81"/>
      <c r="BI139" s="81"/>
      <c r="BJ139" s="55"/>
      <c r="BK139" s="81"/>
      <c r="BL139" s="55"/>
      <c r="BM139" s="55"/>
    </row>
    <row r="140" spans="2:47" s="56" customFormat="1" ht="58.5" customHeight="1">
      <c r="B140" s="3"/>
      <c r="C140" s="131"/>
      <c r="D140" s="131"/>
      <c r="E140" s="131"/>
      <c r="F140" s="229" t="s">
        <v>387</v>
      </c>
      <c r="G140" s="227"/>
      <c r="H140" s="227"/>
      <c r="I140" s="227"/>
      <c r="J140" s="131"/>
      <c r="K140" s="131"/>
      <c r="L140" s="264"/>
      <c r="M140" s="264"/>
      <c r="N140" s="131"/>
      <c r="O140" s="131"/>
      <c r="P140" s="131"/>
      <c r="Q140" s="131"/>
      <c r="R140" s="114"/>
      <c r="T140" s="84"/>
      <c r="U140" s="57"/>
      <c r="V140" s="57"/>
      <c r="W140" s="57"/>
      <c r="X140" s="57"/>
      <c r="Y140" s="57"/>
      <c r="Z140" s="57"/>
      <c r="AA140" s="85"/>
      <c r="AT140" s="55"/>
      <c r="AU140" s="55"/>
    </row>
    <row r="141" spans="2:65" s="56" customFormat="1" ht="38.25" customHeight="1">
      <c r="B141" s="3"/>
      <c r="C141" s="220">
        <v>10</v>
      </c>
      <c r="D141" s="220" t="s">
        <v>158</v>
      </c>
      <c r="E141" s="221"/>
      <c r="F141" s="222" t="s">
        <v>397</v>
      </c>
      <c r="G141" s="222"/>
      <c r="H141" s="222"/>
      <c r="I141" s="222"/>
      <c r="J141" s="223" t="s">
        <v>150</v>
      </c>
      <c r="K141" s="224">
        <v>60</v>
      </c>
      <c r="L141" s="43"/>
      <c r="M141" s="43"/>
      <c r="N141" s="247">
        <f>ROUND(L141*K141,2)</f>
        <v>0</v>
      </c>
      <c r="O141" s="247"/>
      <c r="P141" s="247"/>
      <c r="Q141" s="247"/>
      <c r="R141" s="114"/>
      <c r="T141" s="77"/>
      <c r="U141" s="78"/>
      <c r="V141" s="79"/>
      <c r="W141" s="79"/>
      <c r="X141" s="79"/>
      <c r="Y141" s="79"/>
      <c r="Z141" s="79"/>
      <c r="AA141" s="80"/>
      <c r="AR141" s="55"/>
      <c r="AT141" s="55"/>
      <c r="AU141" s="55"/>
      <c r="AY141" s="55"/>
      <c r="BE141" s="81"/>
      <c r="BF141" s="81"/>
      <c r="BG141" s="81"/>
      <c r="BH141" s="81"/>
      <c r="BI141" s="81"/>
      <c r="BJ141" s="55"/>
      <c r="BK141" s="81"/>
      <c r="BL141" s="55"/>
      <c r="BM141" s="55"/>
    </row>
    <row r="142" spans="2:65" s="56" customFormat="1" ht="38.25" customHeight="1">
      <c r="B142" s="3"/>
      <c r="C142" s="220">
        <v>11</v>
      </c>
      <c r="D142" s="220" t="s">
        <v>158</v>
      </c>
      <c r="E142" s="221"/>
      <c r="F142" s="222" t="s">
        <v>398</v>
      </c>
      <c r="G142" s="222"/>
      <c r="H142" s="222"/>
      <c r="I142" s="222"/>
      <c r="J142" s="223" t="s">
        <v>150</v>
      </c>
      <c r="K142" s="224">
        <v>16</v>
      </c>
      <c r="L142" s="43"/>
      <c r="M142" s="43"/>
      <c r="N142" s="247">
        <f aca="true" t="shared" si="1" ref="N142:N143">ROUND(L142*K142,2)</f>
        <v>0</v>
      </c>
      <c r="O142" s="247"/>
      <c r="P142" s="247"/>
      <c r="Q142" s="247"/>
      <c r="R142" s="114"/>
      <c r="T142" s="77"/>
      <c r="U142" s="78"/>
      <c r="V142" s="79"/>
      <c r="W142" s="79"/>
      <c r="X142" s="79"/>
      <c r="Y142" s="79"/>
      <c r="Z142" s="79"/>
      <c r="AA142" s="80"/>
      <c r="AR142" s="55"/>
      <c r="AT142" s="55"/>
      <c r="AU142" s="55"/>
      <c r="AY142" s="55"/>
      <c r="BE142" s="81"/>
      <c r="BF142" s="81"/>
      <c r="BG142" s="81"/>
      <c r="BH142" s="81"/>
      <c r="BI142" s="81"/>
      <c r="BJ142" s="55"/>
      <c r="BK142" s="81"/>
      <c r="BL142" s="55"/>
      <c r="BM142" s="55"/>
    </row>
    <row r="143" spans="2:65" s="56" customFormat="1" ht="25.5" customHeight="1">
      <c r="B143" s="3"/>
      <c r="C143" s="220">
        <v>12</v>
      </c>
      <c r="D143" s="220" t="s">
        <v>143</v>
      </c>
      <c r="E143" s="221"/>
      <c r="F143" s="222" t="s">
        <v>167</v>
      </c>
      <c r="G143" s="222"/>
      <c r="H143" s="222"/>
      <c r="I143" s="222"/>
      <c r="J143" s="223" t="s">
        <v>168</v>
      </c>
      <c r="K143" s="224">
        <v>325.364</v>
      </c>
      <c r="L143" s="43"/>
      <c r="M143" s="43"/>
      <c r="N143" s="247">
        <f t="shared" si="1"/>
        <v>0</v>
      </c>
      <c r="O143" s="247"/>
      <c r="P143" s="247"/>
      <c r="Q143" s="247"/>
      <c r="R143" s="114"/>
      <c r="T143" s="77"/>
      <c r="U143" s="78"/>
      <c r="V143" s="79"/>
      <c r="W143" s="79"/>
      <c r="X143" s="79"/>
      <c r="Y143" s="79"/>
      <c r="Z143" s="79"/>
      <c r="AA143" s="80"/>
      <c r="AR143" s="55"/>
      <c r="AT143" s="55"/>
      <c r="AU143" s="55"/>
      <c r="AY143" s="55"/>
      <c r="BE143" s="81"/>
      <c r="BF143" s="81"/>
      <c r="BG143" s="81"/>
      <c r="BH143" s="81"/>
      <c r="BI143" s="81"/>
      <c r="BJ143" s="55"/>
      <c r="BK143" s="81"/>
      <c r="BL143" s="55"/>
      <c r="BM143" s="55"/>
    </row>
    <row r="144" spans="2:63" s="68" customFormat="1" ht="29.85" customHeight="1">
      <c r="B144" s="67"/>
      <c r="C144" s="216"/>
      <c r="D144" s="217" t="s">
        <v>119</v>
      </c>
      <c r="E144" s="217"/>
      <c r="F144" s="217"/>
      <c r="G144" s="217"/>
      <c r="H144" s="217"/>
      <c r="I144" s="217"/>
      <c r="J144" s="217"/>
      <c r="K144" s="217"/>
      <c r="L144" s="647"/>
      <c r="M144" s="647"/>
      <c r="N144" s="248">
        <f>SUM(N145:Q151)</f>
        <v>0</v>
      </c>
      <c r="O144" s="249"/>
      <c r="P144" s="249"/>
      <c r="Q144" s="249"/>
      <c r="R144" s="207"/>
      <c r="S144" s="86"/>
      <c r="T144" s="69"/>
      <c r="U144" s="70"/>
      <c r="V144" s="70"/>
      <c r="W144" s="71"/>
      <c r="X144" s="70"/>
      <c r="Y144" s="71"/>
      <c r="Z144" s="70"/>
      <c r="AA144" s="72"/>
      <c r="AR144" s="73"/>
      <c r="AT144" s="74"/>
      <c r="AU144" s="74"/>
      <c r="AY144" s="73"/>
      <c r="BK144" s="75"/>
    </row>
    <row r="145" spans="2:65" s="56" customFormat="1" ht="38.25" customHeight="1">
      <c r="B145" s="3"/>
      <c r="C145" s="220">
        <v>13</v>
      </c>
      <c r="D145" s="220" t="s">
        <v>143</v>
      </c>
      <c r="E145" s="221"/>
      <c r="F145" s="222" t="s">
        <v>538</v>
      </c>
      <c r="G145" s="222"/>
      <c r="H145" s="222"/>
      <c r="I145" s="222"/>
      <c r="J145" s="223" t="s">
        <v>147</v>
      </c>
      <c r="K145" s="224">
        <v>4</v>
      </c>
      <c r="L145" s="43"/>
      <c r="M145" s="43"/>
      <c r="N145" s="247">
        <f>ROUND(L145*K145,2)</f>
        <v>0</v>
      </c>
      <c r="O145" s="247"/>
      <c r="P145" s="247"/>
      <c r="Q145" s="247"/>
      <c r="R145" s="114"/>
      <c r="T145" s="77"/>
      <c r="U145" s="78"/>
      <c r="V145" s="79"/>
      <c r="W145" s="79"/>
      <c r="X145" s="79"/>
      <c r="Y145" s="79"/>
      <c r="Z145" s="79"/>
      <c r="AA145" s="80"/>
      <c r="AR145" s="55"/>
      <c r="AT145" s="55"/>
      <c r="AU145" s="55"/>
      <c r="AY145" s="55"/>
      <c r="BE145" s="81"/>
      <c r="BF145" s="81"/>
      <c r="BG145" s="81"/>
      <c r="BH145" s="81"/>
      <c r="BI145" s="81"/>
      <c r="BJ145" s="55"/>
      <c r="BK145" s="81"/>
      <c r="BL145" s="55"/>
      <c r="BM145" s="55"/>
    </row>
    <row r="146" spans="2:65" s="56" customFormat="1" ht="25.5" customHeight="1">
      <c r="B146" s="3"/>
      <c r="C146" s="220">
        <v>14</v>
      </c>
      <c r="D146" s="220" t="s">
        <v>158</v>
      </c>
      <c r="E146" s="221"/>
      <c r="F146" s="222" t="s">
        <v>596</v>
      </c>
      <c r="G146" s="222"/>
      <c r="H146" s="222"/>
      <c r="I146" s="222"/>
      <c r="J146" s="223" t="s">
        <v>170</v>
      </c>
      <c r="K146" s="224">
        <v>2</v>
      </c>
      <c r="L146" s="43"/>
      <c r="M146" s="43"/>
      <c r="N146" s="247">
        <f>ROUND(L146*K146,2)</f>
        <v>0</v>
      </c>
      <c r="O146" s="247"/>
      <c r="P146" s="247"/>
      <c r="Q146" s="247"/>
      <c r="R146" s="114"/>
      <c r="T146" s="77"/>
      <c r="U146" s="78"/>
      <c r="V146" s="79"/>
      <c r="W146" s="79"/>
      <c r="X146" s="79"/>
      <c r="Y146" s="79"/>
      <c r="Z146" s="79"/>
      <c r="AA146" s="80"/>
      <c r="AR146" s="55"/>
      <c r="AT146" s="55"/>
      <c r="AU146" s="55"/>
      <c r="AY146" s="55"/>
      <c r="BE146" s="81"/>
      <c r="BF146" s="81"/>
      <c r="BG146" s="81"/>
      <c r="BH146" s="81"/>
      <c r="BI146" s="81"/>
      <c r="BJ146" s="55"/>
      <c r="BK146" s="81"/>
      <c r="BL146" s="55"/>
      <c r="BM146" s="55"/>
    </row>
    <row r="147" spans="2:47" s="56" customFormat="1" ht="53.25" customHeight="1">
      <c r="B147" s="3"/>
      <c r="C147" s="131"/>
      <c r="D147" s="131"/>
      <c r="E147" s="131"/>
      <c r="F147" s="230" t="s">
        <v>539</v>
      </c>
      <c r="G147" s="231"/>
      <c r="H147" s="231"/>
      <c r="I147" s="231"/>
      <c r="J147" s="232"/>
      <c r="K147" s="232"/>
      <c r="L147" s="264"/>
      <c r="M147" s="264"/>
      <c r="N147" s="131"/>
      <c r="O147" s="131"/>
      <c r="P147" s="131"/>
      <c r="Q147" s="131"/>
      <c r="R147" s="114"/>
      <c r="T147" s="84"/>
      <c r="U147" s="57"/>
      <c r="V147" s="57"/>
      <c r="W147" s="57"/>
      <c r="X147" s="57"/>
      <c r="Y147" s="57"/>
      <c r="Z147" s="57"/>
      <c r="AA147" s="85"/>
      <c r="AT147" s="55"/>
      <c r="AU147" s="55"/>
    </row>
    <row r="148" spans="2:65" s="56" customFormat="1" ht="16.5" customHeight="1">
      <c r="B148" s="3"/>
      <c r="C148" s="220">
        <v>15</v>
      </c>
      <c r="D148" s="220" t="s">
        <v>158</v>
      </c>
      <c r="E148" s="221"/>
      <c r="F148" s="225" t="s">
        <v>171</v>
      </c>
      <c r="G148" s="225"/>
      <c r="H148" s="225"/>
      <c r="I148" s="225"/>
      <c r="J148" s="233" t="s">
        <v>172</v>
      </c>
      <c r="K148" s="228">
        <v>2</v>
      </c>
      <c r="L148" s="43"/>
      <c r="M148" s="43"/>
      <c r="N148" s="247">
        <f>ROUND(L148*K148,2)</f>
        <v>0</v>
      </c>
      <c r="O148" s="247"/>
      <c r="P148" s="247"/>
      <c r="Q148" s="247"/>
      <c r="R148" s="114"/>
      <c r="T148" s="77"/>
      <c r="U148" s="78"/>
      <c r="V148" s="79"/>
      <c r="W148" s="79"/>
      <c r="X148" s="79"/>
      <c r="Y148" s="79"/>
      <c r="Z148" s="79"/>
      <c r="AA148" s="80"/>
      <c r="AR148" s="55"/>
      <c r="AT148" s="55"/>
      <c r="AU148" s="55"/>
      <c r="AY148" s="55"/>
      <c r="BE148" s="81"/>
      <c r="BF148" s="81"/>
      <c r="BG148" s="81"/>
      <c r="BH148" s="81"/>
      <c r="BI148" s="81"/>
      <c r="BJ148" s="55"/>
      <c r="BK148" s="81"/>
      <c r="BL148" s="55"/>
      <c r="BM148" s="55"/>
    </row>
    <row r="149" spans="2:47" s="56" customFormat="1" ht="49.5" customHeight="1">
      <c r="B149" s="3"/>
      <c r="C149" s="131"/>
      <c r="D149" s="131"/>
      <c r="E149" s="131"/>
      <c r="F149" s="230" t="s">
        <v>540</v>
      </c>
      <c r="G149" s="231"/>
      <c r="H149" s="231"/>
      <c r="I149" s="231"/>
      <c r="J149" s="232"/>
      <c r="K149" s="232"/>
      <c r="L149" s="264"/>
      <c r="M149" s="264"/>
      <c r="N149" s="131"/>
      <c r="O149" s="131"/>
      <c r="P149" s="131"/>
      <c r="Q149" s="131"/>
      <c r="R149" s="114"/>
      <c r="T149" s="84"/>
      <c r="U149" s="57"/>
      <c r="V149" s="57"/>
      <c r="W149" s="57"/>
      <c r="X149" s="57"/>
      <c r="Y149" s="57"/>
      <c r="Z149" s="57"/>
      <c r="AA149" s="85"/>
      <c r="AT149" s="55"/>
      <c r="AU149" s="55"/>
    </row>
    <row r="150" spans="2:65" s="56" customFormat="1" ht="38.25" customHeight="1">
      <c r="B150" s="3"/>
      <c r="C150" s="220">
        <v>16</v>
      </c>
      <c r="D150" s="220" t="s">
        <v>143</v>
      </c>
      <c r="E150" s="221"/>
      <c r="F150" s="225" t="s">
        <v>572</v>
      </c>
      <c r="G150" s="225"/>
      <c r="H150" s="225"/>
      <c r="I150" s="225"/>
      <c r="J150" s="233" t="s">
        <v>172</v>
      </c>
      <c r="K150" s="228">
        <v>1</v>
      </c>
      <c r="L150" s="43"/>
      <c r="M150" s="43"/>
      <c r="N150" s="247">
        <f>ROUND(L150*K150,2)</f>
        <v>0</v>
      </c>
      <c r="O150" s="247"/>
      <c r="P150" s="247"/>
      <c r="Q150" s="247"/>
      <c r="R150" s="114"/>
      <c r="T150" s="77"/>
      <c r="U150" s="78"/>
      <c r="V150" s="79"/>
      <c r="W150" s="79"/>
      <c r="X150" s="79"/>
      <c r="Y150" s="79"/>
      <c r="Z150" s="79"/>
      <c r="AA150" s="80"/>
      <c r="AR150" s="55"/>
      <c r="AT150" s="55"/>
      <c r="AU150" s="55"/>
      <c r="AY150" s="55"/>
      <c r="BE150" s="81"/>
      <c r="BF150" s="81"/>
      <c r="BG150" s="81"/>
      <c r="BH150" s="81"/>
      <c r="BI150" s="81"/>
      <c r="BJ150" s="55"/>
      <c r="BK150" s="81"/>
      <c r="BL150" s="55"/>
      <c r="BM150" s="55"/>
    </row>
    <row r="151" spans="2:65" s="56" customFormat="1" ht="25.5" customHeight="1">
      <c r="B151" s="3"/>
      <c r="C151" s="220">
        <v>17</v>
      </c>
      <c r="D151" s="220" t="s">
        <v>143</v>
      </c>
      <c r="E151" s="221"/>
      <c r="F151" s="222" t="s">
        <v>399</v>
      </c>
      <c r="G151" s="222"/>
      <c r="H151" s="222"/>
      <c r="I151" s="222"/>
      <c r="J151" s="223" t="s">
        <v>168</v>
      </c>
      <c r="K151" s="224">
        <v>10500</v>
      </c>
      <c r="L151" s="43"/>
      <c r="M151" s="43"/>
      <c r="N151" s="247">
        <f>ROUND(L151*K151,2)</f>
        <v>0</v>
      </c>
      <c r="O151" s="247"/>
      <c r="P151" s="247"/>
      <c r="Q151" s="247"/>
      <c r="R151" s="114"/>
      <c r="T151" s="77"/>
      <c r="U151" s="78"/>
      <c r="V151" s="79"/>
      <c r="W151" s="79"/>
      <c r="X151" s="79"/>
      <c r="Y151" s="79"/>
      <c r="Z151" s="79"/>
      <c r="AA151" s="80"/>
      <c r="AR151" s="55"/>
      <c r="AT151" s="55"/>
      <c r="AU151" s="55"/>
      <c r="AY151" s="55"/>
      <c r="BE151" s="81"/>
      <c r="BF151" s="81"/>
      <c r="BG151" s="81"/>
      <c r="BH151" s="81"/>
      <c r="BI151" s="81"/>
      <c r="BJ151" s="55"/>
      <c r="BK151" s="81"/>
      <c r="BL151" s="55"/>
      <c r="BM151" s="55"/>
    </row>
    <row r="152" spans="2:63" s="68" customFormat="1" ht="29.85" customHeight="1">
      <c r="B152" s="67"/>
      <c r="C152" s="216"/>
      <c r="D152" s="217" t="s">
        <v>120</v>
      </c>
      <c r="E152" s="217"/>
      <c r="F152" s="217"/>
      <c r="G152" s="217"/>
      <c r="H152" s="217"/>
      <c r="I152" s="217"/>
      <c r="J152" s="217"/>
      <c r="K152" s="217"/>
      <c r="L152" s="647"/>
      <c r="M152" s="647"/>
      <c r="N152" s="248">
        <f>SUM(N153:Q159)</f>
        <v>0</v>
      </c>
      <c r="O152" s="249"/>
      <c r="P152" s="249"/>
      <c r="Q152" s="249"/>
      <c r="R152" s="207"/>
      <c r="T152" s="69"/>
      <c r="U152" s="70"/>
      <c r="V152" s="70"/>
      <c r="W152" s="71"/>
      <c r="X152" s="70"/>
      <c r="Y152" s="71"/>
      <c r="Z152" s="70"/>
      <c r="AA152" s="72"/>
      <c r="AR152" s="73"/>
      <c r="AT152" s="74"/>
      <c r="AU152" s="74"/>
      <c r="AY152" s="73"/>
      <c r="BK152" s="75"/>
    </row>
    <row r="153" spans="2:65" s="56" customFormat="1" ht="25.5" customHeight="1">
      <c r="B153" s="3"/>
      <c r="C153" s="220">
        <v>18</v>
      </c>
      <c r="D153" s="220" t="s">
        <v>143</v>
      </c>
      <c r="E153" s="221"/>
      <c r="F153" s="222" t="s">
        <v>597</v>
      </c>
      <c r="G153" s="222"/>
      <c r="H153" s="222"/>
      <c r="I153" s="222"/>
      <c r="J153" s="223" t="s">
        <v>170</v>
      </c>
      <c r="K153" s="224">
        <v>1</v>
      </c>
      <c r="L153" s="43"/>
      <c r="M153" s="43"/>
      <c r="N153" s="247">
        <f>ROUND(L153*K153,2)</f>
        <v>0</v>
      </c>
      <c r="O153" s="247"/>
      <c r="P153" s="247"/>
      <c r="Q153" s="247"/>
      <c r="R153" s="114"/>
      <c r="T153" s="77"/>
      <c r="U153" s="78"/>
      <c r="V153" s="79"/>
      <c r="W153" s="79"/>
      <c r="X153" s="79"/>
      <c r="Y153" s="79"/>
      <c r="Z153" s="79"/>
      <c r="AA153" s="80"/>
      <c r="AR153" s="55"/>
      <c r="AT153" s="55"/>
      <c r="AU153" s="55"/>
      <c r="AY153" s="55"/>
      <c r="BE153" s="81"/>
      <c r="BF153" s="81"/>
      <c r="BG153" s="81"/>
      <c r="BH153" s="81"/>
      <c r="BI153" s="81"/>
      <c r="BJ153" s="55"/>
      <c r="BK153" s="81"/>
      <c r="BL153" s="55"/>
      <c r="BM153" s="55"/>
    </row>
    <row r="154" spans="2:47" s="56" customFormat="1" ht="36" customHeight="1">
      <c r="B154" s="3"/>
      <c r="C154" s="131"/>
      <c r="D154" s="131"/>
      <c r="E154" s="131"/>
      <c r="F154" s="229" t="s">
        <v>173</v>
      </c>
      <c r="G154" s="227"/>
      <c r="H154" s="227"/>
      <c r="I154" s="227"/>
      <c r="J154" s="131"/>
      <c r="K154" s="131"/>
      <c r="L154" s="264"/>
      <c r="M154" s="264"/>
      <c r="N154" s="131"/>
      <c r="O154" s="131"/>
      <c r="P154" s="131"/>
      <c r="Q154" s="131"/>
      <c r="R154" s="114"/>
      <c r="T154" s="84"/>
      <c r="U154" s="57"/>
      <c r="V154" s="57"/>
      <c r="W154" s="57"/>
      <c r="X154" s="57"/>
      <c r="Y154" s="57"/>
      <c r="Z154" s="57"/>
      <c r="AA154" s="85"/>
      <c r="AT154" s="55"/>
      <c r="AU154" s="55"/>
    </row>
    <row r="155" spans="2:65" s="56" customFormat="1" ht="25.5" customHeight="1">
      <c r="B155" s="3"/>
      <c r="C155" s="220">
        <v>19</v>
      </c>
      <c r="D155" s="220" t="s">
        <v>143</v>
      </c>
      <c r="E155" s="221"/>
      <c r="F155" s="222" t="s">
        <v>174</v>
      </c>
      <c r="G155" s="222"/>
      <c r="H155" s="222"/>
      <c r="I155" s="222"/>
      <c r="J155" s="223" t="s">
        <v>170</v>
      </c>
      <c r="K155" s="224">
        <v>1</v>
      </c>
      <c r="L155" s="43"/>
      <c r="M155" s="43"/>
      <c r="N155" s="247">
        <f>ROUND(L155*K155,2)</f>
        <v>0</v>
      </c>
      <c r="O155" s="247"/>
      <c r="P155" s="247"/>
      <c r="Q155" s="247"/>
      <c r="R155" s="114"/>
      <c r="T155" s="77"/>
      <c r="U155" s="78"/>
      <c r="V155" s="79"/>
      <c r="W155" s="79"/>
      <c r="X155" s="79"/>
      <c r="Y155" s="79"/>
      <c r="Z155" s="79"/>
      <c r="AA155" s="80"/>
      <c r="AR155" s="55"/>
      <c r="AT155" s="55"/>
      <c r="AU155" s="55"/>
      <c r="AY155" s="55"/>
      <c r="BE155" s="81"/>
      <c r="BF155" s="81"/>
      <c r="BG155" s="81"/>
      <c r="BH155" s="81"/>
      <c r="BI155" s="81"/>
      <c r="BJ155" s="55"/>
      <c r="BK155" s="81"/>
      <c r="BL155" s="55"/>
      <c r="BM155" s="55"/>
    </row>
    <row r="156" spans="2:65" s="56" customFormat="1" ht="25.5" customHeight="1">
      <c r="B156" s="3"/>
      <c r="C156" s="220">
        <v>20</v>
      </c>
      <c r="D156" s="220" t="s">
        <v>143</v>
      </c>
      <c r="E156" s="221"/>
      <c r="F156" s="222" t="s">
        <v>175</v>
      </c>
      <c r="G156" s="222"/>
      <c r="H156" s="222"/>
      <c r="I156" s="222"/>
      <c r="J156" s="223" t="s">
        <v>150</v>
      </c>
      <c r="K156" s="224">
        <v>15</v>
      </c>
      <c r="L156" s="43"/>
      <c r="M156" s="43"/>
      <c r="N156" s="247">
        <f>ROUND(L156*K156,2)</f>
        <v>0</v>
      </c>
      <c r="O156" s="247"/>
      <c r="P156" s="247"/>
      <c r="Q156" s="247"/>
      <c r="R156" s="114"/>
      <c r="T156" s="77"/>
      <c r="U156" s="78"/>
      <c r="V156" s="79"/>
      <c r="W156" s="79"/>
      <c r="X156" s="79"/>
      <c r="Y156" s="79"/>
      <c r="Z156" s="79"/>
      <c r="AA156" s="80"/>
      <c r="AR156" s="55"/>
      <c r="AT156" s="55"/>
      <c r="AU156" s="55"/>
      <c r="AY156" s="55"/>
      <c r="BE156" s="81"/>
      <c r="BF156" s="81"/>
      <c r="BG156" s="81"/>
      <c r="BH156" s="81"/>
      <c r="BI156" s="81"/>
      <c r="BJ156" s="55"/>
      <c r="BK156" s="81"/>
      <c r="BL156" s="55"/>
      <c r="BM156" s="55"/>
    </row>
    <row r="157" spans="2:65" s="56" customFormat="1" ht="25.5" customHeight="1">
      <c r="B157" s="3"/>
      <c r="C157" s="220">
        <v>21</v>
      </c>
      <c r="D157" s="234" t="s">
        <v>143</v>
      </c>
      <c r="E157" s="235"/>
      <c r="F157" s="236" t="s">
        <v>555</v>
      </c>
      <c r="G157" s="236"/>
      <c r="H157" s="236"/>
      <c r="I157" s="236"/>
      <c r="J157" s="237" t="s">
        <v>150</v>
      </c>
      <c r="K157" s="238">
        <v>8</v>
      </c>
      <c r="L157" s="648"/>
      <c r="M157" s="648"/>
      <c r="N157" s="252">
        <f>ROUND(L157*K157,2)</f>
        <v>0</v>
      </c>
      <c r="O157" s="252"/>
      <c r="P157" s="252"/>
      <c r="Q157" s="252"/>
      <c r="R157" s="114"/>
      <c r="T157" s="77"/>
      <c r="U157" s="78"/>
      <c r="V157" s="79"/>
      <c r="W157" s="79"/>
      <c r="X157" s="79"/>
      <c r="Y157" s="79"/>
      <c r="Z157" s="79"/>
      <c r="AA157" s="80"/>
      <c r="AR157" s="55"/>
      <c r="AT157" s="55"/>
      <c r="AU157" s="55"/>
      <c r="AY157" s="55"/>
      <c r="BE157" s="81"/>
      <c r="BF157" s="81"/>
      <c r="BG157" s="81"/>
      <c r="BH157" s="81"/>
      <c r="BI157" s="81"/>
      <c r="BJ157" s="55"/>
      <c r="BK157" s="81"/>
      <c r="BL157" s="55"/>
      <c r="BM157" s="55"/>
    </row>
    <row r="158" spans="2:65" s="56" customFormat="1" ht="25.5" customHeight="1">
      <c r="B158" s="3"/>
      <c r="C158" s="220">
        <v>22</v>
      </c>
      <c r="D158" s="234" t="s">
        <v>143</v>
      </c>
      <c r="E158" s="235"/>
      <c r="F158" s="236" t="s">
        <v>556</v>
      </c>
      <c r="G158" s="236"/>
      <c r="H158" s="236"/>
      <c r="I158" s="236"/>
      <c r="J158" s="237" t="s">
        <v>150</v>
      </c>
      <c r="K158" s="238">
        <v>3.8</v>
      </c>
      <c r="L158" s="648"/>
      <c r="M158" s="648"/>
      <c r="N158" s="252">
        <f>ROUND(L158*K158,2)</f>
        <v>0</v>
      </c>
      <c r="O158" s="252"/>
      <c r="P158" s="252"/>
      <c r="Q158" s="252"/>
      <c r="R158" s="114"/>
      <c r="T158" s="77"/>
      <c r="U158" s="78"/>
      <c r="V158" s="79"/>
      <c r="W158" s="79"/>
      <c r="X158" s="79"/>
      <c r="Y158" s="79"/>
      <c r="Z158" s="79"/>
      <c r="AA158" s="80"/>
      <c r="AR158" s="55"/>
      <c r="AT158" s="55"/>
      <c r="AU158" s="55"/>
      <c r="AY158" s="55"/>
      <c r="BE158" s="81"/>
      <c r="BF158" s="81"/>
      <c r="BG158" s="81"/>
      <c r="BH158" s="81"/>
      <c r="BI158" s="81"/>
      <c r="BJ158" s="55"/>
      <c r="BK158" s="81"/>
      <c r="BL158" s="55"/>
      <c r="BM158" s="55"/>
    </row>
    <row r="159" spans="2:65" s="56" customFormat="1" ht="27.75" customHeight="1">
      <c r="B159" s="3"/>
      <c r="C159" s="220">
        <v>23</v>
      </c>
      <c r="D159" s="220" t="s">
        <v>143</v>
      </c>
      <c r="E159" s="221"/>
      <c r="F159" s="222" t="s">
        <v>176</v>
      </c>
      <c r="G159" s="222"/>
      <c r="H159" s="222"/>
      <c r="I159" s="222"/>
      <c r="J159" s="223" t="s">
        <v>152</v>
      </c>
      <c r="K159" s="224">
        <v>2.938</v>
      </c>
      <c r="L159" s="43"/>
      <c r="M159" s="43"/>
      <c r="N159" s="253">
        <f>ROUND(L159*K159,2)</f>
        <v>0</v>
      </c>
      <c r="O159" s="254"/>
      <c r="P159" s="254"/>
      <c r="Q159" s="255"/>
      <c r="R159" s="114"/>
      <c r="T159" s="77"/>
      <c r="U159" s="78"/>
      <c r="V159" s="79"/>
      <c r="W159" s="79"/>
      <c r="X159" s="79"/>
      <c r="Y159" s="79"/>
      <c r="Z159" s="79"/>
      <c r="AA159" s="80"/>
      <c r="AR159" s="55"/>
      <c r="AT159" s="55"/>
      <c r="AU159" s="55"/>
      <c r="AY159" s="55"/>
      <c r="BE159" s="81"/>
      <c r="BF159" s="81"/>
      <c r="BG159" s="81"/>
      <c r="BH159" s="81"/>
      <c r="BI159" s="81"/>
      <c r="BJ159" s="55"/>
      <c r="BK159" s="81"/>
      <c r="BL159" s="55"/>
      <c r="BM159" s="55"/>
    </row>
    <row r="160" spans="2:63" s="68" customFormat="1" ht="29.85" customHeight="1">
      <c r="B160" s="67"/>
      <c r="C160" s="216"/>
      <c r="D160" s="217" t="s">
        <v>121</v>
      </c>
      <c r="E160" s="217"/>
      <c r="F160" s="217"/>
      <c r="G160" s="217"/>
      <c r="H160" s="217"/>
      <c r="I160" s="217"/>
      <c r="J160" s="217"/>
      <c r="K160" s="217"/>
      <c r="L160" s="647"/>
      <c r="M160" s="647"/>
      <c r="N160" s="248">
        <f>SUM(N161:Q194)</f>
        <v>0</v>
      </c>
      <c r="O160" s="248"/>
      <c r="P160" s="248"/>
      <c r="Q160" s="248"/>
      <c r="R160" s="207"/>
      <c r="T160" s="69"/>
      <c r="U160" s="70"/>
      <c r="V160" s="70"/>
      <c r="W160" s="71"/>
      <c r="X160" s="70"/>
      <c r="Y160" s="71"/>
      <c r="Z160" s="70"/>
      <c r="AA160" s="72"/>
      <c r="AR160" s="73"/>
      <c r="AT160" s="74"/>
      <c r="AU160" s="74"/>
      <c r="AY160" s="73"/>
      <c r="BK160" s="75"/>
    </row>
    <row r="161" spans="2:65" s="56" customFormat="1" ht="25.5" customHeight="1">
      <c r="B161" s="3"/>
      <c r="C161" s="220">
        <v>24</v>
      </c>
      <c r="D161" s="220" t="s">
        <v>143</v>
      </c>
      <c r="E161" s="221"/>
      <c r="F161" s="222" t="s">
        <v>541</v>
      </c>
      <c r="G161" s="222"/>
      <c r="H161" s="222"/>
      <c r="I161" s="222"/>
      <c r="J161" s="223" t="s">
        <v>170</v>
      </c>
      <c r="K161" s="224">
        <v>1</v>
      </c>
      <c r="L161" s="43"/>
      <c r="M161" s="43"/>
      <c r="N161" s="253">
        <f>ROUND(L161*K161,2)</f>
        <v>0</v>
      </c>
      <c r="O161" s="254"/>
      <c r="P161" s="254"/>
      <c r="Q161" s="255"/>
      <c r="R161" s="114"/>
      <c r="T161" s="77"/>
      <c r="U161" s="78"/>
      <c r="V161" s="79"/>
      <c r="W161" s="79"/>
      <c r="X161" s="79"/>
      <c r="Y161" s="79"/>
      <c r="Z161" s="79"/>
      <c r="AA161" s="80"/>
      <c r="AD161" s="87"/>
      <c r="AR161" s="55"/>
      <c r="AT161" s="55"/>
      <c r="AU161" s="55"/>
      <c r="AY161" s="55"/>
      <c r="BE161" s="81"/>
      <c r="BF161" s="81"/>
      <c r="BG161" s="81"/>
      <c r="BH161" s="81"/>
      <c r="BI161" s="81"/>
      <c r="BJ161" s="55"/>
      <c r="BK161" s="81"/>
      <c r="BL161" s="55"/>
      <c r="BM161" s="55"/>
    </row>
    <row r="162" spans="2:47" s="56" customFormat="1" ht="20.25" customHeight="1">
      <c r="B162" s="3"/>
      <c r="C162" s="131"/>
      <c r="D162" s="131"/>
      <c r="E162" s="131"/>
      <c r="F162" s="229" t="s">
        <v>388</v>
      </c>
      <c r="G162" s="227"/>
      <c r="H162" s="227"/>
      <c r="I162" s="227"/>
      <c r="J162" s="131"/>
      <c r="K162" s="131"/>
      <c r="L162" s="264"/>
      <c r="M162" s="264"/>
      <c r="N162" s="131"/>
      <c r="O162" s="131"/>
      <c r="P162" s="131"/>
      <c r="Q162" s="131"/>
      <c r="R162" s="114"/>
      <c r="T162" s="84"/>
      <c r="U162" s="57"/>
      <c r="V162" s="57"/>
      <c r="W162" s="57"/>
      <c r="X162" s="57"/>
      <c r="Y162" s="57"/>
      <c r="Z162" s="57"/>
      <c r="AA162" s="85"/>
      <c r="AD162" s="87"/>
      <c r="AT162" s="55"/>
      <c r="AU162" s="55"/>
    </row>
    <row r="163" spans="2:65" s="56" customFormat="1" ht="25.5" customHeight="1">
      <c r="B163" s="3"/>
      <c r="C163" s="220">
        <v>25</v>
      </c>
      <c r="D163" s="220" t="s">
        <v>143</v>
      </c>
      <c r="E163" s="221"/>
      <c r="F163" s="222" t="s">
        <v>422</v>
      </c>
      <c r="G163" s="222"/>
      <c r="H163" s="222"/>
      <c r="I163" s="222"/>
      <c r="J163" s="223" t="s">
        <v>170</v>
      </c>
      <c r="K163" s="224">
        <v>4</v>
      </c>
      <c r="L163" s="43"/>
      <c r="M163" s="43"/>
      <c r="N163" s="253">
        <f>ROUND(L163*K163,2)</f>
        <v>0</v>
      </c>
      <c r="O163" s="254"/>
      <c r="P163" s="254"/>
      <c r="Q163" s="255"/>
      <c r="R163" s="114"/>
      <c r="T163" s="77"/>
      <c r="U163" s="78"/>
      <c r="V163" s="79"/>
      <c r="W163" s="79"/>
      <c r="X163" s="79"/>
      <c r="Y163" s="79"/>
      <c r="Z163" s="79"/>
      <c r="AA163" s="80"/>
      <c r="AD163" s="87"/>
      <c r="AR163" s="55"/>
      <c r="AT163" s="55"/>
      <c r="AU163" s="55"/>
      <c r="AY163" s="55"/>
      <c r="BE163" s="81"/>
      <c r="BF163" s="81"/>
      <c r="BG163" s="81"/>
      <c r="BH163" s="81"/>
      <c r="BI163" s="81"/>
      <c r="BJ163" s="55"/>
      <c r="BK163" s="81"/>
      <c r="BL163" s="55"/>
      <c r="BM163" s="55"/>
    </row>
    <row r="164" spans="2:47" s="56" customFormat="1" ht="112.5" customHeight="1">
      <c r="B164" s="3"/>
      <c r="C164" s="131"/>
      <c r="D164" s="131"/>
      <c r="E164" s="131"/>
      <c r="F164" s="239" t="s">
        <v>542</v>
      </c>
      <c r="G164" s="240"/>
      <c r="H164" s="240"/>
      <c r="I164" s="240"/>
      <c r="J164" s="131"/>
      <c r="K164" s="131"/>
      <c r="L164" s="264"/>
      <c r="M164" s="264"/>
      <c r="N164" s="131"/>
      <c r="O164" s="131"/>
      <c r="P164" s="131"/>
      <c r="Q164" s="131"/>
      <c r="R164" s="114"/>
      <c r="T164" s="84"/>
      <c r="U164" s="57"/>
      <c r="V164" s="57"/>
      <c r="W164" s="57"/>
      <c r="X164" s="57"/>
      <c r="Y164" s="57"/>
      <c r="Z164" s="57"/>
      <c r="AA164" s="85"/>
      <c r="AD164" s="87"/>
      <c r="AT164" s="55"/>
      <c r="AU164" s="55"/>
    </row>
    <row r="165" spans="2:65" s="56" customFormat="1" ht="25.5" customHeight="1">
      <c r="B165" s="3"/>
      <c r="C165" s="220">
        <v>26</v>
      </c>
      <c r="D165" s="220"/>
      <c r="E165" s="221"/>
      <c r="F165" s="222" t="s">
        <v>562</v>
      </c>
      <c r="G165" s="222"/>
      <c r="H165" s="222"/>
      <c r="I165" s="222"/>
      <c r="J165" s="223" t="s">
        <v>170</v>
      </c>
      <c r="K165" s="224">
        <v>1</v>
      </c>
      <c r="L165" s="43"/>
      <c r="M165" s="43"/>
      <c r="N165" s="253">
        <f>ROUND(L165*K165,2)</f>
        <v>0</v>
      </c>
      <c r="O165" s="254"/>
      <c r="P165" s="254"/>
      <c r="Q165" s="255"/>
      <c r="R165" s="114"/>
      <c r="T165" s="77"/>
      <c r="U165" s="78"/>
      <c r="V165" s="79"/>
      <c r="W165" s="79"/>
      <c r="X165" s="79"/>
      <c r="Y165" s="79"/>
      <c r="Z165" s="79"/>
      <c r="AA165" s="80"/>
      <c r="AD165" s="87"/>
      <c r="AR165" s="55"/>
      <c r="AT165" s="55"/>
      <c r="AU165" s="55"/>
      <c r="AY165" s="55"/>
      <c r="BE165" s="81"/>
      <c r="BF165" s="81"/>
      <c r="BG165" s="81"/>
      <c r="BH165" s="81"/>
      <c r="BI165" s="81"/>
      <c r="BJ165" s="55"/>
      <c r="BK165" s="81"/>
      <c r="BL165" s="55"/>
      <c r="BM165" s="55"/>
    </row>
    <row r="166" spans="2:47" s="56" customFormat="1" ht="34.5" customHeight="1">
      <c r="B166" s="3"/>
      <c r="C166" s="131"/>
      <c r="D166" s="131"/>
      <c r="E166" s="131"/>
      <c r="F166" s="241" t="s">
        <v>561</v>
      </c>
      <c r="G166" s="241"/>
      <c r="H166" s="241"/>
      <c r="I166" s="241"/>
      <c r="J166" s="131"/>
      <c r="K166" s="131"/>
      <c r="L166" s="264"/>
      <c r="M166" s="264"/>
      <c r="N166" s="131"/>
      <c r="O166" s="131"/>
      <c r="P166" s="131"/>
      <c r="Q166" s="131"/>
      <c r="R166" s="114"/>
      <c r="T166" s="84"/>
      <c r="U166" s="57"/>
      <c r="V166" s="57"/>
      <c r="W166" s="57"/>
      <c r="X166" s="57"/>
      <c r="Y166" s="57"/>
      <c r="Z166" s="57"/>
      <c r="AA166" s="85"/>
      <c r="AD166" s="87"/>
      <c r="AT166" s="55"/>
      <c r="AU166" s="55"/>
    </row>
    <row r="167" spans="2:47" s="56" customFormat="1" ht="163.5" customHeight="1">
      <c r="B167" s="3"/>
      <c r="C167" s="220">
        <v>27</v>
      </c>
      <c r="D167" s="220" t="s">
        <v>143</v>
      </c>
      <c r="E167" s="221"/>
      <c r="F167" s="222" t="s">
        <v>564</v>
      </c>
      <c r="G167" s="222"/>
      <c r="H167" s="222"/>
      <c r="I167" s="222"/>
      <c r="J167" s="223" t="s">
        <v>147</v>
      </c>
      <c r="K167" s="224">
        <v>1</v>
      </c>
      <c r="L167" s="43"/>
      <c r="M167" s="43"/>
      <c r="N167" s="253">
        <f>ROUND(L167*K167,2)</f>
        <v>0</v>
      </c>
      <c r="O167" s="254"/>
      <c r="P167" s="254"/>
      <c r="Q167" s="255"/>
      <c r="R167" s="114"/>
      <c r="T167" s="57"/>
      <c r="U167" s="57"/>
      <c r="V167" s="57"/>
      <c r="W167" s="57"/>
      <c r="X167" s="57"/>
      <c r="Y167" s="57"/>
      <c r="Z167" s="57"/>
      <c r="AA167" s="57"/>
      <c r="AD167" s="87"/>
      <c r="AT167" s="55"/>
      <c r="AU167" s="55"/>
    </row>
    <row r="168" spans="2:47" s="56" customFormat="1" ht="11.25">
      <c r="B168" s="3"/>
      <c r="C168" s="220">
        <v>28</v>
      </c>
      <c r="D168" s="220" t="s">
        <v>143</v>
      </c>
      <c r="E168" s="221"/>
      <c r="F168" s="222" t="s">
        <v>598</v>
      </c>
      <c r="G168" s="222"/>
      <c r="H168" s="222"/>
      <c r="I168" s="222"/>
      <c r="J168" s="223" t="s">
        <v>147</v>
      </c>
      <c r="K168" s="224">
        <v>1</v>
      </c>
      <c r="L168" s="43"/>
      <c r="M168" s="43"/>
      <c r="N168" s="253">
        <f>ROUND(L168*K168,2)</f>
        <v>0</v>
      </c>
      <c r="O168" s="254"/>
      <c r="P168" s="254"/>
      <c r="Q168" s="255"/>
      <c r="R168" s="114"/>
      <c r="T168" s="57"/>
      <c r="U168" s="57"/>
      <c r="V168" s="57"/>
      <c r="W168" s="57"/>
      <c r="X168" s="57"/>
      <c r="Y168" s="57"/>
      <c r="Z168" s="57"/>
      <c r="AA168" s="57"/>
      <c r="AD168" s="87"/>
      <c r="AT168" s="55"/>
      <c r="AU168" s="55"/>
    </row>
    <row r="169" spans="2:47" s="56" customFormat="1" ht="34.5" customHeight="1">
      <c r="B169" s="3"/>
      <c r="C169" s="220">
        <v>29</v>
      </c>
      <c r="D169" s="220" t="s">
        <v>143</v>
      </c>
      <c r="E169" s="221" t="s">
        <v>420</v>
      </c>
      <c r="F169" s="222" t="s">
        <v>574</v>
      </c>
      <c r="G169" s="222"/>
      <c r="H169" s="222"/>
      <c r="I169" s="222"/>
      <c r="J169" s="223" t="s">
        <v>147</v>
      </c>
      <c r="K169" s="224">
        <v>1</v>
      </c>
      <c r="L169" s="43"/>
      <c r="M169" s="43"/>
      <c r="N169" s="253">
        <f>ROUND(L169*K169,2)</f>
        <v>0</v>
      </c>
      <c r="O169" s="254"/>
      <c r="P169" s="254"/>
      <c r="Q169" s="255"/>
      <c r="R169" s="114"/>
      <c r="T169" s="57"/>
      <c r="U169" s="57"/>
      <c r="V169" s="57"/>
      <c r="W169" s="57"/>
      <c r="X169" s="57"/>
      <c r="Y169" s="57"/>
      <c r="Z169" s="57"/>
      <c r="AA169" s="57"/>
      <c r="AD169" s="87"/>
      <c r="AT169" s="55"/>
      <c r="AU169" s="55"/>
    </row>
    <row r="170" spans="2:65" s="56" customFormat="1" ht="59.25" customHeight="1">
      <c r="B170" s="3"/>
      <c r="C170" s="220">
        <v>30</v>
      </c>
      <c r="D170" s="220" t="s">
        <v>143</v>
      </c>
      <c r="E170" s="221" t="s">
        <v>420</v>
      </c>
      <c r="F170" s="222" t="s">
        <v>575</v>
      </c>
      <c r="G170" s="222"/>
      <c r="H170" s="222"/>
      <c r="I170" s="222"/>
      <c r="J170" s="223" t="s">
        <v>147</v>
      </c>
      <c r="K170" s="224">
        <v>4</v>
      </c>
      <c r="L170" s="43"/>
      <c r="M170" s="43"/>
      <c r="N170" s="253">
        <f>ROUND(L170*K170,2)</f>
        <v>0</v>
      </c>
      <c r="O170" s="254"/>
      <c r="P170" s="254"/>
      <c r="Q170" s="255"/>
      <c r="R170" s="114"/>
      <c r="AR170" s="55"/>
      <c r="AT170" s="55"/>
      <c r="AU170" s="55"/>
      <c r="AY170" s="55"/>
      <c r="BE170" s="81"/>
      <c r="BF170" s="81"/>
      <c r="BG170" s="81"/>
      <c r="BH170" s="81"/>
      <c r="BI170" s="81"/>
      <c r="BJ170" s="55"/>
      <c r="BK170" s="81"/>
      <c r="BL170" s="55"/>
      <c r="BM170" s="55"/>
    </row>
    <row r="171" spans="2:47" s="56" customFormat="1" ht="49.5" customHeight="1">
      <c r="B171" s="3"/>
      <c r="C171" s="131"/>
      <c r="D171" s="131"/>
      <c r="E171" s="131"/>
      <c r="F171" s="229" t="s">
        <v>543</v>
      </c>
      <c r="G171" s="227"/>
      <c r="H171" s="227"/>
      <c r="I171" s="227"/>
      <c r="J171" s="131"/>
      <c r="K171" s="131"/>
      <c r="L171" s="264"/>
      <c r="M171" s="264"/>
      <c r="N171" s="131"/>
      <c r="O171" s="131"/>
      <c r="P171" s="131"/>
      <c r="Q171" s="131"/>
      <c r="R171" s="114"/>
      <c r="T171" s="84"/>
      <c r="U171" s="57"/>
      <c r="V171" s="57"/>
      <c r="W171" s="57"/>
      <c r="X171" s="57"/>
      <c r="Y171" s="57"/>
      <c r="Z171" s="57"/>
      <c r="AA171" s="85"/>
      <c r="AT171" s="55"/>
      <c r="AU171" s="55"/>
    </row>
    <row r="172" spans="2:47" s="56" customFormat="1" ht="49.5" customHeight="1">
      <c r="B172" s="3"/>
      <c r="C172" s="220">
        <v>31</v>
      </c>
      <c r="D172" s="220" t="s">
        <v>143</v>
      </c>
      <c r="E172" s="221"/>
      <c r="F172" s="222" t="s">
        <v>607</v>
      </c>
      <c r="G172" s="222"/>
      <c r="H172" s="222"/>
      <c r="I172" s="222"/>
      <c r="J172" s="223" t="s">
        <v>147</v>
      </c>
      <c r="K172" s="224">
        <v>1</v>
      </c>
      <c r="L172" s="43"/>
      <c r="M172" s="43"/>
      <c r="N172" s="253">
        <f>ROUND(L172*K172,2)</f>
        <v>0</v>
      </c>
      <c r="O172" s="254"/>
      <c r="P172" s="254"/>
      <c r="Q172" s="255"/>
      <c r="R172" s="114"/>
      <c r="T172" s="84"/>
      <c r="U172" s="57"/>
      <c r="V172" s="57"/>
      <c r="W172" s="57"/>
      <c r="X172" s="57"/>
      <c r="Y172" s="57"/>
      <c r="Z172" s="57"/>
      <c r="AA172" s="85"/>
      <c r="AT172" s="55"/>
      <c r="AU172" s="55"/>
    </row>
    <row r="173" spans="2:65" s="56" customFormat="1" ht="60.75" customHeight="1">
      <c r="B173" s="3"/>
      <c r="C173" s="220">
        <v>32</v>
      </c>
      <c r="D173" s="220" t="s">
        <v>143</v>
      </c>
      <c r="E173" s="221"/>
      <c r="F173" s="222" t="s">
        <v>573</v>
      </c>
      <c r="G173" s="222"/>
      <c r="H173" s="222"/>
      <c r="I173" s="222"/>
      <c r="J173" s="223" t="s">
        <v>147</v>
      </c>
      <c r="K173" s="224">
        <v>1</v>
      </c>
      <c r="L173" s="43"/>
      <c r="M173" s="43"/>
      <c r="N173" s="253">
        <f>ROUND(L173*K173,2)</f>
        <v>0</v>
      </c>
      <c r="O173" s="254"/>
      <c r="P173" s="254"/>
      <c r="Q173" s="255"/>
      <c r="R173" s="114"/>
      <c r="T173" s="77"/>
      <c r="U173" s="78"/>
      <c r="V173" s="79"/>
      <c r="W173" s="79"/>
      <c r="X173" s="79"/>
      <c r="Y173" s="79"/>
      <c r="Z173" s="79"/>
      <c r="AA173" s="80"/>
      <c r="AR173" s="55"/>
      <c r="AT173" s="55"/>
      <c r="AU173" s="55"/>
      <c r="AY173" s="55"/>
      <c r="BE173" s="81"/>
      <c r="BF173" s="81"/>
      <c r="BG173" s="81"/>
      <c r="BH173" s="81"/>
      <c r="BI173" s="81"/>
      <c r="BJ173" s="55"/>
      <c r="BK173" s="81"/>
      <c r="BL173" s="55"/>
      <c r="BM173" s="55"/>
    </row>
    <row r="174" spans="2:47" s="56" customFormat="1" ht="232.5" customHeight="1">
      <c r="B174" s="3"/>
      <c r="C174" s="131"/>
      <c r="D174" s="131"/>
      <c r="E174" s="131"/>
      <c r="F174" s="229" t="s">
        <v>544</v>
      </c>
      <c r="G174" s="227"/>
      <c r="H174" s="227"/>
      <c r="I174" s="227"/>
      <c r="J174" s="131"/>
      <c r="K174" s="131"/>
      <c r="L174" s="264"/>
      <c r="M174" s="264"/>
      <c r="N174" s="131"/>
      <c r="O174" s="131"/>
      <c r="P174" s="131"/>
      <c r="Q174" s="131"/>
      <c r="R174" s="114"/>
      <c r="T174" s="84"/>
      <c r="U174" s="57"/>
      <c r="V174" s="57"/>
      <c r="W174" s="57"/>
      <c r="X174" s="57"/>
      <c r="Y174" s="57"/>
      <c r="Z174" s="57"/>
      <c r="AA174" s="85"/>
      <c r="AT174" s="55"/>
      <c r="AU174" s="55"/>
    </row>
    <row r="175" spans="2:47" s="56" customFormat="1" ht="66" customHeight="1">
      <c r="B175" s="3"/>
      <c r="C175" s="220">
        <v>33</v>
      </c>
      <c r="D175" s="220" t="s">
        <v>143</v>
      </c>
      <c r="E175" s="221"/>
      <c r="F175" s="225" t="s">
        <v>545</v>
      </c>
      <c r="G175" s="225"/>
      <c r="H175" s="225"/>
      <c r="I175" s="225"/>
      <c r="J175" s="223" t="s">
        <v>147</v>
      </c>
      <c r="K175" s="224">
        <v>1</v>
      </c>
      <c r="L175" s="43"/>
      <c r="M175" s="43"/>
      <c r="N175" s="253">
        <f>ROUND(L175*K175,2)</f>
        <v>0</v>
      </c>
      <c r="O175" s="254"/>
      <c r="P175" s="254"/>
      <c r="Q175" s="255"/>
      <c r="R175" s="114"/>
      <c r="T175" s="84"/>
      <c r="U175" s="57"/>
      <c r="V175" s="57"/>
      <c r="W175" s="57"/>
      <c r="X175" s="57"/>
      <c r="Y175" s="57"/>
      <c r="Z175" s="57"/>
      <c r="AA175" s="85"/>
      <c r="AT175" s="55"/>
      <c r="AU175" s="55"/>
    </row>
    <row r="176" spans="2:47" s="56" customFormat="1" ht="24" customHeight="1">
      <c r="B176" s="3"/>
      <c r="C176" s="131"/>
      <c r="D176" s="131"/>
      <c r="E176" s="131"/>
      <c r="F176" s="242"/>
      <c r="G176" s="243"/>
      <c r="H176" s="243"/>
      <c r="I176" s="243"/>
      <c r="J176" s="131"/>
      <c r="K176" s="131"/>
      <c r="L176" s="264"/>
      <c r="M176" s="264"/>
      <c r="N176" s="131"/>
      <c r="O176" s="131"/>
      <c r="P176" s="131"/>
      <c r="Q176" s="131"/>
      <c r="R176" s="114"/>
      <c r="T176" s="84"/>
      <c r="U176" s="57"/>
      <c r="V176" s="57"/>
      <c r="W176" s="57"/>
      <c r="X176" s="57"/>
      <c r="Y176" s="57"/>
      <c r="Z176" s="57"/>
      <c r="AA176" s="85"/>
      <c r="AT176" s="55"/>
      <c r="AU176" s="55"/>
    </row>
    <row r="177" spans="2:65" s="56" customFormat="1" ht="25.5" customHeight="1">
      <c r="B177" s="3"/>
      <c r="C177" s="220">
        <v>34</v>
      </c>
      <c r="D177" s="220" t="s">
        <v>143</v>
      </c>
      <c r="E177" s="221"/>
      <c r="F177" s="225" t="s">
        <v>599</v>
      </c>
      <c r="G177" s="225"/>
      <c r="H177" s="225"/>
      <c r="I177" s="225"/>
      <c r="J177" s="223" t="s">
        <v>172</v>
      </c>
      <c r="K177" s="224">
        <v>1</v>
      </c>
      <c r="L177" s="43"/>
      <c r="M177" s="43"/>
      <c r="N177" s="253">
        <f>ROUND(L177*K177,2)</f>
        <v>0</v>
      </c>
      <c r="O177" s="254"/>
      <c r="P177" s="254"/>
      <c r="Q177" s="255"/>
      <c r="R177" s="114"/>
      <c r="T177" s="77"/>
      <c r="U177" s="78"/>
      <c r="V177" s="79"/>
      <c r="W177" s="79"/>
      <c r="X177" s="79"/>
      <c r="Y177" s="79"/>
      <c r="Z177" s="79"/>
      <c r="AA177" s="80"/>
      <c r="AR177" s="55"/>
      <c r="AT177" s="55"/>
      <c r="AU177" s="55"/>
      <c r="AY177" s="55"/>
      <c r="BE177" s="81"/>
      <c r="BF177" s="81"/>
      <c r="BG177" s="81"/>
      <c r="BH177" s="81"/>
      <c r="BI177" s="81"/>
      <c r="BJ177" s="55"/>
      <c r="BK177" s="81"/>
      <c r="BL177" s="55"/>
      <c r="BM177" s="55"/>
    </row>
    <row r="178" spans="2:47" s="56" customFormat="1" ht="85.5" customHeight="1">
      <c r="B178" s="3"/>
      <c r="C178" s="131"/>
      <c r="D178" s="131"/>
      <c r="E178" s="131"/>
      <c r="F178" s="244" t="s">
        <v>546</v>
      </c>
      <c r="G178" s="240"/>
      <c r="H178" s="240"/>
      <c r="I178" s="240"/>
      <c r="J178" s="131"/>
      <c r="K178" s="131"/>
      <c r="L178" s="264"/>
      <c r="M178" s="264"/>
      <c r="N178" s="131"/>
      <c r="O178" s="131"/>
      <c r="P178" s="131"/>
      <c r="Q178" s="131"/>
      <c r="R178" s="114"/>
      <c r="T178" s="84"/>
      <c r="U178" s="57"/>
      <c r="V178" s="57"/>
      <c r="W178" s="57"/>
      <c r="X178" s="57"/>
      <c r="Y178" s="57"/>
      <c r="Z178" s="57"/>
      <c r="AA178" s="85"/>
      <c r="AT178" s="55"/>
      <c r="AU178" s="55"/>
    </row>
    <row r="179" spans="2:65" s="56" customFormat="1" ht="30.75" customHeight="1">
      <c r="B179" s="3"/>
      <c r="C179" s="220">
        <v>35</v>
      </c>
      <c r="D179" s="220" t="s">
        <v>143</v>
      </c>
      <c r="E179" s="221"/>
      <c r="F179" s="225" t="s">
        <v>547</v>
      </c>
      <c r="G179" s="225"/>
      <c r="H179" s="225"/>
      <c r="I179" s="225"/>
      <c r="J179" s="223" t="s">
        <v>172</v>
      </c>
      <c r="K179" s="224">
        <v>1</v>
      </c>
      <c r="L179" s="43"/>
      <c r="M179" s="43"/>
      <c r="N179" s="253">
        <f>ROUND(L179*K179,2)</f>
        <v>0</v>
      </c>
      <c r="O179" s="254"/>
      <c r="P179" s="254"/>
      <c r="Q179" s="255"/>
      <c r="R179" s="114"/>
      <c r="T179" s="77"/>
      <c r="U179" s="78"/>
      <c r="V179" s="79"/>
      <c r="W179" s="79"/>
      <c r="X179" s="79"/>
      <c r="Y179" s="79"/>
      <c r="Z179" s="79"/>
      <c r="AA179" s="80"/>
      <c r="AD179" s="87"/>
      <c r="AR179" s="55"/>
      <c r="AT179" s="55"/>
      <c r="AU179" s="55"/>
      <c r="AY179" s="55"/>
      <c r="BE179" s="81"/>
      <c r="BF179" s="81"/>
      <c r="BG179" s="81"/>
      <c r="BH179" s="81"/>
      <c r="BI179" s="81"/>
      <c r="BJ179" s="55"/>
      <c r="BK179" s="81"/>
      <c r="BL179" s="55"/>
      <c r="BM179" s="55"/>
    </row>
    <row r="180" spans="2:47" s="56" customFormat="1" ht="90.75" customHeight="1">
      <c r="B180" s="3"/>
      <c r="C180" s="131"/>
      <c r="D180" s="131"/>
      <c r="E180" s="131"/>
      <c r="F180" s="244" t="s">
        <v>548</v>
      </c>
      <c r="G180" s="240"/>
      <c r="H180" s="240"/>
      <c r="I180" s="240"/>
      <c r="J180" s="131"/>
      <c r="K180" s="131"/>
      <c r="L180" s="264"/>
      <c r="M180" s="264"/>
      <c r="N180" s="131"/>
      <c r="O180" s="131"/>
      <c r="P180" s="131"/>
      <c r="Q180" s="131"/>
      <c r="R180" s="114"/>
      <c r="T180" s="84"/>
      <c r="U180" s="57"/>
      <c r="V180" s="57"/>
      <c r="W180" s="57"/>
      <c r="X180" s="57"/>
      <c r="Y180" s="57"/>
      <c r="Z180" s="57"/>
      <c r="AA180" s="85"/>
      <c r="AT180" s="55"/>
      <c r="AU180" s="55"/>
    </row>
    <row r="181" spans="2:65" s="56" customFormat="1" ht="25.5" customHeight="1">
      <c r="B181" s="3"/>
      <c r="C181" s="220">
        <v>36</v>
      </c>
      <c r="D181" s="220" t="s">
        <v>143</v>
      </c>
      <c r="E181" s="221" t="s">
        <v>177</v>
      </c>
      <c r="F181" s="222" t="s">
        <v>178</v>
      </c>
      <c r="G181" s="222"/>
      <c r="H181" s="222"/>
      <c r="I181" s="222"/>
      <c r="J181" s="223" t="s">
        <v>170</v>
      </c>
      <c r="K181" s="224">
        <v>1</v>
      </c>
      <c r="L181" s="43"/>
      <c r="M181" s="43"/>
      <c r="N181" s="253">
        <f>ROUND(L181*K181,2)</f>
        <v>0</v>
      </c>
      <c r="O181" s="254"/>
      <c r="P181" s="254"/>
      <c r="Q181" s="255"/>
      <c r="R181" s="114"/>
      <c r="T181" s="77"/>
      <c r="U181" s="78"/>
      <c r="V181" s="79"/>
      <c r="W181" s="79"/>
      <c r="X181" s="79"/>
      <c r="Y181" s="79"/>
      <c r="Z181" s="79"/>
      <c r="AA181" s="80"/>
      <c r="AR181" s="55"/>
      <c r="AT181" s="55"/>
      <c r="AU181" s="55"/>
      <c r="AY181" s="55"/>
      <c r="BE181" s="81"/>
      <c r="BF181" s="81"/>
      <c r="BG181" s="81"/>
      <c r="BH181" s="81"/>
      <c r="BI181" s="81"/>
      <c r="BJ181" s="55"/>
      <c r="BK181" s="81"/>
      <c r="BL181" s="55"/>
      <c r="BM181" s="55"/>
    </row>
    <row r="182" spans="2:47" s="56" customFormat="1" ht="36" customHeight="1">
      <c r="B182" s="3"/>
      <c r="C182" s="131"/>
      <c r="D182" s="131"/>
      <c r="E182" s="131"/>
      <c r="F182" s="229" t="s">
        <v>179</v>
      </c>
      <c r="G182" s="227"/>
      <c r="H182" s="227"/>
      <c r="I182" s="227"/>
      <c r="J182" s="131"/>
      <c r="K182" s="131"/>
      <c r="L182" s="264"/>
      <c r="M182" s="264"/>
      <c r="N182" s="131"/>
      <c r="O182" s="131"/>
      <c r="P182" s="131"/>
      <c r="Q182" s="131"/>
      <c r="R182" s="114"/>
      <c r="T182" s="84"/>
      <c r="U182" s="57"/>
      <c r="V182" s="57"/>
      <c r="W182" s="57"/>
      <c r="X182" s="57"/>
      <c r="Y182" s="57"/>
      <c r="Z182" s="57"/>
      <c r="AA182" s="85"/>
      <c r="AT182" s="55"/>
      <c r="AU182" s="55"/>
    </row>
    <row r="183" spans="2:65" s="56" customFormat="1" ht="39.75" customHeight="1">
      <c r="B183" s="3"/>
      <c r="C183" s="220">
        <v>37</v>
      </c>
      <c r="D183" s="220"/>
      <c r="E183" s="221"/>
      <c r="F183" s="225" t="s">
        <v>565</v>
      </c>
      <c r="G183" s="225"/>
      <c r="H183" s="225"/>
      <c r="I183" s="225"/>
      <c r="J183" s="223" t="s">
        <v>170</v>
      </c>
      <c r="K183" s="224">
        <v>1</v>
      </c>
      <c r="L183" s="43"/>
      <c r="M183" s="43"/>
      <c r="N183" s="253">
        <f>ROUND(K183*L183,2)</f>
        <v>0</v>
      </c>
      <c r="O183" s="254"/>
      <c r="P183" s="254"/>
      <c r="Q183" s="255"/>
      <c r="R183" s="114"/>
      <c r="T183" s="77"/>
      <c r="U183" s="78"/>
      <c r="V183" s="79"/>
      <c r="W183" s="79"/>
      <c r="X183" s="79"/>
      <c r="Y183" s="79"/>
      <c r="Z183" s="79"/>
      <c r="AA183" s="80"/>
      <c r="AR183" s="55"/>
      <c r="AT183" s="55"/>
      <c r="AU183" s="55"/>
      <c r="AY183" s="55"/>
      <c r="BE183" s="81"/>
      <c r="BF183" s="81"/>
      <c r="BG183" s="81"/>
      <c r="BH183" s="81"/>
      <c r="BI183" s="81"/>
      <c r="BJ183" s="55"/>
      <c r="BK183" s="81"/>
      <c r="BL183" s="55"/>
      <c r="BM183" s="55"/>
    </row>
    <row r="184" spans="2:47" s="56" customFormat="1" ht="28.5" customHeight="1">
      <c r="B184" s="3"/>
      <c r="C184" s="131"/>
      <c r="D184" s="131"/>
      <c r="E184" s="131"/>
      <c r="F184" s="229" t="s">
        <v>566</v>
      </c>
      <c r="G184" s="227"/>
      <c r="H184" s="227"/>
      <c r="I184" s="227"/>
      <c r="J184" s="131"/>
      <c r="K184" s="131"/>
      <c r="L184" s="264"/>
      <c r="M184" s="264"/>
      <c r="N184" s="131"/>
      <c r="O184" s="131"/>
      <c r="P184" s="131"/>
      <c r="Q184" s="131"/>
      <c r="R184" s="114"/>
      <c r="T184" s="84"/>
      <c r="U184" s="57"/>
      <c r="V184" s="57"/>
      <c r="W184" s="57"/>
      <c r="X184" s="57"/>
      <c r="Y184" s="57"/>
      <c r="Z184" s="57"/>
      <c r="AA184" s="85"/>
      <c r="AT184" s="55"/>
      <c r="AU184" s="55"/>
    </row>
    <row r="185" spans="2:65" s="56" customFormat="1" ht="25.5" customHeight="1">
      <c r="B185" s="3"/>
      <c r="C185" s="220">
        <v>38</v>
      </c>
      <c r="D185" s="220" t="s">
        <v>143</v>
      </c>
      <c r="E185" s="221"/>
      <c r="F185" s="222" t="s">
        <v>180</v>
      </c>
      <c r="G185" s="222"/>
      <c r="H185" s="222"/>
      <c r="I185" s="222"/>
      <c r="J185" s="223" t="s">
        <v>170</v>
      </c>
      <c r="K185" s="224">
        <v>1</v>
      </c>
      <c r="L185" s="43"/>
      <c r="M185" s="43"/>
      <c r="N185" s="253">
        <f aca="true" t="shared" si="2" ref="N185:N194">ROUND(L185*K185,2)</f>
        <v>0</v>
      </c>
      <c r="O185" s="254"/>
      <c r="P185" s="254"/>
      <c r="Q185" s="255"/>
      <c r="R185" s="114"/>
      <c r="T185" s="77"/>
      <c r="U185" s="78"/>
      <c r="V185" s="79"/>
      <c r="W185" s="79"/>
      <c r="X185" s="79"/>
      <c r="Y185" s="79"/>
      <c r="Z185" s="79"/>
      <c r="AA185" s="80"/>
      <c r="AR185" s="55"/>
      <c r="AT185" s="55"/>
      <c r="AU185" s="55"/>
      <c r="AY185" s="55"/>
      <c r="BE185" s="81"/>
      <c r="BF185" s="81"/>
      <c r="BG185" s="81"/>
      <c r="BH185" s="81"/>
      <c r="BI185" s="81"/>
      <c r="BJ185" s="55"/>
      <c r="BK185" s="81"/>
      <c r="BL185" s="55"/>
      <c r="BM185" s="55"/>
    </row>
    <row r="186" spans="2:65" s="56" customFormat="1" ht="62.25" customHeight="1">
      <c r="B186" s="3"/>
      <c r="C186" s="220">
        <v>39</v>
      </c>
      <c r="D186" s="220" t="s">
        <v>143</v>
      </c>
      <c r="E186" s="221"/>
      <c r="F186" s="225" t="s">
        <v>417</v>
      </c>
      <c r="G186" s="225"/>
      <c r="H186" s="225"/>
      <c r="I186" s="225"/>
      <c r="J186" s="223" t="s">
        <v>172</v>
      </c>
      <c r="K186" s="224">
        <v>1</v>
      </c>
      <c r="L186" s="43"/>
      <c r="M186" s="43"/>
      <c r="N186" s="253">
        <f t="shared" si="2"/>
        <v>0</v>
      </c>
      <c r="O186" s="254"/>
      <c r="P186" s="254"/>
      <c r="Q186" s="255"/>
      <c r="R186" s="114"/>
      <c r="T186" s="77"/>
      <c r="U186" s="78"/>
      <c r="V186" s="79"/>
      <c r="W186" s="79"/>
      <c r="X186" s="79"/>
      <c r="Y186" s="79"/>
      <c r="Z186" s="79"/>
      <c r="AA186" s="80"/>
      <c r="AR186" s="55"/>
      <c r="AT186" s="55"/>
      <c r="AU186" s="55"/>
      <c r="AY186" s="55"/>
      <c r="BE186" s="81"/>
      <c r="BF186" s="81"/>
      <c r="BG186" s="81"/>
      <c r="BH186" s="81"/>
      <c r="BI186" s="81"/>
      <c r="BJ186" s="55"/>
      <c r="BK186" s="81"/>
      <c r="BL186" s="55"/>
      <c r="BM186" s="55"/>
    </row>
    <row r="187" spans="2:65" s="56" customFormat="1" ht="49.5" customHeight="1">
      <c r="B187" s="3"/>
      <c r="C187" s="220">
        <v>40</v>
      </c>
      <c r="D187" s="220" t="s">
        <v>143</v>
      </c>
      <c r="E187" s="221"/>
      <c r="F187" s="225" t="s">
        <v>567</v>
      </c>
      <c r="G187" s="225"/>
      <c r="H187" s="225"/>
      <c r="I187" s="225"/>
      <c r="J187" s="223" t="s">
        <v>172</v>
      </c>
      <c r="K187" s="224">
        <v>3</v>
      </c>
      <c r="L187" s="43"/>
      <c r="M187" s="43"/>
      <c r="N187" s="253">
        <f aca="true" t="shared" si="3" ref="N187">ROUND(L187*K187,2)</f>
        <v>0</v>
      </c>
      <c r="O187" s="254"/>
      <c r="P187" s="254"/>
      <c r="Q187" s="255"/>
      <c r="R187" s="114"/>
      <c r="T187" s="77"/>
      <c r="U187" s="78"/>
      <c r="V187" s="79"/>
      <c r="W187" s="79"/>
      <c r="X187" s="79"/>
      <c r="Y187" s="79"/>
      <c r="Z187" s="79"/>
      <c r="AA187" s="80"/>
      <c r="AR187" s="55"/>
      <c r="AT187" s="55"/>
      <c r="AU187" s="55"/>
      <c r="AY187" s="55"/>
      <c r="BE187" s="81"/>
      <c r="BF187" s="81"/>
      <c r="BG187" s="81"/>
      <c r="BH187" s="81"/>
      <c r="BI187" s="81"/>
      <c r="BJ187" s="55"/>
      <c r="BK187" s="81"/>
      <c r="BL187" s="55"/>
      <c r="BM187" s="55"/>
    </row>
    <row r="188" spans="2:65" s="56" customFormat="1" ht="25.5" customHeight="1">
      <c r="B188" s="3"/>
      <c r="C188" s="220">
        <v>41</v>
      </c>
      <c r="D188" s="220" t="s">
        <v>143</v>
      </c>
      <c r="E188" s="221"/>
      <c r="F188" s="225" t="s">
        <v>181</v>
      </c>
      <c r="G188" s="225"/>
      <c r="H188" s="225"/>
      <c r="I188" s="225"/>
      <c r="J188" s="223" t="s">
        <v>170</v>
      </c>
      <c r="K188" s="224">
        <v>9</v>
      </c>
      <c r="L188" s="43"/>
      <c r="M188" s="43"/>
      <c r="N188" s="253">
        <f t="shared" si="2"/>
        <v>0</v>
      </c>
      <c r="O188" s="254"/>
      <c r="P188" s="254"/>
      <c r="Q188" s="255"/>
      <c r="R188" s="114"/>
      <c r="T188" s="77"/>
      <c r="U188" s="78"/>
      <c r="V188" s="79"/>
      <c r="W188" s="79"/>
      <c r="X188" s="79"/>
      <c r="Y188" s="79"/>
      <c r="Z188" s="79"/>
      <c r="AA188" s="80"/>
      <c r="AR188" s="55"/>
      <c r="AT188" s="55"/>
      <c r="AU188" s="55"/>
      <c r="AY188" s="55"/>
      <c r="BE188" s="81"/>
      <c r="BF188" s="81"/>
      <c r="BG188" s="81"/>
      <c r="BH188" s="81"/>
      <c r="BI188" s="81"/>
      <c r="BJ188" s="55"/>
      <c r="BK188" s="81"/>
      <c r="BL188" s="55"/>
      <c r="BM188" s="55"/>
    </row>
    <row r="189" spans="2:65" s="56" customFormat="1" ht="150.75" customHeight="1">
      <c r="B189" s="3"/>
      <c r="C189" s="220">
        <v>42</v>
      </c>
      <c r="D189" s="220" t="s">
        <v>158</v>
      </c>
      <c r="E189" s="221"/>
      <c r="F189" s="225" t="s">
        <v>568</v>
      </c>
      <c r="G189" s="225"/>
      <c r="H189" s="225"/>
      <c r="I189" s="225"/>
      <c r="J189" s="223" t="s">
        <v>170</v>
      </c>
      <c r="K189" s="224">
        <v>1</v>
      </c>
      <c r="L189" s="43"/>
      <c r="M189" s="43"/>
      <c r="N189" s="253">
        <f>ROUND(L189*K189,2)</f>
        <v>0</v>
      </c>
      <c r="O189" s="254"/>
      <c r="P189" s="254"/>
      <c r="Q189" s="255"/>
      <c r="R189" s="114"/>
      <c r="T189" s="77"/>
      <c r="U189" s="78"/>
      <c r="V189" s="79"/>
      <c r="W189" s="79"/>
      <c r="X189" s="79"/>
      <c r="Y189" s="79"/>
      <c r="Z189" s="79"/>
      <c r="AA189" s="80"/>
      <c r="AR189" s="55"/>
      <c r="AT189" s="55"/>
      <c r="AU189" s="55"/>
      <c r="AY189" s="55"/>
      <c r="BE189" s="81"/>
      <c r="BF189" s="81"/>
      <c r="BG189" s="81"/>
      <c r="BH189" s="81"/>
      <c r="BI189" s="81"/>
      <c r="BJ189" s="55"/>
      <c r="BK189" s="81"/>
      <c r="BL189" s="55"/>
      <c r="BM189" s="55"/>
    </row>
    <row r="190" spans="2:65" s="56" customFormat="1" ht="150.75" customHeight="1">
      <c r="B190" s="3"/>
      <c r="C190" s="220">
        <v>43</v>
      </c>
      <c r="D190" s="220" t="s">
        <v>158</v>
      </c>
      <c r="E190" s="221"/>
      <c r="F190" s="225" t="s">
        <v>569</v>
      </c>
      <c r="G190" s="225"/>
      <c r="H190" s="225"/>
      <c r="I190" s="225"/>
      <c r="J190" s="223" t="s">
        <v>170</v>
      </c>
      <c r="K190" s="224">
        <v>1</v>
      </c>
      <c r="L190" s="43"/>
      <c r="M190" s="43"/>
      <c r="N190" s="253">
        <f>ROUND(L190*K190,2)</f>
        <v>0</v>
      </c>
      <c r="O190" s="254"/>
      <c r="P190" s="254"/>
      <c r="Q190" s="255"/>
      <c r="R190" s="114"/>
      <c r="T190" s="77"/>
      <c r="U190" s="78"/>
      <c r="V190" s="79"/>
      <c r="W190" s="79"/>
      <c r="X190" s="79"/>
      <c r="Y190" s="79"/>
      <c r="Z190" s="79"/>
      <c r="AA190" s="80"/>
      <c r="AR190" s="55"/>
      <c r="AT190" s="55"/>
      <c r="AU190" s="55"/>
      <c r="AY190" s="55"/>
      <c r="BE190" s="81"/>
      <c r="BF190" s="81"/>
      <c r="BG190" s="81"/>
      <c r="BH190" s="81"/>
      <c r="BI190" s="81"/>
      <c r="BJ190" s="55"/>
      <c r="BK190" s="81"/>
      <c r="BL190" s="55"/>
      <c r="BM190" s="55"/>
    </row>
    <row r="191" spans="2:65" s="56" customFormat="1" ht="150.75" customHeight="1">
      <c r="B191" s="3"/>
      <c r="C191" s="220">
        <v>44</v>
      </c>
      <c r="D191" s="220" t="s">
        <v>158</v>
      </c>
      <c r="E191" s="221"/>
      <c r="F191" s="225" t="s">
        <v>570</v>
      </c>
      <c r="G191" s="225"/>
      <c r="H191" s="225"/>
      <c r="I191" s="225"/>
      <c r="J191" s="223" t="s">
        <v>170</v>
      </c>
      <c r="K191" s="224">
        <v>1</v>
      </c>
      <c r="L191" s="43"/>
      <c r="M191" s="43"/>
      <c r="N191" s="253">
        <f>ROUND(L191*K191,2)</f>
        <v>0</v>
      </c>
      <c r="O191" s="254"/>
      <c r="P191" s="254"/>
      <c r="Q191" s="255"/>
      <c r="R191" s="114"/>
      <c r="T191" s="77"/>
      <c r="U191" s="78"/>
      <c r="V191" s="79"/>
      <c r="W191" s="79"/>
      <c r="X191" s="79"/>
      <c r="Y191" s="79"/>
      <c r="Z191" s="79"/>
      <c r="AA191" s="80"/>
      <c r="AR191" s="55"/>
      <c r="AT191" s="55"/>
      <c r="AU191" s="55"/>
      <c r="AY191" s="55"/>
      <c r="BE191" s="81"/>
      <c r="BF191" s="81"/>
      <c r="BG191" s="81"/>
      <c r="BH191" s="81"/>
      <c r="BI191" s="81"/>
      <c r="BJ191" s="55"/>
      <c r="BK191" s="81"/>
      <c r="BL191" s="55"/>
      <c r="BM191" s="55"/>
    </row>
    <row r="192" spans="2:65" s="56" customFormat="1" ht="150.75" customHeight="1">
      <c r="B192" s="3"/>
      <c r="C192" s="220">
        <v>45</v>
      </c>
      <c r="D192" s="220" t="s">
        <v>158</v>
      </c>
      <c r="E192" s="221"/>
      <c r="F192" s="225" t="s">
        <v>608</v>
      </c>
      <c r="G192" s="225"/>
      <c r="H192" s="225"/>
      <c r="I192" s="225"/>
      <c r="J192" s="223" t="s">
        <v>170</v>
      </c>
      <c r="K192" s="224">
        <v>1</v>
      </c>
      <c r="L192" s="43"/>
      <c r="M192" s="43"/>
      <c r="N192" s="253">
        <f>ROUND(L192*K192,2)</f>
        <v>0</v>
      </c>
      <c r="O192" s="254"/>
      <c r="P192" s="254"/>
      <c r="Q192" s="255"/>
      <c r="R192" s="114"/>
      <c r="T192" s="77"/>
      <c r="U192" s="78"/>
      <c r="V192" s="79"/>
      <c r="W192" s="79"/>
      <c r="X192" s="79"/>
      <c r="Y192" s="79"/>
      <c r="Z192" s="79"/>
      <c r="AA192" s="80"/>
      <c r="AR192" s="55"/>
      <c r="AT192" s="55"/>
      <c r="AU192" s="55"/>
      <c r="AY192" s="55"/>
      <c r="BE192" s="81"/>
      <c r="BF192" s="81"/>
      <c r="BG192" s="81"/>
      <c r="BH192" s="81"/>
      <c r="BI192" s="81"/>
      <c r="BJ192" s="55"/>
      <c r="BK192" s="81"/>
      <c r="BL192" s="55"/>
      <c r="BM192" s="55"/>
    </row>
    <row r="193" spans="2:65" s="56" customFormat="1" ht="150.75" customHeight="1">
      <c r="B193" s="3"/>
      <c r="C193" s="220">
        <v>46</v>
      </c>
      <c r="D193" s="220" t="s">
        <v>158</v>
      </c>
      <c r="E193" s="221"/>
      <c r="F193" s="225" t="s">
        <v>571</v>
      </c>
      <c r="G193" s="225"/>
      <c r="H193" s="225"/>
      <c r="I193" s="225"/>
      <c r="J193" s="223" t="s">
        <v>170</v>
      </c>
      <c r="K193" s="224">
        <v>1</v>
      </c>
      <c r="L193" s="43"/>
      <c r="M193" s="43"/>
      <c r="N193" s="253">
        <f>ROUND(L193*K193,2)</f>
        <v>0</v>
      </c>
      <c r="O193" s="254"/>
      <c r="P193" s="254"/>
      <c r="Q193" s="255"/>
      <c r="R193" s="114"/>
      <c r="T193" s="77"/>
      <c r="U193" s="78"/>
      <c r="V193" s="79"/>
      <c r="W193" s="79"/>
      <c r="X193" s="79"/>
      <c r="Y193" s="79"/>
      <c r="Z193" s="79"/>
      <c r="AA193" s="80"/>
      <c r="AR193" s="55"/>
      <c r="AT193" s="55"/>
      <c r="AU193" s="55"/>
      <c r="AY193" s="55"/>
      <c r="BE193" s="81"/>
      <c r="BF193" s="81"/>
      <c r="BG193" s="81"/>
      <c r="BH193" s="81"/>
      <c r="BI193" s="81"/>
      <c r="BJ193" s="55"/>
      <c r="BK193" s="81"/>
      <c r="BL193" s="55"/>
      <c r="BM193" s="55"/>
    </row>
    <row r="194" spans="2:65" s="56" customFormat="1" ht="25.5" customHeight="1">
      <c r="B194" s="3"/>
      <c r="C194" s="220">
        <v>47</v>
      </c>
      <c r="D194" s="220" t="s">
        <v>143</v>
      </c>
      <c r="E194" s="221"/>
      <c r="F194" s="222" t="s">
        <v>182</v>
      </c>
      <c r="G194" s="222"/>
      <c r="H194" s="222"/>
      <c r="I194" s="222"/>
      <c r="J194" s="223" t="s">
        <v>168</v>
      </c>
      <c r="K194" s="224">
        <v>4991.99</v>
      </c>
      <c r="L194" s="43"/>
      <c r="M194" s="43"/>
      <c r="N194" s="253">
        <f t="shared" si="2"/>
        <v>0</v>
      </c>
      <c r="O194" s="254"/>
      <c r="P194" s="254"/>
      <c r="Q194" s="255"/>
      <c r="R194" s="114"/>
      <c r="T194" s="77"/>
      <c r="U194" s="78"/>
      <c r="V194" s="79"/>
      <c r="W194" s="79"/>
      <c r="X194" s="79"/>
      <c r="Y194" s="79"/>
      <c r="Z194" s="79"/>
      <c r="AA194" s="80"/>
      <c r="AR194" s="55"/>
      <c r="AT194" s="55"/>
      <c r="AU194" s="55"/>
      <c r="AY194" s="55"/>
      <c r="BE194" s="81"/>
      <c r="BF194" s="81"/>
      <c r="BG194" s="81"/>
      <c r="BH194" s="81"/>
      <c r="BI194" s="81"/>
      <c r="BJ194" s="55"/>
      <c r="BK194" s="81"/>
      <c r="BL194" s="55"/>
      <c r="BM194" s="55"/>
    </row>
    <row r="195" spans="2:63" s="68" customFormat="1" ht="29.85" customHeight="1">
      <c r="B195" s="67"/>
      <c r="C195" s="245"/>
      <c r="D195" s="246" t="s">
        <v>122</v>
      </c>
      <c r="E195" s="246"/>
      <c r="F195" s="246"/>
      <c r="G195" s="246"/>
      <c r="H195" s="246"/>
      <c r="I195" s="246"/>
      <c r="J195" s="246"/>
      <c r="K195" s="246"/>
      <c r="L195" s="274"/>
      <c r="M195" s="274"/>
      <c r="N195" s="256">
        <f>SUM(N196:Q200)</f>
        <v>0</v>
      </c>
      <c r="O195" s="256"/>
      <c r="P195" s="256"/>
      <c r="Q195" s="256"/>
      <c r="R195" s="207"/>
      <c r="T195" s="69"/>
      <c r="U195" s="70"/>
      <c r="V195" s="70"/>
      <c r="W195" s="71"/>
      <c r="X195" s="70"/>
      <c r="Y195" s="71"/>
      <c r="Z195" s="70"/>
      <c r="AA195" s="72"/>
      <c r="AR195" s="73"/>
      <c r="AT195" s="74"/>
      <c r="AU195" s="74"/>
      <c r="AY195" s="73"/>
      <c r="BK195" s="75"/>
    </row>
    <row r="196" spans="2:65" s="56" customFormat="1" ht="16.5" customHeight="1">
      <c r="B196" s="3"/>
      <c r="C196" s="220">
        <v>48</v>
      </c>
      <c r="D196" s="220" t="s">
        <v>143</v>
      </c>
      <c r="E196" s="221"/>
      <c r="F196" s="222" t="s">
        <v>183</v>
      </c>
      <c r="G196" s="222"/>
      <c r="H196" s="222"/>
      <c r="I196" s="222"/>
      <c r="J196" s="223" t="s">
        <v>172</v>
      </c>
      <c r="K196" s="224">
        <v>1</v>
      </c>
      <c r="L196" s="43"/>
      <c r="M196" s="43"/>
      <c r="N196" s="253">
        <f>ROUND(L196*K196,2)</f>
        <v>0</v>
      </c>
      <c r="O196" s="254"/>
      <c r="P196" s="254"/>
      <c r="Q196" s="255"/>
      <c r="R196" s="114"/>
      <c r="T196" s="77"/>
      <c r="U196" s="78"/>
      <c r="V196" s="79"/>
      <c r="W196" s="79"/>
      <c r="X196" s="79"/>
      <c r="Y196" s="79"/>
      <c r="Z196" s="79"/>
      <c r="AA196" s="80"/>
      <c r="AR196" s="55"/>
      <c r="AT196" s="55"/>
      <c r="AU196" s="55"/>
      <c r="AY196" s="55"/>
      <c r="BE196" s="81"/>
      <c r="BF196" s="81"/>
      <c r="BG196" s="81"/>
      <c r="BH196" s="81"/>
      <c r="BI196" s="81"/>
      <c r="BJ196" s="55"/>
      <c r="BK196" s="81"/>
      <c r="BL196" s="55"/>
      <c r="BM196" s="55"/>
    </row>
    <row r="197" spans="2:47" s="56" customFormat="1" ht="16.5" customHeight="1">
      <c r="B197" s="3"/>
      <c r="C197" s="131"/>
      <c r="D197" s="131"/>
      <c r="E197" s="131"/>
      <c r="F197" s="229" t="s">
        <v>184</v>
      </c>
      <c r="G197" s="227"/>
      <c r="H197" s="227"/>
      <c r="I197" s="227"/>
      <c r="J197" s="131"/>
      <c r="K197" s="131"/>
      <c r="L197" s="264"/>
      <c r="M197" s="264"/>
      <c r="N197" s="131"/>
      <c r="O197" s="131"/>
      <c r="P197" s="131"/>
      <c r="Q197" s="131"/>
      <c r="R197" s="114"/>
      <c r="T197" s="84"/>
      <c r="U197" s="57"/>
      <c r="V197" s="57"/>
      <c r="W197" s="57"/>
      <c r="X197" s="57"/>
      <c r="Y197" s="57"/>
      <c r="Z197" s="57"/>
      <c r="AA197" s="85"/>
      <c r="AT197" s="55"/>
      <c r="AU197" s="55"/>
    </row>
    <row r="198" spans="2:65" s="56" customFormat="1" ht="38.25" customHeight="1">
      <c r="B198" s="3"/>
      <c r="C198" s="220">
        <v>49</v>
      </c>
      <c r="D198" s="220" t="s">
        <v>143</v>
      </c>
      <c r="E198" s="221"/>
      <c r="F198" s="222" t="s">
        <v>563</v>
      </c>
      <c r="G198" s="222"/>
      <c r="H198" s="222"/>
      <c r="I198" s="222"/>
      <c r="J198" s="223" t="s">
        <v>170</v>
      </c>
      <c r="K198" s="224">
        <v>1</v>
      </c>
      <c r="L198" s="43"/>
      <c r="M198" s="43"/>
      <c r="N198" s="253">
        <f>ROUND(L198*K198,2)</f>
        <v>0</v>
      </c>
      <c r="O198" s="254"/>
      <c r="P198" s="254"/>
      <c r="Q198" s="255"/>
      <c r="R198" s="114"/>
      <c r="T198" s="77"/>
      <c r="U198" s="78"/>
      <c r="V198" s="79"/>
      <c r="W198" s="79"/>
      <c r="X198" s="79"/>
      <c r="Y198" s="79"/>
      <c r="Z198" s="79"/>
      <c r="AA198" s="80"/>
      <c r="AR198" s="55"/>
      <c r="AT198" s="55"/>
      <c r="AU198" s="55"/>
      <c r="AY198" s="55"/>
      <c r="BE198" s="81"/>
      <c r="BF198" s="81"/>
      <c r="BG198" s="81"/>
      <c r="BH198" s="81"/>
      <c r="BI198" s="81"/>
      <c r="BJ198" s="55"/>
      <c r="BK198" s="81"/>
      <c r="BL198" s="55"/>
      <c r="BM198" s="55"/>
    </row>
    <row r="199" spans="2:47" s="56" customFormat="1" ht="24" customHeight="1">
      <c r="B199" s="3"/>
      <c r="C199" s="131"/>
      <c r="D199" s="131"/>
      <c r="E199" s="131"/>
      <c r="F199" s="229" t="s">
        <v>549</v>
      </c>
      <c r="G199" s="227"/>
      <c r="H199" s="227"/>
      <c r="I199" s="227"/>
      <c r="J199" s="131"/>
      <c r="K199" s="131"/>
      <c r="L199" s="264"/>
      <c r="M199" s="264"/>
      <c r="N199" s="131"/>
      <c r="O199" s="131"/>
      <c r="P199" s="131"/>
      <c r="Q199" s="131"/>
      <c r="R199" s="114"/>
      <c r="T199" s="84"/>
      <c r="U199" s="57"/>
      <c r="V199" s="57"/>
      <c r="W199" s="57"/>
      <c r="X199" s="57"/>
      <c r="Y199" s="57"/>
      <c r="Z199" s="57"/>
      <c r="AA199" s="85"/>
      <c r="AT199" s="55"/>
      <c r="AU199" s="55"/>
    </row>
    <row r="200" spans="2:65" s="56" customFormat="1" ht="38.25" customHeight="1">
      <c r="B200" s="3"/>
      <c r="C200" s="220">
        <v>50</v>
      </c>
      <c r="D200" s="220" t="s">
        <v>143</v>
      </c>
      <c r="E200" s="221"/>
      <c r="F200" s="222" t="s">
        <v>185</v>
      </c>
      <c r="G200" s="222"/>
      <c r="H200" s="222"/>
      <c r="I200" s="222"/>
      <c r="J200" s="223" t="s">
        <v>152</v>
      </c>
      <c r="K200" s="228">
        <v>2.5</v>
      </c>
      <c r="L200" s="43"/>
      <c r="M200" s="43"/>
      <c r="N200" s="253">
        <f>ROUND(L200*K200,2)</f>
        <v>0</v>
      </c>
      <c r="O200" s="254"/>
      <c r="P200" s="254"/>
      <c r="Q200" s="255"/>
      <c r="R200" s="114"/>
      <c r="T200" s="77"/>
      <c r="U200" s="78"/>
      <c r="V200" s="79"/>
      <c r="W200" s="79"/>
      <c r="X200" s="79"/>
      <c r="Y200" s="79"/>
      <c r="Z200" s="79"/>
      <c r="AA200" s="80"/>
      <c r="AR200" s="55"/>
      <c r="AT200" s="55"/>
      <c r="AU200" s="55"/>
      <c r="AY200" s="55"/>
      <c r="BE200" s="81"/>
      <c r="BF200" s="81"/>
      <c r="BG200" s="81"/>
      <c r="BH200" s="81"/>
      <c r="BI200" s="81"/>
      <c r="BJ200" s="55"/>
      <c r="BK200" s="81"/>
      <c r="BL200" s="55"/>
      <c r="BM200" s="55"/>
    </row>
    <row r="201" spans="2:63" s="68" customFormat="1" ht="29.85" customHeight="1">
      <c r="B201" s="67"/>
      <c r="C201" s="216"/>
      <c r="D201" s="217" t="s">
        <v>123</v>
      </c>
      <c r="E201" s="217"/>
      <c r="F201" s="217"/>
      <c r="G201" s="217"/>
      <c r="H201" s="217"/>
      <c r="I201" s="217"/>
      <c r="J201" s="217"/>
      <c r="K201" s="217"/>
      <c r="L201" s="647"/>
      <c r="M201" s="647"/>
      <c r="N201" s="248">
        <f>SUM(N202:R221)</f>
        <v>0</v>
      </c>
      <c r="O201" s="248"/>
      <c r="P201" s="248"/>
      <c r="Q201" s="248"/>
      <c r="R201" s="207"/>
      <c r="T201" s="69"/>
      <c r="U201" s="70"/>
      <c r="V201" s="70"/>
      <c r="W201" s="71"/>
      <c r="X201" s="70"/>
      <c r="Y201" s="71"/>
      <c r="Z201" s="70"/>
      <c r="AA201" s="72"/>
      <c r="AR201" s="73"/>
      <c r="AT201" s="74"/>
      <c r="AU201" s="74"/>
      <c r="AY201" s="73"/>
      <c r="BK201" s="75"/>
    </row>
    <row r="202" spans="2:65" s="56" customFormat="1" ht="38.25" customHeight="1">
      <c r="B202" s="3"/>
      <c r="C202" s="220">
        <v>51</v>
      </c>
      <c r="D202" s="220" t="s">
        <v>143</v>
      </c>
      <c r="E202" s="221"/>
      <c r="F202" s="225" t="s">
        <v>576</v>
      </c>
      <c r="G202" s="225"/>
      <c r="H202" s="225"/>
      <c r="I202" s="225"/>
      <c r="J202" s="223" t="s">
        <v>150</v>
      </c>
      <c r="K202" s="224">
        <v>12</v>
      </c>
      <c r="L202" s="43"/>
      <c r="M202" s="43"/>
      <c r="N202" s="253">
        <f>ROUND(L202*K202,2)</f>
        <v>0</v>
      </c>
      <c r="O202" s="254"/>
      <c r="P202" s="254"/>
      <c r="Q202" s="255"/>
      <c r="R202" s="114"/>
      <c r="T202" s="77"/>
      <c r="U202" s="78"/>
      <c r="V202" s="79"/>
      <c r="W202" s="79"/>
      <c r="X202" s="79"/>
      <c r="Y202" s="79"/>
      <c r="Z202" s="79"/>
      <c r="AA202" s="80"/>
      <c r="AR202" s="55"/>
      <c r="AT202" s="55"/>
      <c r="AU202" s="55"/>
      <c r="AY202" s="55"/>
      <c r="BE202" s="81"/>
      <c r="BF202" s="81"/>
      <c r="BG202" s="81"/>
      <c r="BH202" s="81"/>
      <c r="BI202" s="81"/>
      <c r="BJ202" s="55"/>
      <c r="BK202" s="81"/>
      <c r="BL202" s="55"/>
      <c r="BM202" s="55"/>
    </row>
    <row r="203" spans="2:63" s="56" customFormat="1" ht="111.75" customHeight="1">
      <c r="B203" s="3"/>
      <c r="C203" s="131"/>
      <c r="D203" s="131"/>
      <c r="E203" s="131"/>
      <c r="F203" s="229" t="s">
        <v>577</v>
      </c>
      <c r="G203" s="227"/>
      <c r="H203" s="227"/>
      <c r="I203" s="227"/>
      <c r="J203" s="131"/>
      <c r="K203" s="131"/>
      <c r="L203" s="264"/>
      <c r="M203" s="264"/>
      <c r="N203" s="131"/>
      <c r="O203" s="131"/>
      <c r="P203" s="131"/>
      <c r="Q203" s="131"/>
      <c r="R203" s="114"/>
      <c r="T203" s="84"/>
      <c r="U203" s="57"/>
      <c r="V203" s="57"/>
      <c r="W203" s="57"/>
      <c r="X203" s="57"/>
      <c r="Y203" s="57"/>
      <c r="Z203" s="57"/>
      <c r="AA203" s="85"/>
      <c r="AT203" s="55"/>
      <c r="AU203" s="55"/>
      <c r="BE203" s="81"/>
      <c r="BK203" s="81"/>
    </row>
    <row r="204" spans="2:65" s="56" customFormat="1" ht="38.25" customHeight="1">
      <c r="B204" s="3"/>
      <c r="C204" s="220">
        <v>52</v>
      </c>
      <c r="D204" s="220" t="s">
        <v>143</v>
      </c>
      <c r="E204" s="221"/>
      <c r="F204" s="225" t="s">
        <v>582</v>
      </c>
      <c r="G204" s="225"/>
      <c r="H204" s="225"/>
      <c r="I204" s="225"/>
      <c r="J204" s="223" t="s">
        <v>150</v>
      </c>
      <c r="K204" s="224">
        <v>12</v>
      </c>
      <c r="L204" s="43"/>
      <c r="M204" s="43"/>
      <c r="N204" s="253">
        <f>ROUND(L204*K204,2)</f>
        <v>0</v>
      </c>
      <c r="O204" s="254"/>
      <c r="P204" s="254"/>
      <c r="Q204" s="255"/>
      <c r="R204" s="114"/>
      <c r="T204" s="77"/>
      <c r="U204" s="78"/>
      <c r="V204" s="79"/>
      <c r="W204" s="79"/>
      <c r="X204" s="79"/>
      <c r="Y204" s="79"/>
      <c r="Z204" s="79"/>
      <c r="AA204" s="80"/>
      <c r="AR204" s="55"/>
      <c r="AT204" s="55"/>
      <c r="AU204" s="55"/>
      <c r="AY204" s="55"/>
      <c r="BE204" s="81"/>
      <c r="BF204" s="81"/>
      <c r="BG204" s="81"/>
      <c r="BH204" s="81"/>
      <c r="BI204" s="81"/>
      <c r="BJ204" s="55"/>
      <c r="BK204" s="81"/>
      <c r="BL204" s="55"/>
      <c r="BM204" s="55"/>
    </row>
    <row r="205" spans="2:47" s="56" customFormat="1" ht="87" customHeight="1">
      <c r="B205" s="3"/>
      <c r="C205" s="131"/>
      <c r="D205" s="131"/>
      <c r="E205" s="131"/>
      <c r="F205" s="226" t="s">
        <v>577</v>
      </c>
      <c r="G205" s="227"/>
      <c r="H205" s="227"/>
      <c r="I205" s="227"/>
      <c r="J205" s="131"/>
      <c r="K205" s="131"/>
      <c r="L205" s="264"/>
      <c r="M205" s="264"/>
      <c r="N205" s="131"/>
      <c r="O205" s="131"/>
      <c r="P205" s="131"/>
      <c r="Q205" s="131"/>
      <c r="R205" s="114"/>
      <c r="T205" s="84"/>
      <c r="U205" s="57"/>
      <c r="V205" s="57"/>
      <c r="W205" s="57"/>
      <c r="X205" s="57"/>
      <c r="Y205" s="57"/>
      <c r="Z205" s="57"/>
      <c r="AA205" s="85"/>
      <c r="AT205" s="55"/>
      <c r="AU205" s="55"/>
    </row>
    <row r="206" spans="2:65" s="56" customFormat="1" ht="38.25" customHeight="1">
      <c r="B206" s="3"/>
      <c r="C206" s="220">
        <v>53</v>
      </c>
      <c r="D206" s="220" t="s">
        <v>143</v>
      </c>
      <c r="E206" s="221"/>
      <c r="F206" s="225" t="s">
        <v>583</v>
      </c>
      <c r="G206" s="225"/>
      <c r="H206" s="225"/>
      <c r="I206" s="225"/>
      <c r="J206" s="223" t="s">
        <v>150</v>
      </c>
      <c r="K206" s="224">
        <v>60</v>
      </c>
      <c r="L206" s="43"/>
      <c r="M206" s="43"/>
      <c r="N206" s="253">
        <f>ROUND(L206*K206,2)</f>
        <v>0</v>
      </c>
      <c r="O206" s="254"/>
      <c r="P206" s="254"/>
      <c r="Q206" s="255"/>
      <c r="R206" s="114"/>
      <c r="T206" s="77"/>
      <c r="U206" s="78"/>
      <c r="V206" s="79"/>
      <c r="W206" s="79"/>
      <c r="X206" s="79"/>
      <c r="Y206" s="79"/>
      <c r="Z206" s="79"/>
      <c r="AA206" s="80"/>
      <c r="AR206" s="55"/>
      <c r="AT206" s="55"/>
      <c r="AU206" s="55"/>
      <c r="AY206" s="55"/>
      <c r="BE206" s="81"/>
      <c r="BF206" s="81"/>
      <c r="BG206" s="81"/>
      <c r="BH206" s="81"/>
      <c r="BI206" s="81"/>
      <c r="BJ206" s="55"/>
      <c r="BK206" s="81"/>
      <c r="BL206" s="55"/>
      <c r="BM206" s="55"/>
    </row>
    <row r="207" spans="2:63" s="56" customFormat="1" ht="102.75" customHeight="1">
      <c r="B207" s="3"/>
      <c r="C207" s="131"/>
      <c r="D207" s="131"/>
      <c r="E207" s="131"/>
      <c r="F207" s="229" t="s">
        <v>577</v>
      </c>
      <c r="G207" s="227"/>
      <c r="H207" s="227"/>
      <c r="I207" s="227"/>
      <c r="J207" s="131"/>
      <c r="K207" s="131"/>
      <c r="L207" s="264"/>
      <c r="M207" s="264"/>
      <c r="N207" s="131"/>
      <c r="O207" s="131"/>
      <c r="P207" s="131"/>
      <c r="Q207" s="131"/>
      <c r="R207" s="114"/>
      <c r="T207" s="84"/>
      <c r="U207" s="57"/>
      <c r="V207" s="57"/>
      <c r="W207" s="57"/>
      <c r="X207" s="57"/>
      <c r="Y207" s="57"/>
      <c r="Z207" s="57"/>
      <c r="AA207" s="85"/>
      <c r="AT207" s="55"/>
      <c r="AU207" s="55"/>
      <c r="BE207" s="81"/>
      <c r="BK207" s="81"/>
    </row>
    <row r="208" spans="2:65" s="56" customFormat="1" ht="38.25" customHeight="1">
      <c r="B208" s="3"/>
      <c r="C208" s="220">
        <v>54</v>
      </c>
      <c r="D208" s="220" t="s">
        <v>143</v>
      </c>
      <c r="E208" s="221"/>
      <c r="F208" s="225" t="s">
        <v>584</v>
      </c>
      <c r="G208" s="225"/>
      <c r="H208" s="225"/>
      <c r="I208" s="225"/>
      <c r="J208" s="223" t="s">
        <v>150</v>
      </c>
      <c r="K208" s="224">
        <v>60</v>
      </c>
      <c r="L208" s="43"/>
      <c r="M208" s="43"/>
      <c r="N208" s="253">
        <f>ROUND(L208*K208,2)</f>
        <v>0</v>
      </c>
      <c r="O208" s="254"/>
      <c r="P208" s="254"/>
      <c r="Q208" s="255"/>
      <c r="R208" s="114"/>
      <c r="T208" s="77"/>
      <c r="U208" s="78"/>
      <c r="V208" s="79"/>
      <c r="W208" s="79"/>
      <c r="X208" s="79"/>
      <c r="Y208" s="79"/>
      <c r="Z208" s="79"/>
      <c r="AA208" s="80"/>
      <c r="AR208" s="55"/>
      <c r="AT208" s="55"/>
      <c r="AU208" s="55"/>
      <c r="AY208" s="55"/>
      <c r="BE208" s="81"/>
      <c r="BF208" s="81"/>
      <c r="BG208" s="81"/>
      <c r="BH208" s="81"/>
      <c r="BI208" s="81"/>
      <c r="BJ208" s="55"/>
      <c r="BK208" s="81"/>
      <c r="BL208" s="55"/>
      <c r="BM208" s="55"/>
    </row>
    <row r="209" spans="2:47" s="56" customFormat="1" ht="75.75" customHeight="1">
      <c r="B209" s="3"/>
      <c r="C209" s="131"/>
      <c r="D209" s="131"/>
      <c r="E209" s="131"/>
      <c r="F209" s="229" t="s">
        <v>577</v>
      </c>
      <c r="G209" s="227"/>
      <c r="H209" s="227"/>
      <c r="I209" s="227"/>
      <c r="J209" s="131"/>
      <c r="K209" s="131"/>
      <c r="L209" s="264"/>
      <c r="M209" s="264"/>
      <c r="N209" s="131"/>
      <c r="O209" s="131"/>
      <c r="P209" s="131"/>
      <c r="Q209" s="131"/>
      <c r="R209" s="114"/>
      <c r="T209" s="84"/>
      <c r="U209" s="57"/>
      <c r="V209" s="57"/>
      <c r="W209" s="57"/>
      <c r="X209" s="57"/>
      <c r="Y209" s="57"/>
      <c r="Z209" s="57"/>
      <c r="AA209" s="85"/>
      <c r="AT209" s="55"/>
      <c r="AU209" s="55"/>
    </row>
    <row r="210" spans="2:65" s="56" customFormat="1" ht="38.25" customHeight="1">
      <c r="B210" s="3"/>
      <c r="C210" s="220">
        <v>55</v>
      </c>
      <c r="D210" s="220" t="s">
        <v>143</v>
      </c>
      <c r="E210" s="221"/>
      <c r="F210" s="225" t="s">
        <v>585</v>
      </c>
      <c r="G210" s="225"/>
      <c r="H210" s="225"/>
      <c r="I210" s="225"/>
      <c r="J210" s="223" t="s">
        <v>150</v>
      </c>
      <c r="K210" s="224">
        <v>12</v>
      </c>
      <c r="L210" s="43"/>
      <c r="M210" s="43"/>
      <c r="N210" s="253">
        <f>ROUND(L210*K210,2)</f>
        <v>0</v>
      </c>
      <c r="O210" s="254"/>
      <c r="P210" s="254"/>
      <c r="Q210" s="255"/>
      <c r="R210" s="114"/>
      <c r="T210" s="77"/>
      <c r="U210" s="78"/>
      <c r="V210" s="79"/>
      <c r="W210" s="79"/>
      <c r="X210" s="79"/>
      <c r="Y210" s="79"/>
      <c r="Z210" s="79"/>
      <c r="AA210" s="80"/>
      <c r="AR210" s="55"/>
      <c r="AT210" s="55"/>
      <c r="AU210" s="55"/>
      <c r="AY210" s="55"/>
      <c r="BE210" s="81"/>
      <c r="BF210" s="81"/>
      <c r="BG210" s="81"/>
      <c r="BH210" s="81"/>
      <c r="BI210" s="81"/>
      <c r="BJ210" s="55"/>
      <c r="BK210" s="81"/>
      <c r="BL210" s="55"/>
      <c r="BM210" s="55"/>
    </row>
    <row r="211" spans="2:47" s="56" customFormat="1" ht="60" customHeight="1">
      <c r="B211" s="3"/>
      <c r="C211" s="131"/>
      <c r="D211" s="131"/>
      <c r="E211" s="131"/>
      <c r="F211" s="229" t="s">
        <v>403</v>
      </c>
      <c r="G211" s="227"/>
      <c r="H211" s="227"/>
      <c r="I211" s="227"/>
      <c r="J211" s="131"/>
      <c r="K211" s="131"/>
      <c r="L211" s="264"/>
      <c r="M211" s="264"/>
      <c r="N211" s="131"/>
      <c r="O211" s="131"/>
      <c r="P211" s="131"/>
      <c r="Q211" s="131"/>
      <c r="R211" s="114"/>
      <c r="T211" s="84"/>
      <c r="U211" s="57"/>
      <c r="V211" s="57"/>
      <c r="W211" s="57"/>
      <c r="X211" s="57"/>
      <c r="Y211" s="57"/>
      <c r="Z211" s="57"/>
      <c r="AA211" s="85"/>
      <c r="AT211" s="55"/>
      <c r="AU211" s="55"/>
    </row>
    <row r="212" spans="2:65" s="56" customFormat="1" ht="38.25" customHeight="1">
      <c r="B212" s="3"/>
      <c r="C212" s="220">
        <v>56</v>
      </c>
      <c r="D212" s="220" t="s">
        <v>143</v>
      </c>
      <c r="E212" s="221"/>
      <c r="F212" s="225" t="s">
        <v>581</v>
      </c>
      <c r="G212" s="225"/>
      <c r="H212" s="225"/>
      <c r="I212" s="225"/>
      <c r="J212" s="223" t="s">
        <v>150</v>
      </c>
      <c r="K212" s="224">
        <v>12</v>
      </c>
      <c r="L212" s="43"/>
      <c r="M212" s="43"/>
      <c r="N212" s="253">
        <f>ROUND(L212*K212,2)</f>
        <v>0</v>
      </c>
      <c r="O212" s="254"/>
      <c r="P212" s="254"/>
      <c r="Q212" s="255"/>
      <c r="R212" s="114"/>
      <c r="T212" s="77"/>
      <c r="U212" s="78"/>
      <c r="V212" s="79"/>
      <c r="W212" s="79"/>
      <c r="X212" s="79"/>
      <c r="Y212" s="79"/>
      <c r="Z212" s="79"/>
      <c r="AA212" s="80"/>
      <c r="AR212" s="55"/>
      <c r="AT212" s="55"/>
      <c r="AU212" s="55"/>
      <c r="AY212" s="55"/>
      <c r="BE212" s="81"/>
      <c r="BF212" s="81"/>
      <c r="BG212" s="81"/>
      <c r="BH212" s="81"/>
      <c r="BI212" s="81"/>
      <c r="BJ212" s="55"/>
      <c r="BK212" s="81"/>
      <c r="BL212" s="55"/>
      <c r="BM212" s="55"/>
    </row>
    <row r="213" spans="2:65" s="56" customFormat="1" ht="38.25" customHeight="1">
      <c r="B213" s="3"/>
      <c r="C213" s="220">
        <v>57</v>
      </c>
      <c r="D213" s="220" t="s">
        <v>143</v>
      </c>
      <c r="E213" s="221"/>
      <c r="F213" s="225" t="s">
        <v>580</v>
      </c>
      <c r="G213" s="225"/>
      <c r="H213" s="225"/>
      <c r="I213" s="225"/>
      <c r="J213" s="223" t="s">
        <v>150</v>
      </c>
      <c r="K213" s="224">
        <v>12</v>
      </c>
      <c r="L213" s="43"/>
      <c r="M213" s="43"/>
      <c r="N213" s="253">
        <f>ROUND(L213*K213,2)</f>
        <v>0</v>
      </c>
      <c r="O213" s="254"/>
      <c r="P213" s="254"/>
      <c r="Q213" s="255"/>
      <c r="R213" s="114"/>
      <c r="T213" s="77"/>
      <c r="U213" s="78"/>
      <c r="V213" s="79"/>
      <c r="W213" s="79"/>
      <c r="X213" s="79"/>
      <c r="Y213" s="79"/>
      <c r="Z213" s="79"/>
      <c r="AA213" s="80"/>
      <c r="AR213" s="55"/>
      <c r="AT213" s="55"/>
      <c r="AU213" s="55"/>
      <c r="AY213" s="55"/>
      <c r="BE213" s="81"/>
      <c r="BF213" s="81"/>
      <c r="BG213" s="81"/>
      <c r="BH213" s="81"/>
      <c r="BI213" s="81"/>
      <c r="BJ213" s="55"/>
      <c r="BK213" s="81"/>
      <c r="BL213" s="55"/>
      <c r="BM213" s="55"/>
    </row>
    <row r="214" spans="2:65" s="56" customFormat="1" ht="25.5" customHeight="1">
      <c r="B214" s="3"/>
      <c r="C214" s="220">
        <v>58</v>
      </c>
      <c r="D214" s="220" t="s">
        <v>143</v>
      </c>
      <c r="E214" s="221"/>
      <c r="F214" s="225" t="s">
        <v>186</v>
      </c>
      <c r="G214" s="225"/>
      <c r="H214" s="225"/>
      <c r="I214" s="225"/>
      <c r="J214" s="223" t="s">
        <v>150</v>
      </c>
      <c r="K214" s="224">
        <v>10</v>
      </c>
      <c r="L214" s="43"/>
      <c r="M214" s="43"/>
      <c r="N214" s="253">
        <f>ROUND(L214*K214,2)</f>
        <v>0</v>
      </c>
      <c r="O214" s="254"/>
      <c r="P214" s="254"/>
      <c r="Q214" s="255"/>
      <c r="R214" s="114"/>
      <c r="T214" s="77"/>
      <c r="U214" s="78"/>
      <c r="V214" s="79"/>
      <c r="W214" s="79"/>
      <c r="X214" s="79"/>
      <c r="Y214" s="79"/>
      <c r="Z214" s="79"/>
      <c r="AA214" s="80"/>
      <c r="AR214" s="55"/>
      <c r="AT214" s="55"/>
      <c r="AU214" s="55"/>
      <c r="AY214" s="55"/>
      <c r="BE214" s="81"/>
      <c r="BF214" s="81"/>
      <c r="BG214" s="81"/>
      <c r="BH214" s="81"/>
      <c r="BI214" s="81"/>
      <c r="BJ214" s="55"/>
      <c r="BK214" s="81"/>
      <c r="BL214" s="55"/>
      <c r="BM214" s="55"/>
    </row>
    <row r="215" spans="2:47" s="56" customFormat="1" ht="36" customHeight="1">
      <c r="B215" s="3"/>
      <c r="C215" s="131"/>
      <c r="D215" s="131"/>
      <c r="E215" s="131"/>
      <c r="F215" s="229" t="s">
        <v>578</v>
      </c>
      <c r="G215" s="227"/>
      <c r="H215" s="227"/>
      <c r="I215" s="227"/>
      <c r="J215" s="131"/>
      <c r="K215" s="131"/>
      <c r="L215" s="264"/>
      <c r="M215" s="264"/>
      <c r="N215" s="131"/>
      <c r="O215" s="131"/>
      <c r="P215" s="131"/>
      <c r="Q215" s="131"/>
      <c r="R215" s="114"/>
      <c r="T215" s="84"/>
      <c r="U215" s="57"/>
      <c r="V215" s="57"/>
      <c r="W215" s="57"/>
      <c r="X215" s="57"/>
      <c r="Y215" s="57"/>
      <c r="Z215" s="57"/>
      <c r="AA215" s="85"/>
      <c r="AT215" s="55"/>
      <c r="AU215" s="55"/>
    </row>
    <row r="216" spans="2:65" s="56" customFormat="1" ht="38.25" customHeight="1">
      <c r="B216" s="3"/>
      <c r="C216" s="220">
        <v>59</v>
      </c>
      <c r="D216" s="220" t="s">
        <v>143</v>
      </c>
      <c r="E216" s="221"/>
      <c r="F216" s="222" t="s">
        <v>187</v>
      </c>
      <c r="G216" s="222"/>
      <c r="H216" s="222"/>
      <c r="I216" s="222"/>
      <c r="J216" s="223" t="s">
        <v>170</v>
      </c>
      <c r="K216" s="224">
        <v>1</v>
      </c>
      <c r="L216" s="43"/>
      <c r="M216" s="43"/>
      <c r="N216" s="253">
        <f>ROUND(L216*K216,2)</f>
        <v>0</v>
      </c>
      <c r="O216" s="254"/>
      <c r="P216" s="254"/>
      <c r="Q216" s="255"/>
      <c r="R216" s="114"/>
      <c r="AR216" s="55"/>
      <c r="AT216" s="55"/>
      <c r="AU216" s="55"/>
      <c r="AY216" s="55"/>
      <c r="BE216" s="81"/>
      <c r="BF216" s="81"/>
      <c r="BG216" s="81"/>
      <c r="BH216" s="81"/>
      <c r="BI216" s="81"/>
      <c r="BJ216" s="55"/>
      <c r="BK216" s="81"/>
      <c r="BL216" s="55"/>
      <c r="BM216" s="55"/>
    </row>
    <row r="217" spans="2:47" s="56" customFormat="1" ht="69" customHeight="1">
      <c r="B217" s="3"/>
      <c r="C217" s="131"/>
      <c r="D217" s="131"/>
      <c r="E217" s="131"/>
      <c r="F217" s="229" t="s">
        <v>188</v>
      </c>
      <c r="G217" s="227"/>
      <c r="H217" s="227"/>
      <c r="I217" s="227"/>
      <c r="J217" s="131"/>
      <c r="K217" s="131"/>
      <c r="L217" s="264"/>
      <c r="M217" s="264"/>
      <c r="N217" s="131"/>
      <c r="O217" s="131"/>
      <c r="P217" s="131"/>
      <c r="Q217" s="131"/>
      <c r="R217" s="114"/>
      <c r="T217" s="84"/>
      <c r="U217" s="57"/>
      <c r="V217" s="57"/>
      <c r="W217" s="57"/>
      <c r="X217" s="57"/>
      <c r="Y217" s="57"/>
      <c r="Z217" s="57"/>
      <c r="AA217" s="85"/>
      <c r="AT217" s="55"/>
      <c r="AU217" s="55"/>
    </row>
    <row r="218" spans="2:65" s="56" customFormat="1" ht="25.5" customHeight="1">
      <c r="B218" s="3"/>
      <c r="C218" s="220">
        <v>60</v>
      </c>
      <c r="D218" s="220" t="s">
        <v>143</v>
      </c>
      <c r="E218" s="221"/>
      <c r="F218" s="222" t="s">
        <v>579</v>
      </c>
      <c r="G218" s="222"/>
      <c r="H218" s="222"/>
      <c r="I218" s="222"/>
      <c r="J218" s="223" t="s">
        <v>150</v>
      </c>
      <c r="K218" s="228">
        <v>180</v>
      </c>
      <c r="L218" s="43"/>
      <c r="M218" s="43"/>
      <c r="N218" s="253">
        <f>ROUND(L218*K218,2)</f>
        <v>0</v>
      </c>
      <c r="O218" s="254"/>
      <c r="P218" s="254"/>
      <c r="Q218" s="255"/>
      <c r="R218" s="114"/>
      <c r="T218" s="77"/>
      <c r="U218" s="78"/>
      <c r="V218" s="79"/>
      <c r="W218" s="79"/>
      <c r="X218" s="79"/>
      <c r="Y218" s="79"/>
      <c r="Z218" s="79"/>
      <c r="AA218" s="80"/>
      <c r="AR218" s="55"/>
      <c r="AT218" s="55"/>
      <c r="AU218" s="55"/>
      <c r="AY218" s="55"/>
      <c r="BE218" s="81"/>
      <c r="BF218" s="81"/>
      <c r="BG218" s="81"/>
      <c r="BH218" s="81"/>
      <c r="BI218" s="81"/>
      <c r="BJ218" s="55"/>
      <c r="BK218" s="81"/>
      <c r="BL218" s="55"/>
      <c r="BM218" s="55"/>
    </row>
    <row r="219" spans="2:65" s="56" customFormat="1" ht="38.25" customHeight="1">
      <c r="B219" s="3"/>
      <c r="C219" s="220">
        <v>61</v>
      </c>
      <c r="D219" s="220" t="s">
        <v>143</v>
      </c>
      <c r="E219" s="221"/>
      <c r="F219" s="222" t="s">
        <v>586</v>
      </c>
      <c r="G219" s="222"/>
      <c r="H219" s="222"/>
      <c r="I219" s="222"/>
      <c r="J219" s="223" t="s">
        <v>150</v>
      </c>
      <c r="K219" s="224">
        <v>10</v>
      </c>
      <c r="L219" s="43"/>
      <c r="M219" s="43"/>
      <c r="N219" s="253">
        <f>ROUND(L219*K219,2)</f>
        <v>0</v>
      </c>
      <c r="O219" s="254"/>
      <c r="P219" s="254"/>
      <c r="Q219" s="255"/>
      <c r="R219" s="114"/>
      <c r="T219" s="77"/>
      <c r="U219" s="78"/>
      <c r="V219" s="79"/>
      <c r="W219" s="79"/>
      <c r="X219" s="79"/>
      <c r="Y219" s="79"/>
      <c r="Z219" s="79"/>
      <c r="AA219" s="80"/>
      <c r="AR219" s="55"/>
      <c r="AT219" s="55"/>
      <c r="AU219" s="55"/>
      <c r="AY219" s="55"/>
      <c r="BE219" s="81"/>
      <c r="BF219" s="81"/>
      <c r="BG219" s="81"/>
      <c r="BH219" s="81"/>
      <c r="BI219" s="81"/>
      <c r="BJ219" s="55"/>
      <c r="BK219" s="81"/>
      <c r="BL219" s="55"/>
      <c r="BM219" s="55"/>
    </row>
    <row r="220" spans="2:47" s="56" customFormat="1" ht="45" customHeight="1">
      <c r="B220" s="3"/>
      <c r="C220" s="131"/>
      <c r="D220" s="131"/>
      <c r="E220" s="131"/>
      <c r="F220" s="229" t="s">
        <v>400</v>
      </c>
      <c r="G220" s="227"/>
      <c r="H220" s="227"/>
      <c r="I220" s="227"/>
      <c r="J220" s="131"/>
      <c r="K220" s="131"/>
      <c r="L220" s="264"/>
      <c r="M220" s="264"/>
      <c r="N220" s="131"/>
      <c r="O220" s="131"/>
      <c r="P220" s="131"/>
      <c r="Q220" s="131"/>
      <c r="R220" s="114"/>
      <c r="T220" s="84"/>
      <c r="U220" s="57"/>
      <c r="V220" s="57"/>
      <c r="W220" s="57"/>
      <c r="X220" s="57"/>
      <c r="Y220" s="57"/>
      <c r="Z220" s="57"/>
      <c r="AA220" s="85"/>
      <c r="AT220" s="55"/>
      <c r="AU220" s="55"/>
    </row>
    <row r="221" spans="2:65" s="56" customFormat="1" ht="25.5" customHeight="1">
      <c r="B221" s="3"/>
      <c r="C221" s="220">
        <v>62</v>
      </c>
      <c r="D221" s="220" t="s">
        <v>143</v>
      </c>
      <c r="E221" s="221"/>
      <c r="F221" s="222" t="s">
        <v>189</v>
      </c>
      <c r="G221" s="222"/>
      <c r="H221" s="222"/>
      <c r="I221" s="222"/>
      <c r="J221" s="223" t="s">
        <v>168</v>
      </c>
      <c r="K221" s="224">
        <v>1004.979</v>
      </c>
      <c r="L221" s="43"/>
      <c r="M221" s="43"/>
      <c r="N221" s="253">
        <f>ROUND(L221*K221,2)</f>
        <v>0</v>
      </c>
      <c r="O221" s="254"/>
      <c r="P221" s="254"/>
      <c r="Q221" s="255"/>
      <c r="R221" s="114"/>
      <c r="T221" s="77"/>
      <c r="U221" s="78"/>
      <c r="V221" s="79"/>
      <c r="W221" s="79"/>
      <c r="X221" s="79"/>
      <c r="Y221" s="79"/>
      <c r="Z221" s="79"/>
      <c r="AA221" s="80"/>
      <c r="AR221" s="55"/>
      <c r="AT221" s="55"/>
      <c r="AU221" s="55"/>
      <c r="AY221" s="55"/>
      <c r="BE221" s="81"/>
      <c r="BF221" s="81"/>
      <c r="BG221" s="81"/>
      <c r="BH221" s="81"/>
      <c r="BI221" s="81"/>
      <c r="BJ221" s="55"/>
      <c r="BK221" s="81"/>
      <c r="BL221" s="55"/>
      <c r="BM221" s="55"/>
    </row>
    <row r="222" spans="2:63" s="68" customFormat="1" ht="29.85" customHeight="1">
      <c r="B222" s="67"/>
      <c r="C222" s="216"/>
      <c r="D222" s="217" t="s">
        <v>124</v>
      </c>
      <c r="E222" s="217"/>
      <c r="F222" s="217"/>
      <c r="G222" s="217"/>
      <c r="H222" s="217"/>
      <c r="I222" s="217"/>
      <c r="J222" s="217"/>
      <c r="K222" s="217"/>
      <c r="L222" s="647"/>
      <c r="M222" s="647"/>
      <c r="N222" s="248">
        <f>SUM(N223:Q225)</f>
        <v>0</v>
      </c>
      <c r="O222" s="248"/>
      <c r="P222" s="248"/>
      <c r="Q222" s="248"/>
      <c r="R222" s="207"/>
      <c r="T222" s="69"/>
      <c r="U222" s="70"/>
      <c r="V222" s="70"/>
      <c r="W222" s="71"/>
      <c r="X222" s="70"/>
      <c r="Y222" s="71"/>
      <c r="Z222" s="70"/>
      <c r="AA222" s="72"/>
      <c r="AR222" s="73"/>
      <c r="AT222" s="74"/>
      <c r="AU222" s="74"/>
      <c r="AY222" s="73"/>
      <c r="BK222" s="75"/>
    </row>
    <row r="223" spans="2:65" s="56" customFormat="1" ht="25.5" customHeight="1">
      <c r="B223" s="3"/>
      <c r="C223" s="220">
        <v>63</v>
      </c>
      <c r="D223" s="220" t="s">
        <v>143</v>
      </c>
      <c r="E223" s="221"/>
      <c r="F223" s="225" t="s">
        <v>190</v>
      </c>
      <c r="G223" s="225"/>
      <c r="H223" s="225"/>
      <c r="I223" s="225"/>
      <c r="J223" s="223" t="s">
        <v>150</v>
      </c>
      <c r="K223" s="224">
        <v>185</v>
      </c>
      <c r="L223" s="43"/>
      <c r="M223" s="43"/>
      <c r="N223" s="253">
        <f>ROUND(L223*K223,2)</f>
        <v>0</v>
      </c>
      <c r="O223" s="254"/>
      <c r="P223" s="254"/>
      <c r="Q223" s="255"/>
      <c r="R223" s="114"/>
      <c r="T223" s="77"/>
      <c r="U223" s="78"/>
      <c r="V223" s="79"/>
      <c r="W223" s="79"/>
      <c r="X223" s="79"/>
      <c r="Y223" s="79"/>
      <c r="Z223" s="79"/>
      <c r="AA223" s="80"/>
      <c r="AR223" s="55"/>
      <c r="AT223" s="55"/>
      <c r="AU223" s="55"/>
      <c r="AY223" s="55"/>
      <c r="BE223" s="81"/>
      <c r="BF223" s="81"/>
      <c r="BG223" s="81"/>
      <c r="BH223" s="81"/>
      <c r="BI223" s="81"/>
      <c r="BJ223" s="55"/>
      <c r="BK223" s="81"/>
      <c r="BL223" s="55"/>
      <c r="BM223" s="55"/>
    </row>
    <row r="224" spans="2:47" s="56" customFormat="1" ht="24" customHeight="1">
      <c r="B224" s="3"/>
      <c r="C224" s="131"/>
      <c r="D224" s="131"/>
      <c r="E224" s="131"/>
      <c r="F224" s="229" t="s">
        <v>191</v>
      </c>
      <c r="G224" s="227"/>
      <c r="H224" s="227"/>
      <c r="I224" s="227"/>
      <c r="J224" s="131"/>
      <c r="K224" s="131"/>
      <c r="L224" s="264"/>
      <c r="M224" s="264"/>
      <c r="N224" s="131"/>
      <c r="O224" s="131"/>
      <c r="P224" s="131"/>
      <c r="Q224" s="131"/>
      <c r="R224" s="114"/>
      <c r="T224" s="84"/>
      <c r="U224" s="57"/>
      <c r="V224" s="57"/>
      <c r="W224" s="57"/>
      <c r="X224" s="57"/>
      <c r="Y224" s="57"/>
      <c r="Z224" s="57"/>
      <c r="AA224" s="85"/>
      <c r="AT224" s="55"/>
      <c r="AU224" s="55"/>
    </row>
    <row r="225" spans="2:65" s="56" customFormat="1" ht="38.25" customHeight="1">
      <c r="B225" s="3"/>
      <c r="C225" s="220">
        <v>64</v>
      </c>
      <c r="D225" s="220" t="s">
        <v>143</v>
      </c>
      <c r="E225" s="221"/>
      <c r="F225" s="222" t="s">
        <v>192</v>
      </c>
      <c r="G225" s="222"/>
      <c r="H225" s="222"/>
      <c r="I225" s="222"/>
      <c r="J225" s="223" t="s">
        <v>152</v>
      </c>
      <c r="K225" s="224">
        <v>1.8</v>
      </c>
      <c r="L225" s="43"/>
      <c r="M225" s="43"/>
      <c r="N225" s="253">
        <f>ROUND(L225*K225,2)</f>
        <v>0</v>
      </c>
      <c r="O225" s="254"/>
      <c r="P225" s="254"/>
      <c r="Q225" s="255"/>
      <c r="R225" s="114"/>
      <c r="T225" s="77"/>
      <c r="U225" s="78"/>
      <c r="V225" s="79"/>
      <c r="W225" s="79"/>
      <c r="X225" s="79"/>
      <c r="Y225" s="79"/>
      <c r="Z225" s="79"/>
      <c r="AA225" s="80"/>
      <c r="AR225" s="55"/>
      <c r="AT225" s="55"/>
      <c r="AU225" s="55"/>
      <c r="AY225" s="55"/>
      <c r="BE225" s="81"/>
      <c r="BF225" s="81"/>
      <c r="BG225" s="81"/>
      <c r="BH225" s="81"/>
      <c r="BI225" s="81"/>
      <c r="BJ225" s="55"/>
      <c r="BK225" s="81"/>
      <c r="BL225" s="55"/>
      <c r="BM225" s="55"/>
    </row>
    <row r="226" spans="2:63" s="68" customFormat="1" ht="29.85" customHeight="1">
      <c r="B226" s="67"/>
      <c r="C226" s="216"/>
      <c r="D226" s="217" t="s">
        <v>125</v>
      </c>
      <c r="E226" s="217"/>
      <c r="F226" s="217"/>
      <c r="G226" s="217"/>
      <c r="H226" s="217"/>
      <c r="I226" s="217"/>
      <c r="J226" s="217"/>
      <c r="K226" s="217"/>
      <c r="L226" s="647"/>
      <c r="M226" s="647"/>
      <c r="N226" s="248">
        <f>SUM(N227:Q251)</f>
        <v>0</v>
      </c>
      <c r="O226" s="248"/>
      <c r="P226" s="248"/>
      <c r="Q226" s="248"/>
      <c r="R226" s="207"/>
      <c r="T226" s="69"/>
      <c r="U226" s="70"/>
      <c r="V226" s="70"/>
      <c r="W226" s="71"/>
      <c r="X226" s="70"/>
      <c r="Y226" s="71"/>
      <c r="Z226" s="70"/>
      <c r="AA226" s="72"/>
      <c r="AR226" s="73"/>
      <c r="AT226" s="74"/>
      <c r="AU226" s="74"/>
      <c r="AY226" s="73"/>
      <c r="BK226" s="75"/>
    </row>
    <row r="227" spans="2:63" s="68" customFormat="1" ht="29.85" customHeight="1">
      <c r="B227" s="67"/>
      <c r="C227" s="220">
        <v>65</v>
      </c>
      <c r="D227" s="220" t="s">
        <v>143</v>
      </c>
      <c r="E227" s="221"/>
      <c r="F227" s="222" t="s">
        <v>592</v>
      </c>
      <c r="G227" s="222"/>
      <c r="H227" s="222"/>
      <c r="I227" s="222"/>
      <c r="J227" s="223" t="s">
        <v>147</v>
      </c>
      <c r="K227" s="224">
        <v>2</v>
      </c>
      <c r="L227" s="43"/>
      <c r="M227" s="43"/>
      <c r="N227" s="253">
        <f aca="true" t="shared" si="4" ref="N227">ROUND(L227*K227,2)</f>
        <v>0</v>
      </c>
      <c r="O227" s="254"/>
      <c r="P227" s="254"/>
      <c r="Q227" s="255"/>
      <c r="R227" s="207"/>
      <c r="T227" s="69"/>
      <c r="U227" s="70"/>
      <c r="V227" s="70"/>
      <c r="W227" s="71"/>
      <c r="X227" s="70"/>
      <c r="Y227" s="71"/>
      <c r="Z227" s="70"/>
      <c r="AA227" s="72"/>
      <c r="AR227" s="73"/>
      <c r="AT227" s="74"/>
      <c r="AU227" s="74"/>
      <c r="AY227" s="73"/>
      <c r="BK227" s="75"/>
    </row>
    <row r="228" spans="2:65" s="56" customFormat="1" ht="51" customHeight="1">
      <c r="B228" s="3"/>
      <c r="C228" s="220">
        <v>66</v>
      </c>
      <c r="D228" s="220" t="s">
        <v>143</v>
      </c>
      <c r="E228" s="221"/>
      <c r="F228" s="222" t="s">
        <v>401</v>
      </c>
      <c r="G228" s="222"/>
      <c r="H228" s="222"/>
      <c r="I228" s="222"/>
      <c r="J228" s="223" t="s">
        <v>170</v>
      </c>
      <c r="K228" s="224">
        <v>4</v>
      </c>
      <c r="L228" s="43"/>
      <c r="M228" s="43"/>
      <c r="N228" s="253">
        <f>ROUND(L228*K228,2)</f>
        <v>0</v>
      </c>
      <c r="O228" s="254"/>
      <c r="P228" s="254"/>
      <c r="Q228" s="255"/>
      <c r="R228" s="114"/>
      <c r="T228" s="77"/>
      <c r="U228" s="78"/>
      <c r="V228" s="79"/>
      <c r="W228" s="79"/>
      <c r="X228" s="79"/>
      <c r="Y228" s="79"/>
      <c r="Z228" s="79"/>
      <c r="AA228" s="80"/>
      <c r="AR228" s="55"/>
      <c r="AT228" s="55"/>
      <c r="AU228" s="55"/>
      <c r="AY228" s="55"/>
      <c r="BE228" s="81"/>
      <c r="BF228" s="81"/>
      <c r="BG228" s="81"/>
      <c r="BH228" s="81"/>
      <c r="BI228" s="81"/>
      <c r="BJ228" s="55"/>
      <c r="BK228" s="81"/>
      <c r="BL228" s="55"/>
      <c r="BM228" s="55"/>
    </row>
    <row r="229" spans="2:65" s="56" customFormat="1" ht="51" customHeight="1">
      <c r="B229" s="3"/>
      <c r="C229" s="220">
        <v>67</v>
      </c>
      <c r="D229" s="220" t="s">
        <v>143</v>
      </c>
      <c r="E229" s="221"/>
      <c r="F229" s="222" t="s">
        <v>587</v>
      </c>
      <c r="G229" s="222"/>
      <c r="H229" s="222"/>
      <c r="I229" s="222"/>
      <c r="J229" s="223" t="s">
        <v>170</v>
      </c>
      <c r="K229" s="224">
        <v>4</v>
      </c>
      <c r="L229" s="43"/>
      <c r="M229" s="43"/>
      <c r="N229" s="253">
        <f>ROUND(L229*K229,2)</f>
        <v>0</v>
      </c>
      <c r="O229" s="254"/>
      <c r="P229" s="254"/>
      <c r="Q229" s="255"/>
      <c r="R229" s="114"/>
      <c r="T229" s="77"/>
      <c r="U229" s="78"/>
      <c r="V229" s="79"/>
      <c r="W229" s="79"/>
      <c r="X229" s="79"/>
      <c r="Y229" s="79"/>
      <c r="Z229" s="79"/>
      <c r="AA229" s="80"/>
      <c r="AR229" s="55"/>
      <c r="AT229" s="55"/>
      <c r="AU229" s="55"/>
      <c r="AY229" s="55"/>
      <c r="BE229" s="81"/>
      <c r="BF229" s="81"/>
      <c r="BG229" s="81"/>
      <c r="BH229" s="81"/>
      <c r="BI229" s="81"/>
      <c r="BJ229" s="55"/>
      <c r="BK229" s="81"/>
      <c r="BL229" s="55"/>
      <c r="BM229" s="55"/>
    </row>
    <row r="230" spans="2:65" s="56" customFormat="1" ht="25.5" customHeight="1">
      <c r="B230" s="3"/>
      <c r="C230" s="220">
        <v>68</v>
      </c>
      <c r="D230" s="220" t="s">
        <v>143</v>
      </c>
      <c r="E230" s="221"/>
      <c r="F230" s="222" t="s">
        <v>593</v>
      </c>
      <c r="G230" s="222"/>
      <c r="H230" s="222"/>
      <c r="I230" s="222"/>
      <c r="J230" s="223" t="s">
        <v>147</v>
      </c>
      <c r="K230" s="224">
        <v>12</v>
      </c>
      <c r="L230" s="43"/>
      <c r="M230" s="43"/>
      <c r="N230" s="253">
        <f aca="true" t="shared" si="5" ref="N230:N241">ROUND(L230*K230,2)</f>
        <v>0</v>
      </c>
      <c r="O230" s="254"/>
      <c r="P230" s="254"/>
      <c r="Q230" s="255"/>
      <c r="R230" s="114"/>
      <c r="T230" s="77"/>
      <c r="U230" s="78"/>
      <c r="V230" s="79"/>
      <c r="W230" s="79"/>
      <c r="X230" s="79"/>
      <c r="Y230" s="79"/>
      <c r="Z230" s="79"/>
      <c r="AA230" s="80"/>
      <c r="AR230" s="55"/>
      <c r="AT230" s="55"/>
      <c r="AU230" s="55"/>
      <c r="AY230" s="55"/>
      <c r="BE230" s="81"/>
      <c r="BF230" s="81"/>
      <c r="BG230" s="81"/>
      <c r="BH230" s="81"/>
      <c r="BI230" s="81"/>
      <c r="BJ230" s="55"/>
      <c r="BK230" s="81"/>
      <c r="BL230" s="55"/>
      <c r="BM230" s="55"/>
    </row>
    <row r="231" spans="2:65" s="56" customFormat="1" ht="31.5" customHeight="1">
      <c r="B231" s="3"/>
      <c r="C231" s="220">
        <v>69</v>
      </c>
      <c r="D231" s="220"/>
      <c r="E231" s="221"/>
      <c r="F231" s="222" t="s">
        <v>588</v>
      </c>
      <c r="G231" s="222"/>
      <c r="H231" s="222"/>
      <c r="I231" s="222"/>
      <c r="J231" s="223" t="s">
        <v>170</v>
      </c>
      <c r="K231" s="224">
        <v>1</v>
      </c>
      <c r="L231" s="43"/>
      <c r="M231" s="43"/>
      <c r="N231" s="253">
        <f>ROUND(L231*K231,2)</f>
        <v>0</v>
      </c>
      <c r="O231" s="254"/>
      <c r="P231" s="254"/>
      <c r="Q231" s="255"/>
      <c r="R231" s="114"/>
      <c r="T231" s="77"/>
      <c r="U231" s="78"/>
      <c r="V231" s="79"/>
      <c r="W231" s="79"/>
      <c r="X231" s="79"/>
      <c r="Y231" s="79"/>
      <c r="Z231" s="79"/>
      <c r="AA231" s="80"/>
      <c r="AR231" s="55"/>
      <c r="AT231" s="55"/>
      <c r="AU231" s="55"/>
      <c r="AY231" s="55"/>
      <c r="BE231" s="81"/>
      <c r="BF231" s="81"/>
      <c r="BG231" s="81"/>
      <c r="BH231" s="81"/>
      <c r="BI231" s="81"/>
      <c r="BJ231" s="55"/>
      <c r="BK231" s="81"/>
      <c r="BL231" s="55"/>
      <c r="BM231" s="55"/>
    </row>
    <row r="232" spans="2:65" s="56" customFormat="1" ht="51.75" customHeight="1">
      <c r="B232" s="3"/>
      <c r="C232" s="220">
        <v>70</v>
      </c>
      <c r="D232" s="220" t="s">
        <v>143</v>
      </c>
      <c r="E232" s="221"/>
      <c r="F232" s="222" t="s">
        <v>589</v>
      </c>
      <c r="G232" s="222"/>
      <c r="H232" s="222"/>
      <c r="I232" s="222"/>
      <c r="J232" s="223" t="s">
        <v>147</v>
      </c>
      <c r="K232" s="224">
        <v>1</v>
      </c>
      <c r="L232" s="43"/>
      <c r="M232" s="43"/>
      <c r="N232" s="253">
        <f t="shared" si="5"/>
        <v>0</v>
      </c>
      <c r="O232" s="254"/>
      <c r="P232" s="254"/>
      <c r="Q232" s="255"/>
      <c r="R232" s="114"/>
      <c r="T232" s="77"/>
      <c r="U232" s="78"/>
      <c r="V232" s="79"/>
      <c r="W232" s="79"/>
      <c r="X232" s="79"/>
      <c r="Y232" s="79"/>
      <c r="Z232" s="79"/>
      <c r="AA232" s="80"/>
      <c r="AR232" s="55"/>
      <c r="AT232" s="55"/>
      <c r="AU232" s="55"/>
      <c r="AY232" s="55"/>
      <c r="BE232" s="81"/>
      <c r="BF232" s="81"/>
      <c r="BG232" s="81"/>
      <c r="BH232" s="81"/>
      <c r="BI232" s="81"/>
      <c r="BJ232" s="55"/>
      <c r="BK232" s="81"/>
      <c r="BL232" s="55"/>
      <c r="BM232" s="55"/>
    </row>
    <row r="233" spans="2:65" s="56" customFormat="1" ht="51.75" customHeight="1">
      <c r="B233" s="3"/>
      <c r="C233" s="220">
        <v>71</v>
      </c>
      <c r="D233" s="220" t="s">
        <v>143</v>
      </c>
      <c r="E233" s="221"/>
      <c r="F233" s="222" t="s">
        <v>600</v>
      </c>
      <c r="G233" s="222"/>
      <c r="H233" s="222"/>
      <c r="I233" s="222"/>
      <c r="J233" s="223" t="s">
        <v>147</v>
      </c>
      <c r="K233" s="224">
        <v>4</v>
      </c>
      <c r="L233" s="43"/>
      <c r="M233" s="43"/>
      <c r="N233" s="253">
        <f aca="true" t="shared" si="6" ref="N233">ROUND(L233*K233,2)</f>
        <v>0</v>
      </c>
      <c r="O233" s="254"/>
      <c r="P233" s="254"/>
      <c r="Q233" s="255"/>
      <c r="R233" s="114"/>
      <c r="T233" s="77"/>
      <c r="U233" s="78"/>
      <c r="V233" s="79"/>
      <c r="W233" s="79"/>
      <c r="X233" s="79"/>
      <c r="Y233" s="79"/>
      <c r="Z233" s="79"/>
      <c r="AA233" s="80"/>
      <c r="AR233" s="55"/>
      <c r="AT233" s="55"/>
      <c r="AU233" s="55"/>
      <c r="AY233" s="55"/>
      <c r="BE233" s="81"/>
      <c r="BF233" s="81"/>
      <c r="BG233" s="81"/>
      <c r="BH233" s="81"/>
      <c r="BI233" s="81"/>
      <c r="BJ233" s="55"/>
      <c r="BK233" s="81"/>
      <c r="BL233" s="55"/>
      <c r="BM233" s="55"/>
    </row>
    <row r="234" spans="2:65" s="56" customFormat="1" ht="51.75" customHeight="1">
      <c r="B234" s="3"/>
      <c r="C234" s="220">
        <v>72</v>
      </c>
      <c r="D234" s="220"/>
      <c r="E234" s="221"/>
      <c r="F234" s="222" t="s">
        <v>601</v>
      </c>
      <c r="G234" s="222"/>
      <c r="H234" s="222"/>
      <c r="I234" s="222"/>
      <c r="J234" s="223" t="s">
        <v>170</v>
      </c>
      <c r="K234" s="224">
        <v>1</v>
      </c>
      <c r="L234" s="43"/>
      <c r="M234" s="43"/>
      <c r="N234" s="253">
        <f>ROUND(L234*K234,2)</f>
        <v>0</v>
      </c>
      <c r="O234" s="254"/>
      <c r="P234" s="254"/>
      <c r="Q234" s="255"/>
      <c r="R234" s="114"/>
      <c r="T234" s="77"/>
      <c r="U234" s="78"/>
      <c r="V234" s="79"/>
      <c r="W234" s="79"/>
      <c r="X234" s="79"/>
      <c r="Y234" s="79"/>
      <c r="Z234" s="79"/>
      <c r="AA234" s="80"/>
      <c r="AR234" s="55"/>
      <c r="AT234" s="55"/>
      <c r="AU234" s="55"/>
      <c r="AY234" s="55"/>
      <c r="BE234" s="81"/>
      <c r="BF234" s="81"/>
      <c r="BG234" s="81"/>
      <c r="BH234" s="81"/>
      <c r="BI234" s="81"/>
      <c r="BJ234" s="55"/>
      <c r="BK234" s="81"/>
      <c r="BL234" s="55"/>
      <c r="BM234" s="55"/>
    </row>
    <row r="235" spans="2:65" s="56" customFormat="1" ht="51.75" customHeight="1">
      <c r="B235" s="3"/>
      <c r="C235" s="220">
        <v>73</v>
      </c>
      <c r="D235" s="220" t="s">
        <v>143</v>
      </c>
      <c r="E235" s="221"/>
      <c r="F235" s="222" t="s">
        <v>602</v>
      </c>
      <c r="G235" s="222"/>
      <c r="H235" s="222"/>
      <c r="I235" s="222"/>
      <c r="J235" s="223" t="s">
        <v>147</v>
      </c>
      <c r="K235" s="224">
        <v>1</v>
      </c>
      <c r="L235" s="43"/>
      <c r="M235" s="43"/>
      <c r="N235" s="253">
        <f aca="true" t="shared" si="7" ref="N235:N236">ROUND(L235*K235,2)</f>
        <v>0</v>
      </c>
      <c r="O235" s="254"/>
      <c r="P235" s="254"/>
      <c r="Q235" s="255"/>
      <c r="R235" s="114"/>
      <c r="T235" s="77"/>
      <c r="U235" s="78"/>
      <c r="V235" s="79"/>
      <c r="W235" s="79"/>
      <c r="X235" s="79"/>
      <c r="Y235" s="79"/>
      <c r="Z235" s="79"/>
      <c r="AA235" s="80"/>
      <c r="AR235" s="55"/>
      <c r="AT235" s="55"/>
      <c r="AU235" s="55"/>
      <c r="AY235" s="55"/>
      <c r="BE235" s="81"/>
      <c r="BF235" s="81"/>
      <c r="BG235" s="81"/>
      <c r="BH235" s="81"/>
      <c r="BI235" s="81"/>
      <c r="BJ235" s="55"/>
      <c r="BK235" s="81"/>
      <c r="BL235" s="55"/>
      <c r="BM235" s="55"/>
    </row>
    <row r="236" spans="2:65" s="56" customFormat="1" ht="51.75" customHeight="1">
      <c r="B236" s="3"/>
      <c r="C236" s="220">
        <v>74</v>
      </c>
      <c r="D236" s="220" t="s">
        <v>143</v>
      </c>
      <c r="E236" s="221"/>
      <c r="F236" s="222" t="s">
        <v>603</v>
      </c>
      <c r="G236" s="222"/>
      <c r="H236" s="222"/>
      <c r="I236" s="222"/>
      <c r="J236" s="223" t="s">
        <v>147</v>
      </c>
      <c r="K236" s="224">
        <v>6</v>
      </c>
      <c r="L236" s="43"/>
      <c r="M236" s="43"/>
      <c r="N236" s="253">
        <f t="shared" si="7"/>
        <v>0</v>
      </c>
      <c r="O236" s="254"/>
      <c r="P236" s="254"/>
      <c r="Q236" s="255"/>
      <c r="R236" s="114"/>
      <c r="T236" s="77"/>
      <c r="U236" s="78"/>
      <c r="V236" s="79"/>
      <c r="W236" s="79"/>
      <c r="X236" s="79"/>
      <c r="Y236" s="79"/>
      <c r="Z236" s="79"/>
      <c r="AA236" s="80"/>
      <c r="AR236" s="55"/>
      <c r="AT236" s="55"/>
      <c r="AU236" s="55"/>
      <c r="AY236" s="55"/>
      <c r="BE236" s="81"/>
      <c r="BF236" s="81"/>
      <c r="BG236" s="81"/>
      <c r="BH236" s="81"/>
      <c r="BI236" s="81"/>
      <c r="BJ236" s="55"/>
      <c r="BK236" s="81"/>
      <c r="BL236" s="55"/>
      <c r="BM236" s="55"/>
    </row>
    <row r="237" spans="2:65" s="56" customFormat="1" ht="51.75" customHeight="1">
      <c r="B237" s="3"/>
      <c r="C237" s="220">
        <v>75</v>
      </c>
      <c r="D237" s="220" t="s">
        <v>143</v>
      </c>
      <c r="E237" s="221"/>
      <c r="F237" s="222" t="s">
        <v>604</v>
      </c>
      <c r="G237" s="222"/>
      <c r="H237" s="222"/>
      <c r="I237" s="222"/>
      <c r="J237" s="223" t="s">
        <v>170</v>
      </c>
      <c r="K237" s="224">
        <v>36</v>
      </c>
      <c r="L237" s="43"/>
      <c r="M237" s="43"/>
      <c r="N237" s="253">
        <f aca="true" t="shared" si="8" ref="N237">ROUND(L237*K237,2)</f>
        <v>0</v>
      </c>
      <c r="O237" s="254"/>
      <c r="P237" s="254"/>
      <c r="Q237" s="255"/>
      <c r="R237" s="114"/>
      <c r="T237" s="77"/>
      <c r="U237" s="78"/>
      <c r="V237" s="79"/>
      <c r="W237" s="79"/>
      <c r="X237" s="79"/>
      <c r="Y237" s="79"/>
      <c r="Z237" s="79"/>
      <c r="AA237" s="80"/>
      <c r="AR237" s="55"/>
      <c r="AT237" s="55"/>
      <c r="AU237" s="55"/>
      <c r="AY237" s="55"/>
      <c r="BE237" s="81"/>
      <c r="BF237" s="81"/>
      <c r="BG237" s="81"/>
      <c r="BH237" s="81"/>
      <c r="BI237" s="81"/>
      <c r="BJ237" s="55"/>
      <c r="BK237" s="81"/>
      <c r="BL237" s="55"/>
      <c r="BM237" s="55"/>
    </row>
    <row r="238" spans="2:65" s="56" customFormat="1" ht="25.5" customHeight="1">
      <c r="B238" s="3"/>
      <c r="C238" s="220">
        <v>76</v>
      </c>
      <c r="D238" s="220" t="s">
        <v>143</v>
      </c>
      <c r="E238" s="221"/>
      <c r="F238" s="222" t="s">
        <v>595</v>
      </c>
      <c r="G238" s="222"/>
      <c r="H238" s="222"/>
      <c r="I238" s="222"/>
      <c r="J238" s="223" t="s">
        <v>170</v>
      </c>
      <c r="K238" s="224">
        <v>27</v>
      </c>
      <c r="L238" s="43"/>
      <c r="M238" s="43"/>
      <c r="N238" s="253">
        <f t="shared" si="5"/>
        <v>0</v>
      </c>
      <c r="O238" s="254"/>
      <c r="P238" s="254"/>
      <c r="Q238" s="255"/>
      <c r="R238" s="114"/>
      <c r="T238" s="77"/>
      <c r="U238" s="78"/>
      <c r="V238" s="79"/>
      <c r="W238" s="79"/>
      <c r="X238" s="79"/>
      <c r="Y238" s="79"/>
      <c r="Z238" s="79"/>
      <c r="AA238" s="80"/>
      <c r="AR238" s="55"/>
      <c r="AT238" s="55"/>
      <c r="AU238" s="55"/>
      <c r="AY238" s="55"/>
      <c r="BE238" s="81"/>
      <c r="BF238" s="81"/>
      <c r="BG238" s="81"/>
      <c r="BH238" s="81"/>
      <c r="BI238" s="81"/>
      <c r="BJ238" s="55"/>
      <c r="BK238" s="81"/>
      <c r="BL238" s="55"/>
      <c r="BM238" s="55"/>
    </row>
    <row r="239" spans="2:65" s="56" customFormat="1" ht="25.5" customHeight="1">
      <c r="B239" s="3"/>
      <c r="C239" s="220">
        <v>77</v>
      </c>
      <c r="D239" s="220" t="s">
        <v>158</v>
      </c>
      <c r="E239" s="221"/>
      <c r="F239" s="222" t="s">
        <v>193</v>
      </c>
      <c r="G239" s="222"/>
      <c r="H239" s="222"/>
      <c r="I239" s="222"/>
      <c r="J239" s="223" t="s">
        <v>170</v>
      </c>
      <c r="K239" s="224">
        <v>1</v>
      </c>
      <c r="L239" s="43"/>
      <c r="M239" s="43"/>
      <c r="N239" s="253">
        <f t="shared" si="5"/>
        <v>0</v>
      </c>
      <c r="O239" s="254"/>
      <c r="P239" s="254"/>
      <c r="Q239" s="255"/>
      <c r="R239" s="114"/>
      <c r="T239" s="77"/>
      <c r="U239" s="78"/>
      <c r="V239" s="79"/>
      <c r="W239" s="79"/>
      <c r="X239" s="79"/>
      <c r="Y239" s="79"/>
      <c r="Z239" s="79"/>
      <c r="AA239" s="80"/>
      <c r="AR239" s="55"/>
      <c r="AT239" s="55"/>
      <c r="AU239" s="55"/>
      <c r="AY239" s="55"/>
      <c r="BE239" s="81"/>
      <c r="BF239" s="81"/>
      <c r="BG239" s="81"/>
      <c r="BH239" s="81"/>
      <c r="BI239" s="81"/>
      <c r="BJ239" s="55"/>
      <c r="BK239" s="81"/>
      <c r="BL239" s="55"/>
      <c r="BM239" s="55"/>
    </row>
    <row r="240" spans="2:65" s="56" customFormat="1" ht="25.5" customHeight="1">
      <c r="B240" s="3"/>
      <c r="C240" s="220">
        <v>78</v>
      </c>
      <c r="D240" s="220" t="s">
        <v>143</v>
      </c>
      <c r="E240" s="221"/>
      <c r="F240" s="222" t="s">
        <v>605</v>
      </c>
      <c r="G240" s="222"/>
      <c r="H240" s="222"/>
      <c r="I240" s="222"/>
      <c r="J240" s="223" t="s">
        <v>170</v>
      </c>
      <c r="K240" s="224">
        <v>1</v>
      </c>
      <c r="L240" s="43"/>
      <c r="M240" s="43"/>
      <c r="N240" s="253">
        <f t="shared" si="5"/>
        <v>0</v>
      </c>
      <c r="O240" s="254"/>
      <c r="P240" s="254"/>
      <c r="Q240" s="255"/>
      <c r="R240" s="114"/>
      <c r="T240" s="77"/>
      <c r="U240" s="78"/>
      <c r="V240" s="79"/>
      <c r="W240" s="79"/>
      <c r="X240" s="79"/>
      <c r="Y240" s="79"/>
      <c r="Z240" s="79"/>
      <c r="AA240" s="80"/>
      <c r="AR240" s="55"/>
      <c r="AT240" s="55"/>
      <c r="AU240" s="55"/>
      <c r="AY240" s="55"/>
      <c r="BE240" s="81"/>
      <c r="BF240" s="81"/>
      <c r="BG240" s="81"/>
      <c r="BH240" s="81"/>
      <c r="BI240" s="81"/>
      <c r="BJ240" s="55"/>
      <c r="BK240" s="81"/>
      <c r="BL240" s="55"/>
      <c r="BM240" s="55"/>
    </row>
    <row r="241" spans="2:65" s="56" customFormat="1" ht="25.5" customHeight="1">
      <c r="B241" s="3"/>
      <c r="C241" s="220">
        <v>79</v>
      </c>
      <c r="D241" s="220" t="s">
        <v>143</v>
      </c>
      <c r="E241" s="221"/>
      <c r="F241" s="222" t="s">
        <v>594</v>
      </c>
      <c r="G241" s="222"/>
      <c r="H241" s="222"/>
      <c r="I241" s="222"/>
      <c r="J241" s="223" t="s">
        <v>170</v>
      </c>
      <c r="K241" s="224">
        <v>15</v>
      </c>
      <c r="L241" s="43"/>
      <c r="M241" s="43"/>
      <c r="N241" s="253">
        <f t="shared" si="5"/>
        <v>0</v>
      </c>
      <c r="O241" s="254"/>
      <c r="P241" s="254"/>
      <c r="Q241" s="255"/>
      <c r="R241" s="114"/>
      <c r="T241" s="77"/>
      <c r="U241" s="78"/>
      <c r="V241" s="79"/>
      <c r="W241" s="79"/>
      <c r="X241" s="79"/>
      <c r="Y241" s="79"/>
      <c r="Z241" s="79"/>
      <c r="AA241" s="80"/>
      <c r="AR241" s="55"/>
      <c r="AT241" s="55"/>
      <c r="AU241" s="55"/>
      <c r="AY241" s="55"/>
      <c r="BE241" s="81"/>
      <c r="BF241" s="81"/>
      <c r="BG241" s="81"/>
      <c r="BH241" s="81"/>
      <c r="BI241" s="81"/>
      <c r="BJ241" s="55"/>
      <c r="BK241" s="81"/>
      <c r="BL241" s="55"/>
      <c r="BM241" s="55"/>
    </row>
    <row r="242" spans="2:65" s="56" customFormat="1" ht="25.5" customHeight="1">
      <c r="B242" s="3"/>
      <c r="C242" s="220">
        <v>80</v>
      </c>
      <c r="D242" s="220" t="s">
        <v>143</v>
      </c>
      <c r="E242" s="221"/>
      <c r="F242" s="222" t="s">
        <v>590</v>
      </c>
      <c r="G242" s="222"/>
      <c r="H242" s="222"/>
      <c r="I242" s="222"/>
      <c r="J242" s="223" t="s">
        <v>170</v>
      </c>
      <c r="K242" s="224">
        <v>12</v>
      </c>
      <c r="L242" s="43"/>
      <c r="M242" s="43"/>
      <c r="N242" s="253">
        <f>ROUND(L242*K242,2)</f>
        <v>0</v>
      </c>
      <c r="O242" s="254"/>
      <c r="P242" s="254"/>
      <c r="Q242" s="255"/>
      <c r="R242" s="114"/>
      <c r="T242" s="77"/>
      <c r="U242" s="78"/>
      <c r="V242" s="79"/>
      <c r="W242" s="79"/>
      <c r="X242" s="79"/>
      <c r="Y242" s="79"/>
      <c r="Z242" s="79"/>
      <c r="AA242" s="80"/>
      <c r="AR242" s="55"/>
      <c r="AT242" s="55"/>
      <c r="AU242" s="55"/>
      <c r="AY242" s="55"/>
      <c r="BE242" s="81"/>
      <c r="BF242" s="81"/>
      <c r="BG242" s="81"/>
      <c r="BH242" s="81"/>
      <c r="BI242" s="81"/>
      <c r="BJ242" s="55"/>
      <c r="BK242" s="81"/>
      <c r="BL242" s="55"/>
      <c r="BM242" s="55"/>
    </row>
    <row r="243" spans="2:65" s="56" customFormat="1" ht="38.25" customHeight="1">
      <c r="B243" s="3"/>
      <c r="C243" s="220">
        <v>81</v>
      </c>
      <c r="D243" s="220" t="s">
        <v>143</v>
      </c>
      <c r="E243" s="221"/>
      <c r="F243" s="222" t="s">
        <v>591</v>
      </c>
      <c r="G243" s="222"/>
      <c r="H243" s="222"/>
      <c r="I243" s="222"/>
      <c r="J243" s="223" t="s">
        <v>170</v>
      </c>
      <c r="K243" s="224">
        <v>3</v>
      </c>
      <c r="L243" s="43"/>
      <c r="M243" s="43"/>
      <c r="N243" s="253">
        <f>ROUND(L243*K243,2)</f>
        <v>0</v>
      </c>
      <c r="O243" s="254"/>
      <c r="P243" s="254"/>
      <c r="Q243" s="255"/>
      <c r="R243" s="114"/>
      <c r="T243" s="77"/>
      <c r="U243" s="78"/>
      <c r="V243" s="79"/>
      <c r="W243" s="79"/>
      <c r="X243" s="79"/>
      <c r="Y243" s="79"/>
      <c r="Z243" s="79"/>
      <c r="AA243" s="80"/>
      <c r="AR243" s="55"/>
      <c r="AT243" s="55"/>
      <c r="AU243" s="55"/>
      <c r="AY243" s="55"/>
      <c r="BE243" s="81"/>
      <c r="BF243" s="81"/>
      <c r="BG243" s="81"/>
      <c r="BH243" s="81"/>
      <c r="BI243" s="81"/>
      <c r="BJ243" s="55"/>
      <c r="BK243" s="81"/>
      <c r="BL243" s="55"/>
      <c r="BM243" s="55"/>
    </row>
    <row r="244" spans="2:65" s="56" customFormat="1" ht="38.25" customHeight="1">
      <c r="B244" s="3"/>
      <c r="C244" s="220">
        <v>82</v>
      </c>
      <c r="D244" s="220" t="s">
        <v>143</v>
      </c>
      <c r="E244" s="221"/>
      <c r="F244" s="222" t="s">
        <v>402</v>
      </c>
      <c r="G244" s="222"/>
      <c r="H244" s="222"/>
      <c r="I244" s="222"/>
      <c r="J244" s="223" t="s">
        <v>170</v>
      </c>
      <c r="K244" s="224">
        <v>2</v>
      </c>
      <c r="L244" s="43"/>
      <c r="M244" s="43"/>
      <c r="N244" s="253">
        <f>ROUND(L244*K244,2)</f>
        <v>0</v>
      </c>
      <c r="O244" s="254"/>
      <c r="P244" s="254"/>
      <c r="Q244" s="255"/>
      <c r="R244" s="114"/>
      <c r="T244" s="77"/>
      <c r="U244" s="78"/>
      <c r="V244" s="79"/>
      <c r="W244" s="79"/>
      <c r="X244" s="79"/>
      <c r="Y244" s="79"/>
      <c r="Z244" s="79"/>
      <c r="AA244" s="80"/>
      <c r="AR244" s="55"/>
      <c r="AT244" s="55"/>
      <c r="AU244" s="55"/>
      <c r="AY244" s="55"/>
      <c r="BE244" s="81"/>
      <c r="BF244" s="81"/>
      <c r="BG244" s="81"/>
      <c r="BH244" s="81"/>
      <c r="BI244" s="81"/>
      <c r="BJ244" s="55"/>
      <c r="BK244" s="81"/>
      <c r="BL244" s="55"/>
      <c r="BM244" s="55"/>
    </row>
    <row r="245" spans="2:65" s="56" customFormat="1" ht="25.5" customHeight="1">
      <c r="B245" s="3"/>
      <c r="C245" s="220">
        <v>83</v>
      </c>
      <c r="D245" s="220" t="s">
        <v>143</v>
      </c>
      <c r="E245" s="221"/>
      <c r="F245" s="222" t="s">
        <v>194</v>
      </c>
      <c r="G245" s="222"/>
      <c r="H245" s="222"/>
      <c r="I245" s="222"/>
      <c r="J245" s="223" t="s">
        <v>170</v>
      </c>
      <c r="K245" s="224">
        <v>12</v>
      </c>
      <c r="L245" s="43"/>
      <c r="M245" s="43"/>
      <c r="N245" s="253">
        <f>ROUND(L245*K245,2)</f>
        <v>0</v>
      </c>
      <c r="O245" s="254"/>
      <c r="P245" s="254"/>
      <c r="Q245" s="255"/>
      <c r="R245" s="114"/>
      <c r="T245" s="77"/>
      <c r="U245" s="78"/>
      <c r="V245" s="79"/>
      <c r="W245" s="79"/>
      <c r="X245" s="79"/>
      <c r="Y245" s="79"/>
      <c r="Z245" s="79"/>
      <c r="AA245" s="80"/>
      <c r="AR245" s="55"/>
      <c r="AT245" s="55"/>
      <c r="AU245" s="55"/>
      <c r="AY245" s="55"/>
      <c r="BE245" s="81"/>
      <c r="BF245" s="81"/>
      <c r="BG245" s="81"/>
      <c r="BH245" s="81"/>
      <c r="BI245" s="81"/>
      <c r="BJ245" s="55"/>
      <c r="BK245" s="81"/>
      <c r="BL245" s="55"/>
      <c r="BM245" s="55"/>
    </row>
    <row r="246" spans="2:47" s="56" customFormat="1" ht="16.5" customHeight="1">
      <c r="B246" s="3"/>
      <c r="C246" s="220">
        <v>84</v>
      </c>
      <c r="D246" s="131"/>
      <c r="E246" s="131"/>
      <c r="F246" s="226" t="s">
        <v>195</v>
      </c>
      <c r="G246" s="227"/>
      <c r="H246" s="227"/>
      <c r="I246" s="227"/>
      <c r="J246" s="131"/>
      <c r="K246" s="131"/>
      <c r="L246" s="264"/>
      <c r="M246" s="264"/>
      <c r="N246" s="131"/>
      <c r="O246" s="131"/>
      <c r="P246" s="131"/>
      <c r="Q246" s="131"/>
      <c r="R246" s="114"/>
      <c r="T246" s="84"/>
      <c r="U246" s="57"/>
      <c r="V246" s="57"/>
      <c r="W246" s="57"/>
      <c r="X246" s="57"/>
      <c r="Y246" s="57"/>
      <c r="Z246" s="57"/>
      <c r="AA246" s="85"/>
      <c r="AT246" s="55"/>
      <c r="AU246" s="55"/>
    </row>
    <row r="247" spans="2:65" s="56" customFormat="1" ht="38.25" customHeight="1">
      <c r="B247" s="3"/>
      <c r="C247" s="220">
        <v>85</v>
      </c>
      <c r="D247" s="220" t="s">
        <v>143</v>
      </c>
      <c r="E247" s="221"/>
      <c r="F247" s="222" t="s">
        <v>196</v>
      </c>
      <c r="G247" s="222"/>
      <c r="H247" s="222"/>
      <c r="I247" s="222"/>
      <c r="J247" s="223" t="s">
        <v>170</v>
      </c>
      <c r="K247" s="224">
        <v>10</v>
      </c>
      <c r="L247" s="43"/>
      <c r="M247" s="43"/>
      <c r="N247" s="253">
        <f>ROUND(L247*K247,2)</f>
        <v>0</v>
      </c>
      <c r="O247" s="254"/>
      <c r="P247" s="254"/>
      <c r="Q247" s="255"/>
      <c r="R247" s="114"/>
      <c r="T247" s="77"/>
      <c r="U247" s="78"/>
      <c r="V247" s="79"/>
      <c r="W247" s="79"/>
      <c r="X247" s="79"/>
      <c r="Y247" s="79"/>
      <c r="Z247" s="79"/>
      <c r="AA247" s="80"/>
      <c r="AR247" s="55"/>
      <c r="AT247" s="55"/>
      <c r="AU247" s="55"/>
      <c r="AY247" s="55"/>
      <c r="BE247" s="81"/>
      <c r="BF247" s="81"/>
      <c r="BG247" s="81"/>
      <c r="BH247" s="81"/>
      <c r="BI247" s="81"/>
      <c r="BJ247" s="55"/>
      <c r="BK247" s="81"/>
      <c r="BL247" s="55"/>
      <c r="BM247" s="55"/>
    </row>
    <row r="248" spans="2:65" s="56" customFormat="1" ht="38.25" customHeight="1">
      <c r="B248" s="3"/>
      <c r="C248" s="220">
        <v>86</v>
      </c>
      <c r="D248" s="220" t="s">
        <v>143</v>
      </c>
      <c r="E248" s="221"/>
      <c r="F248" s="222" t="s">
        <v>606</v>
      </c>
      <c r="G248" s="222"/>
      <c r="H248" s="222"/>
      <c r="I248" s="222"/>
      <c r="J248" s="223" t="s">
        <v>170</v>
      </c>
      <c r="K248" s="224">
        <v>2</v>
      </c>
      <c r="L248" s="43"/>
      <c r="M248" s="43"/>
      <c r="N248" s="253">
        <f>ROUND(L248*K248,2)</f>
        <v>0</v>
      </c>
      <c r="O248" s="254"/>
      <c r="P248" s="254"/>
      <c r="Q248" s="255"/>
      <c r="R248" s="114"/>
      <c r="T248" s="77"/>
      <c r="U248" s="78"/>
      <c r="V248" s="79"/>
      <c r="W248" s="79"/>
      <c r="X248" s="79"/>
      <c r="Y248" s="79"/>
      <c r="Z248" s="79"/>
      <c r="AA248" s="80"/>
      <c r="AR248" s="55"/>
      <c r="AT248" s="55"/>
      <c r="AU248" s="55"/>
      <c r="AY248" s="55"/>
      <c r="BE248" s="81"/>
      <c r="BF248" s="81"/>
      <c r="BG248" s="81"/>
      <c r="BH248" s="81"/>
      <c r="BI248" s="81"/>
      <c r="BJ248" s="55"/>
      <c r="BK248" s="81"/>
      <c r="BL248" s="55"/>
      <c r="BM248" s="55"/>
    </row>
    <row r="249" spans="2:65" s="56" customFormat="1" ht="38.25" customHeight="1">
      <c r="B249" s="3"/>
      <c r="C249" s="220">
        <v>87</v>
      </c>
      <c r="D249" s="220" t="s">
        <v>143</v>
      </c>
      <c r="E249" s="221"/>
      <c r="F249" s="222" t="s">
        <v>197</v>
      </c>
      <c r="G249" s="222"/>
      <c r="H249" s="222"/>
      <c r="I249" s="222"/>
      <c r="J249" s="223" t="s">
        <v>170</v>
      </c>
      <c r="K249" s="224">
        <v>12</v>
      </c>
      <c r="L249" s="43"/>
      <c r="M249" s="43"/>
      <c r="N249" s="253">
        <f>ROUND(L249*K249,2)</f>
        <v>0</v>
      </c>
      <c r="O249" s="254"/>
      <c r="P249" s="254"/>
      <c r="Q249" s="255"/>
      <c r="R249" s="114"/>
      <c r="T249" s="77"/>
      <c r="U249" s="78"/>
      <c r="V249" s="79"/>
      <c r="W249" s="79"/>
      <c r="X249" s="79"/>
      <c r="Y249" s="79"/>
      <c r="Z249" s="79"/>
      <c r="AA249" s="80"/>
      <c r="AR249" s="55"/>
      <c r="AT249" s="55"/>
      <c r="AU249" s="55"/>
      <c r="AY249" s="55"/>
      <c r="BE249" s="81"/>
      <c r="BF249" s="81"/>
      <c r="BG249" s="81"/>
      <c r="BH249" s="81"/>
      <c r="BI249" s="81"/>
      <c r="BJ249" s="55"/>
      <c r="BK249" s="81"/>
      <c r="BL249" s="55"/>
      <c r="BM249" s="55"/>
    </row>
    <row r="250" spans="2:65" s="56" customFormat="1" ht="25.5" customHeight="1">
      <c r="B250" s="3"/>
      <c r="C250" s="220">
        <v>88</v>
      </c>
      <c r="D250" s="220" t="s">
        <v>143</v>
      </c>
      <c r="E250" s="221"/>
      <c r="F250" s="222" t="s">
        <v>198</v>
      </c>
      <c r="G250" s="222"/>
      <c r="H250" s="222"/>
      <c r="I250" s="222"/>
      <c r="J250" s="223" t="s">
        <v>168</v>
      </c>
      <c r="K250" s="224">
        <v>1760.116</v>
      </c>
      <c r="L250" s="43"/>
      <c r="M250" s="43"/>
      <c r="N250" s="253">
        <f>ROUND(L250*K250,2)</f>
        <v>0</v>
      </c>
      <c r="O250" s="254"/>
      <c r="P250" s="254"/>
      <c r="Q250" s="255"/>
      <c r="R250" s="114"/>
      <c r="T250" s="77"/>
      <c r="U250" s="78"/>
      <c r="V250" s="79"/>
      <c r="W250" s="79"/>
      <c r="X250" s="79"/>
      <c r="Y250" s="79"/>
      <c r="Z250" s="79"/>
      <c r="AA250" s="80"/>
      <c r="AR250" s="55"/>
      <c r="AT250" s="55"/>
      <c r="AU250" s="55"/>
      <c r="AY250" s="55"/>
      <c r="BE250" s="81"/>
      <c r="BF250" s="81"/>
      <c r="BG250" s="81"/>
      <c r="BH250" s="81"/>
      <c r="BI250" s="81"/>
      <c r="BJ250" s="55"/>
      <c r="BK250" s="81"/>
      <c r="BL250" s="55"/>
      <c r="BM250" s="55"/>
    </row>
    <row r="251" spans="2:65" s="56" customFormat="1" ht="25.5" customHeight="1">
      <c r="B251" s="3"/>
      <c r="C251" s="220">
        <v>89</v>
      </c>
      <c r="D251" s="220" t="s">
        <v>143</v>
      </c>
      <c r="E251" s="221"/>
      <c r="F251" s="222" t="s">
        <v>609</v>
      </c>
      <c r="G251" s="222"/>
      <c r="H251" s="222"/>
      <c r="I251" s="222"/>
      <c r="J251" s="223" t="s">
        <v>172</v>
      </c>
      <c r="K251" s="224">
        <v>1</v>
      </c>
      <c r="L251" s="43"/>
      <c r="M251" s="43"/>
      <c r="N251" s="253">
        <f>ROUND(L251*K251,2)</f>
        <v>0</v>
      </c>
      <c r="O251" s="254"/>
      <c r="P251" s="254"/>
      <c r="Q251" s="255"/>
      <c r="R251" s="114"/>
      <c r="T251" s="89"/>
      <c r="U251" s="78"/>
      <c r="V251" s="79"/>
      <c r="W251" s="79"/>
      <c r="X251" s="79"/>
      <c r="Y251" s="79"/>
      <c r="Z251" s="79"/>
      <c r="AA251" s="80"/>
      <c r="AR251" s="55"/>
      <c r="AT251" s="55"/>
      <c r="AU251" s="55"/>
      <c r="AY251" s="55"/>
      <c r="BE251" s="81"/>
      <c r="BF251" s="81"/>
      <c r="BG251" s="81"/>
      <c r="BH251" s="81"/>
      <c r="BI251" s="81"/>
      <c r="BJ251" s="55"/>
      <c r="BK251" s="81"/>
      <c r="BL251" s="55"/>
      <c r="BM251" s="55"/>
    </row>
    <row r="252" spans="2:63" s="68" customFormat="1" ht="29.85" customHeight="1">
      <c r="B252" s="67"/>
      <c r="C252" s="216"/>
      <c r="D252" s="217" t="s">
        <v>126</v>
      </c>
      <c r="E252" s="217"/>
      <c r="F252" s="217"/>
      <c r="G252" s="217"/>
      <c r="H252" s="217"/>
      <c r="I252" s="217"/>
      <c r="J252" s="217"/>
      <c r="K252" s="217"/>
      <c r="L252" s="647"/>
      <c r="M252" s="647"/>
      <c r="N252" s="248">
        <f>SUM(N253:Q271)</f>
        <v>0</v>
      </c>
      <c r="O252" s="248"/>
      <c r="P252" s="248"/>
      <c r="Q252" s="248"/>
      <c r="R252" s="207"/>
      <c r="T252" s="69"/>
      <c r="U252" s="70"/>
      <c r="V252" s="70"/>
      <c r="W252" s="71"/>
      <c r="X252" s="70"/>
      <c r="Y252" s="71"/>
      <c r="Z252" s="70"/>
      <c r="AA252" s="72"/>
      <c r="AR252" s="73"/>
      <c r="AT252" s="74"/>
      <c r="AU252" s="74"/>
      <c r="AY252" s="73"/>
      <c r="BK252" s="75"/>
    </row>
    <row r="253" spans="2:65" s="56" customFormat="1" ht="44.25" customHeight="1">
      <c r="B253" s="3"/>
      <c r="C253" s="220">
        <v>90</v>
      </c>
      <c r="D253" s="220" t="s">
        <v>143</v>
      </c>
      <c r="E253" s="221"/>
      <c r="F253" s="222" t="s">
        <v>423</v>
      </c>
      <c r="G253" s="222"/>
      <c r="H253" s="222"/>
      <c r="I253" s="222"/>
      <c r="J253" s="223" t="s">
        <v>172</v>
      </c>
      <c r="K253" s="224">
        <v>1</v>
      </c>
      <c r="L253" s="43"/>
      <c r="M253" s="43"/>
      <c r="N253" s="253">
        <f>ROUND(L253*K253,2)</f>
        <v>0</v>
      </c>
      <c r="O253" s="254"/>
      <c r="P253" s="254"/>
      <c r="Q253" s="255"/>
      <c r="R253" s="114"/>
      <c r="T253" s="77"/>
      <c r="U253" s="78"/>
      <c r="V253" s="79"/>
      <c r="W253" s="79"/>
      <c r="X253" s="79"/>
      <c r="Y253" s="79"/>
      <c r="Z253" s="79"/>
      <c r="AA253" s="80"/>
      <c r="AR253" s="55"/>
      <c r="AT253" s="55"/>
      <c r="AU253" s="55"/>
      <c r="AY253" s="55"/>
      <c r="BE253" s="81"/>
      <c r="BF253" s="81"/>
      <c r="BG253" s="81"/>
      <c r="BH253" s="81"/>
      <c r="BI253" s="81"/>
      <c r="BJ253" s="55"/>
      <c r="BK253" s="81"/>
      <c r="BL253" s="55"/>
      <c r="BM253" s="55"/>
    </row>
    <row r="254" spans="2:65" s="56" customFormat="1" ht="16.5" customHeight="1">
      <c r="B254" s="3"/>
      <c r="C254" s="220">
        <v>91</v>
      </c>
      <c r="D254" s="220" t="s">
        <v>143</v>
      </c>
      <c r="E254" s="221"/>
      <c r="F254" s="222" t="s">
        <v>200</v>
      </c>
      <c r="G254" s="222"/>
      <c r="H254" s="222"/>
      <c r="I254" s="222"/>
      <c r="J254" s="223" t="s">
        <v>172</v>
      </c>
      <c r="K254" s="224">
        <v>1</v>
      </c>
      <c r="L254" s="43"/>
      <c r="M254" s="43"/>
      <c r="N254" s="253">
        <f>ROUND(L254*K254,2)</f>
        <v>0</v>
      </c>
      <c r="O254" s="254"/>
      <c r="P254" s="254"/>
      <c r="Q254" s="255"/>
      <c r="R254" s="114"/>
      <c r="T254" s="77"/>
      <c r="U254" s="78"/>
      <c r="V254" s="79"/>
      <c r="W254" s="79"/>
      <c r="X254" s="79"/>
      <c r="Y254" s="79"/>
      <c r="Z254" s="79"/>
      <c r="AA254" s="80"/>
      <c r="AR254" s="55"/>
      <c r="AT254" s="55"/>
      <c r="AU254" s="55"/>
      <c r="AY254" s="55"/>
      <c r="BE254" s="81"/>
      <c r="BF254" s="81"/>
      <c r="BG254" s="81"/>
      <c r="BH254" s="81"/>
      <c r="BI254" s="81"/>
      <c r="BJ254" s="55"/>
      <c r="BK254" s="81"/>
      <c r="BL254" s="55"/>
      <c r="BM254" s="55"/>
    </row>
    <row r="255" spans="2:65" s="56" customFormat="1" ht="16.5" customHeight="1">
      <c r="B255" s="3"/>
      <c r="C255" s="220">
        <v>92</v>
      </c>
      <c r="D255" s="220" t="s">
        <v>143</v>
      </c>
      <c r="E255" s="221"/>
      <c r="F255" s="222" t="s">
        <v>201</v>
      </c>
      <c r="G255" s="222"/>
      <c r="H255" s="222"/>
      <c r="I255" s="222"/>
      <c r="J255" s="223" t="s">
        <v>172</v>
      </c>
      <c r="K255" s="224">
        <v>1</v>
      </c>
      <c r="L255" s="43"/>
      <c r="M255" s="43"/>
      <c r="N255" s="253">
        <f>ROUND(L255*K255,2)</f>
        <v>0</v>
      </c>
      <c r="O255" s="254"/>
      <c r="P255" s="254"/>
      <c r="Q255" s="255"/>
      <c r="R255" s="114"/>
      <c r="T255" s="77"/>
      <c r="U255" s="78"/>
      <c r="V255" s="79"/>
      <c r="W255" s="79"/>
      <c r="X255" s="79"/>
      <c r="Y255" s="79"/>
      <c r="Z255" s="79"/>
      <c r="AA255" s="80"/>
      <c r="AR255" s="55"/>
      <c r="AT255" s="55"/>
      <c r="AU255" s="55"/>
      <c r="AY255" s="55"/>
      <c r="BE255" s="81"/>
      <c r="BF255" s="81"/>
      <c r="BG255" s="81"/>
      <c r="BH255" s="81"/>
      <c r="BI255" s="81"/>
      <c r="BJ255" s="55"/>
      <c r="BK255" s="81"/>
      <c r="BL255" s="55"/>
      <c r="BM255" s="55"/>
    </row>
    <row r="256" spans="2:65" s="56" customFormat="1" ht="16.5" customHeight="1">
      <c r="B256" s="3"/>
      <c r="C256" s="220">
        <v>93</v>
      </c>
      <c r="D256" s="220" t="s">
        <v>143</v>
      </c>
      <c r="E256" s="221"/>
      <c r="F256" s="222" t="s">
        <v>424</v>
      </c>
      <c r="G256" s="222"/>
      <c r="H256" s="222"/>
      <c r="I256" s="222"/>
      <c r="J256" s="223" t="s">
        <v>172</v>
      </c>
      <c r="K256" s="224">
        <v>1</v>
      </c>
      <c r="L256" s="43"/>
      <c r="M256" s="43"/>
      <c r="N256" s="253">
        <f>ROUND(L256*K256,2)</f>
        <v>0</v>
      </c>
      <c r="O256" s="254"/>
      <c r="P256" s="254"/>
      <c r="Q256" s="255"/>
      <c r="R256" s="114"/>
      <c r="T256" s="77"/>
      <c r="U256" s="78"/>
      <c r="V256" s="79"/>
      <c r="W256" s="79"/>
      <c r="X256" s="79"/>
      <c r="Y256" s="79"/>
      <c r="Z256" s="79"/>
      <c r="AA256" s="80"/>
      <c r="AR256" s="55"/>
      <c r="AT256" s="55"/>
      <c r="AU256" s="55"/>
      <c r="AY256" s="55"/>
      <c r="BE256" s="81"/>
      <c r="BF256" s="81"/>
      <c r="BG256" s="81"/>
      <c r="BH256" s="81"/>
      <c r="BI256" s="81"/>
      <c r="BJ256" s="55"/>
      <c r="BK256" s="81"/>
      <c r="BL256" s="55"/>
      <c r="BM256" s="55"/>
    </row>
    <row r="257" spans="2:47" s="56" customFormat="1" ht="87.75" customHeight="1">
      <c r="B257" s="3"/>
      <c r="C257" s="131"/>
      <c r="D257" s="131"/>
      <c r="E257" s="131"/>
      <c r="F257" s="244" t="s">
        <v>550</v>
      </c>
      <c r="G257" s="240"/>
      <c r="H257" s="240"/>
      <c r="I257" s="240"/>
      <c r="J257" s="131"/>
      <c r="K257" s="131"/>
      <c r="L257" s="264"/>
      <c r="M257" s="264"/>
      <c r="N257" s="131"/>
      <c r="O257" s="131"/>
      <c r="P257" s="131"/>
      <c r="Q257" s="131"/>
      <c r="R257" s="114"/>
      <c r="T257" s="84"/>
      <c r="U257" s="57"/>
      <c r="V257" s="57"/>
      <c r="W257" s="57"/>
      <c r="X257" s="57"/>
      <c r="Y257" s="57"/>
      <c r="Z257" s="57"/>
      <c r="AA257" s="85"/>
      <c r="AT257" s="55"/>
      <c r="AU257" s="55"/>
    </row>
    <row r="258" spans="2:65" s="56" customFormat="1" ht="25.5" customHeight="1">
      <c r="B258" s="3"/>
      <c r="C258" s="220">
        <v>94</v>
      </c>
      <c r="D258" s="220" t="s">
        <v>143</v>
      </c>
      <c r="E258" s="221"/>
      <c r="F258" s="222" t="s">
        <v>202</v>
      </c>
      <c r="G258" s="222"/>
      <c r="H258" s="222"/>
      <c r="I258" s="222"/>
      <c r="J258" s="223" t="s">
        <v>172</v>
      </c>
      <c r="K258" s="224">
        <v>1</v>
      </c>
      <c r="L258" s="43"/>
      <c r="M258" s="43"/>
      <c r="N258" s="253">
        <f aca="true" t="shared" si="9" ref="N258:N267">ROUND(L258*K258,2)</f>
        <v>0</v>
      </c>
      <c r="O258" s="254"/>
      <c r="P258" s="254"/>
      <c r="Q258" s="255"/>
      <c r="R258" s="114"/>
      <c r="T258" s="77"/>
      <c r="U258" s="78"/>
      <c r="V258" s="79"/>
      <c r="W258" s="79"/>
      <c r="X258" s="79"/>
      <c r="Y258" s="79"/>
      <c r="Z258" s="79"/>
      <c r="AA258" s="80"/>
      <c r="AR258" s="55"/>
      <c r="AT258" s="55"/>
      <c r="AU258" s="55"/>
      <c r="AY258" s="55"/>
      <c r="BE258" s="81"/>
      <c r="BF258" s="81"/>
      <c r="BG258" s="81"/>
      <c r="BH258" s="81"/>
      <c r="BI258" s="81"/>
      <c r="BJ258" s="55"/>
      <c r="BK258" s="81"/>
      <c r="BL258" s="55"/>
      <c r="BM258" s="55"/>
    </row>
    <row r="259" spans="2:65" s="56" customFormat="1" ht="25.5" customHeight="1">
      <c r="B259" s="3"/>
      <c r="C259" s="220">
        <v>95</v>
      </c>
      <c r="D259" s="220" t="s">
        <v>143</v>
      </c>
      <c r="E259" s="221"/>
      <c r="F259" s="222" t="s">
        <v>203</v>
      </c>
      <c r="G259" s="222"/>
      <c r="H259" s="222"/>
      <c r="I259" s="222"/>
      <c r="J259" s="223" t="s">
        <v>172</v>
      </c>
      <c r="K259" s="224">
        <v>1</v>
      </c>
      <c r="L259" s="43"/>
      <c r="M259" s="43"/>
      <c r="N259" s="253">
        <f t="shared" si="9"/>
        <v>0</v>
      </c>
      <c r="O259" s="254"/>
      <c r="P259" s="254"/>
      <c r="Q259" s="255"/>
      <c r="R259" s="114"/>
      <c r="T259" s="77"/>
      <c r="U259" s="78"/>
      <c r="V259" s="79"/>
      <c r="W259" s="79"/>
      <c r="X259" s="79"/>
      <c r="Y259" s="79"/>
      <c r="Z259" s="79"/>
      <c r="AA259" s="80"/>
      <c r="AR259" s="55"/>
      <c r="AT259" s="55"/>
      <c r="AU259" s="55"/>
      <c r="AY259" s="55"/>
      <c r="BE259" s="81"/>
      <c r="BF259" s="81"/>
      <c r="BG259" s="81"/>
      <c r="BH259" s="81"/>
      <c r="BI259" s="81"/>
      <c r="BJ259" s="55"/>
      <c r="BK259" s="81"/>
      <c r="BL259" s="55"/>
      <c r="BM259" s="55"/>
    </row>
    <row r="260" spans="2:65" s="56" customFormat="1" ht="25.5" customHeight="1">
      <c r="B260" s="3"/>
      <c r="C260" s="220">
        <v>96</v>
      </c>
      <c r="D260" s="220" t="s">
        <v>143</v>
      </c>
      <c r="E260" s="221"/>
      <c r="F260" s="222" t="s">
        <v>204</v>
      </c>
      <c r="G260" s="222"/>
      <c r="H260" s="222"/>
      <c r="I260" s="222"/>
      <c r="J260" s="223" t="s">
        <v>172</v>
      </c>
      <c r="K260" s="224">
        <v>1</v>
      </c>
      <c r="L260" s="43"/>
      <c r="M260" s="43"/>
      <c r="N260" s="253">
        <f t="shared" si="9"/>
        <v>0</v>
      </c>
      <c r="O260" s="254"/>
      <c r="P260" s="254"/>
      <c r="Q260" s="255"/>
      <c r="R260" s="114"/>
      <c r="T260" s="77"/>
      <c r="U260" s="78"/>
      <c r="V260" s="79"/>
      <c r="W260" s="79"/>
      <c r="X260" s="79"/>
      <c r="Y260" s="79"/>
      <c r="Z260" s="79"/>
      <c r="AA260" s="80"/>
      <c r="AR260" s="55"/>
      <c r="AT260" s="55"/>
      <c r="AU260" s="55"/>
      <c r="AY260" s="55"/>
      <c r="BE260" s="81"/>
      <c r="BF260" s="81"/>
      <c r="BG260" s="81"/>
      <c r="BH260" s="81"/>
      <c r="BI260" s="81"/>
      <c r="BJ260" s="55"/>
      <c r="BK260" s="81"/>
      <c r="BL260" s="55"/>
      <c r="BM260" s="55"/>
    </row>
    <row r="261" spans="2:65" s="56" customFormat="1" ht="16.5" customHeight="1">
      <c r="B261" s="3"/>
      <c r="C261" s="220">
        <v>97</v>
      </c>
      <c r="D261" s="220" t="s">
        <v>143</v>
      </c>
      <c r="E261" s="221"/>
      <c r="F261" s="222" t="s">
        <v>205</v>
      </c>
      <c r="G261" s="222"/>
      <c r="H261" s="222"/>
      <c r="I261" s="222"/>
      <c r="J261" s="223" t="s">
        <v>172</v>
      </c>
      <c r="K261" s="224">
        <v>1</v>
      </c>
      <c r="L261" s="43"/>
      <c r="M261" s="43"/>
      <c r="N261" s="253">
        <f t="shared" si="9"/>
        <v>0</v>
      </c>
      <c r="O261" s="254"/>
      <c r="P261" s="254"/>
      <c r="Q261" s="255"/>
      <c r="R261" s="114"/>
      <c r="T261" s="77"/>
      <c r="U261" s="78"/>
      <c r="V261" s="79"/>
      <c r="W261" s="79"/>
      <c r="X261" s="79"/>
      <c r="Y261" s="79"/>
      <c r="Z261" s="79"/>
      <c r="AA261" s="80"/>
      <c r="AR261" s="55"/>
      <c r="AT261" s="55"/>
      <c r="AU261" s="55"/>
      <c r="AY261" s="55"/>
      <c r="BE261" s="81"/>
      <c r="BF261" s="81"/>
      <c r="BG261" s="81"/>
      <c r="BH261" s="81"/>
      <c r="BI261" s="81"/>
      <c r="BJ261" s="55"/>
      <c r="BK261" s="81"/>
      <c r="BL261" s="55"/>
      <c r="BM261" s="55"/>
    </row>
    <row r="262" spans="2:65" s="56" customFormat="1" ht="38.25" customHeight="1">
      <c r="B262" s="3"/>
      <c r="C262" s="220">
        <v>98</v>
      </c>
      <c r="D262" s="220" t="s">
        <v>143</v>
      </c>
      <c r="E262" s="221"/>
      <c r="F262" s="222" t="s">
        <v>206</v>
      </c>
      <c r="G262" s="222"/>
      <c r="H262" s="222"/>
      <c r="I262" s="222"/>
      <c r="J262" s="223" t="s">
        <v>172</v>
      </c>
      <c r="K262" s="224">
        <v>1</v>
      </c>
      <c r="L262" s="43"/>
      <c r="M262" s="43"/>
      <c r="N262" s="253">
        <f t="shared" si="9"/>
        <v>0</v>
      </c>
      <c r="O262" s="254"/>
      <c r="P262" s="254"/>
      <c r="Q262" s="255"/>
      <c r="R262" s="114"/>
      <c r="T262" s="77"/>
      <c r="U262" s="78"/>
      <c r="V262" s="79"/>
      <c r="W262" s="79"/>
      <c r="X262" s="79"/>
      <c r="Y262" s="79"/>
      <c r="Z262" s="79"/>
      <c r="AA262" s="80"/>
      <c r="AR262" s="55"/>
      <c r="AT262" s="55"/>
      <c r="AU262" s="55"/>
      <c r="AY262" s="55"/>
      <c r="BE262" s="81"/>
      <c r="BF262" s="81"/>
      <c r="BG262" s="81"/>
      <c r="BH262" s="81"/>
      <c r="BI262" s="81"/>
      <c r="BJ262" s="55"/>
      <c r="BK262" s="81"/>
      <c r="BL262" s="55"/>
      <c r="BM262" s="55"/>
    </row>
    <row r="263" spans="2:65" s="56" customFormat="1" ht="16.5" customHeight="1">
      <c r="B263" s="3"/>
      <c r="C263" s="220">
        <v>99</v>
      </c>
      <c r="D263" s="220" t="s">
        <v>143</v>
      </c>
      <c r="E263" s="221"/>
      <c r="F263" s="222" t="s">
        <v>207</v>
      </c>
      <c r="G263" s="222"/>
      <c r="H263" s="222"/>
      <c r="I263" s="222"/>
      <c r="J263" s="223" t="s">
        <v>172</v>
      </c>
      <c r="K263" s="224">
        <v>1</v>
      </c>
      <c r="L263" s="43"/>
      <c r="M263" s="43"/>
      <c r="N263" s="253">
        <f t="shared" si="9"/>
        <v>0</v>
      </c>
      <c r="O263" s="254"/>
      <c r="P263" s="254"/>
      <c r="Q263" s="255"/>
      <c r="R263" s="114"/>
      <c r="T263" s="77"/>
      <c r="U263" s="78"/>
      <c r="V263" s="79"/>
      <c r="W263" s="79"/>
      <c r="X263" s="79"/>
      <c r="Y263" s="79"/>
      <c r="Z263" s="79"/>
      <c r="AA263" s="80"/>
      <c r="AR263" s="55"/>
      <c r="AT263" s="55"/>
      <c r="AU263" s="55"/>
      <c r="AY263" s="55"/>
      <c r="BE263" s="81"/>
      <c r="BF263" s="81"/>
      <c r="BG263" s="81"/>
      <c r="BH263" s="81"/>
      <c r="BI263" s="81"/>
      <c r="BJ263" s="55"/>
      <c r="BK263" s="81"/>
      <c r="BL263" s="55"/>
      <c r="BM263" s="55"/>
    </row>
    <row r="264" spans="2:65" s="56" customFormat="1" ht="38.25" customHeight="1">
      <c r="B264" s="3"/>
      <c r="C264" s="220">
        <v>100</v>
      </c>
      <c r="D264" s="220" t="s">
        <v>143</v>
      </c>
      <c r="E264" s="221"/>
      <c r="F264" s="222" t="s">
        <v>208</v>
      </c>
      <c r="G264" s="222"/>
      <c r="H264" s="222"/>
      <c r="I264" s="222"/>
      <c r="J264" s="223" t="s">
        <v>172</v>
      </c>
      <c r="K264" s="224">
        <v>1</v>
      </c>
      <c r="L264" s="43"/>
      <c r="M264" s="43"/>
      <c r="N264" s="253">
        <f t="shared" si="9"/>
        <v>0</v>
      </c>
      <c r="O264" s="254"/>
      <c r="P264" s="254"/>
      <c r="Q264" s="255"/>
      <c r="R264" s="114"/>
      <c r="T264" s="77"/>
      <c r="U264" s="78"/>
      <c r="V264" s="79"/>
      <c r="W264" s="79"/>
      <c r="X264" s="79"/>
      <c r="Y264" s="79"/>
      <c r="Z264" s="79"/>
      <c r="AA264" s="80"/>
      <c r="AR264" s="55"/>
      <c r="AT264" s="55"/>
      <c r="AU264" s="55"/>
      <c r="AY264" s="55"/>
      <c r="BE264" s="81"/>
      <c r="BF264" s="81"/>
      <c r="BG264" s="81"/>
      <c r="BH264" s="81"/>
      <c r="BI264" s="81"/>
      <c r="BJ264" s="55"/>
      <c r="BK264" s="81"/>
      <c r="BL264" s="55"/>
      <c r="BM264" s="55"/>
    </row>
    <row r="265" spans="2:65" s="56" customFormat="1" ht="16.5" customHeight="1">
      <c r="B265" s="3"/>
      <c r="C265" s="220">
        <v>101</v>
      </c>
      <c r="D265" s="220" t="s">
        <v>143</v>
      </c>
      <c r="E265" s="221"/>
      <c r="F265" s="222" t="s">
        <v>209</v>
      </c>
      <c r="G265" s="222"/>
      <c r="H265" s="222"/>
      <c r="I265" s="222"/>
      <c r="J265" s="223" t="s">
        <v>172</v>
      </c>
      <c r="K265" s="224">
        <v>1</v>
      </c>
      <c r="L265" s="43"/>
      <c r="M265" s="43"/>
      <c r="N265" s="253">
        <f t="shared" si="9"/>
        <v>0</v>
      </c>
      <c r="O265" s="254"/>
      <c r="P265" s="254"/>
      <c r="Q265" s="255"/>
      <c r="R265" s="114"/>
      <c r="T265" s="77"/>
      <c r="U265" s="78"/>
      <c r="V265" s="79"/>
      <c r="W265" s="79"/>
      <c r="X265" s="79"/>
      <c r="Y265" s="79"/>
      <c r="Z265" s="79"/>
      <c r="AA265" s="80"/>
      <c r="AR265" s="55"/>
      <c r="AT265" s="55"/>
      <c r="AU265" s="55"/>
      <c r="AY265" s="55"/>
      <c r="BE265" s="81"/>
      <c r="BF265" s="81"/>
      <c r="BG265" s="81"/>
      <c r="BH265" s="81"/>
      <c r="BI265" s="81"/>
      <c r="BJ265" s="55"/>
      <c r="BK265" s="81"/>
      <c r="BL265" s="55"/>
      <c r="BM265" s="55"/>
    </row>
    <row r="266" spans="2:65" s="56" customFormat="1" ht="39" customHeight="1">
      <c r="B266" s="3"/>
      <c r="C266" s="220">
        <v>102</v>
      </c>
      <c r="D266" s="220" t="s">
        <v>143</v>
      </c>
      <c r="E266" s="221"/>
      <c r="F266" s="222" t="s">
        <v>416</v>
      </c>
      <c r="G266" s="222"/>
      <c r="H266" s="222"/>
      <c r="I266" s="222"/>
      <c r="J266" s="223" t="s">
        <v>172</v>
      </c>
      <c r="K266" s="224">
        <v>1</v>
      </c>
      <c r="L266" s="43"/>
      <c r="M266" s="43"/>
      <c r="N266" s="253">
        <f t="shared" si="9"/>
        <v>0</v>
      </c>
      <c r="O266" s="254"/>
      <c r="P266" s="254"/>
      <c r="Q266" s="255"/>
      <c r="R266" s="114"/>
      <c r="T266" s="77"/>
      <c r="U266" s="78"/>
      <c r="V266" s="79"/>
      <c r="W266" s="79"/>
      <c r="X266" s="79"/>
      <c r="Y266" s="79"/>
      <c r="Z266" s="79"/>
      <c r="AA266" s="80"/>
      <c r="AR266" s="55"/>
      <c r="AT266" s="55"/>
      <c r="AU266" s="55"/>
      <c r="AY266" s="55"/>
      <c r="BE266" s="81"/>
      <c r="BF266" s="81"/>
      <c r="BG266" s="81"/>
      <c r="BH266" s="81"/>
      <c r="BI266" s="81"/>
      <c r="BJ266" s="55"/>
      <c r="BK266" s="81"/>
      <c r="BL266" s="55"/>
      <c r="BM266" s="55"/>
    </row>
    <row r="267" spans="2:65" s="56" customFormat="1" ht="25.5" customHeight="1">
      <c r="B267" s="3"/>
      <c r="C267" s="220">
        <v>103</v>
      </c>
      <c r="D267" s="220" t="s">
        <v>143</v>
      </c>
      <c r="E267" s="221"/>
      <c r="F267" s="222" t="s">
        <v>211</v>
      </c>
      <c r="G267" s="222"/>
      <c r="H267" s="222"/>
      <c r="I267" s="222"/>
      <c r="J267" s="223" t="s">
        <v>172</v>
      </c>
      <c r="K267" s="224">
        <v>1</v>
      </c>
      <c r="L267" s="43"/>
      <c r="M267" s="43"/>
      <c r="N267" s="253">
        <f t="shared" si="9"/>
        <v>0</v>
      </c>
      <c r="O267" s="254"/>
      <c r="P267" s="254"/>
      <c r="Q267" s="255"/>
      <c r="R267" s="114"/>
      <c r="T267" s="77"/>
      <c r="U267" s="78"/>
      <c r="V267" s="79"/>
      <c r="W267" s="79"/>
      <c r="X267" s="79"/>
      <c r="Y267" s="79"/>
      <c r="Z267" s="79"/>
      <c r="AA267" s="80"/>
      <c r="AR267" s="55"/>
      <c r="AT267" s="55"/>
      <c r="AU267" s="55"/>
      <c r="AY267" s="55"/>
      <c r="BE267" s="81"/>
      <c r="BF267" s="81"/>
      <c r="BG267" s="81"/>
      <c r="BH267" s="81"/>
      <c r="BI267" s="81"/>
      <c r="BJ267" s="55"/>
      <c r="BK267" s="81"/>
      <c r="BL267" s="55"/>
      <c r="BM267" s="55"/>
    </row>
    <row r="268" spans="2:65" s="56" customFormat="1" ht="25.5" customHeight="1">
      <c r="B268" s="3"/>
      <c r="C268" s="220">
        <v>104</v>
      </c>
      <c r="D268" s="220" t="s">
        <v>143</v>
      </c>
      <c r="E268" s="221"/>
      <c r="F268" s="225" t="s">
        <v>418</v>
      </c>
      <c r="G268" s="225"/>
      <c r="H268" s="225"/>
      <c r="I268" s="225"/>
      <c r="J268" s="223" t="s">
        <v>172</v>
      </c>
      <c r="K268" s="224">
        <v>1</v>
      </c>
      <c r="L268" s="43"/>
      <c r="M268" s="43"/>
      <c r="N268" s="253">
        <f>ROUND(L268*K268,2)</f>
        <v>0</v>
      </c>
      <c r="O268" s="254"/>
      <c r="P268" s="254"/>
      <c r="Q268" s="255"/>
      <c r="R268" s="114"/>
      <c r="T268" s="89"/>
      <c r="U268" s="78"/>
      <c r="V268" s="79"/>
      <c r="W268" s="79"/>
      <c r="X268" s="79"/>
      <c r="Y268" s="79"/>
      <c r="Z268" s="79"/>
      <c r="AA268" s="80"/>
      <c r="AR268" s="55"/>
      <c r="AT268" s="55"/>
      <c r="AU268" s="55"/>
      <c r="AY268" s="55"/>
      <c r="BE268" s="81"/>
      <c r="BF268" s="81"/>
      <c r="BG268" s="81"/>
      <c r="BH268" s="81"/>
      <c r="BI268" s="81"/>
      <c r="BJ268" s="55"/>
      <c r="BK268" s="81"/>
      <c r="BL268" s="55"/>
      <c r="BM268" s="55"/>
    </row>
    <row r="269" spans="2:65" s="56" customFormat="1" ht="90.75" customHeight="1">
      <c r="B269" s="3"/>
      <c r="C269" s="220">
        <v>105</v>
      </c>
      <c r="D269" s="131"/>
      <c r="E269" s="131"/>
      <c r="F269" s="226" t="s">
        <v>642</v>
      </c>
      <c r="G269" s="227"/>
      <c r="H269" s="227"/>
      <c r="I269" s="227"/>
      <c r="J269" s="131"/>
      <c r="K269" s="131"/>
      <c r="L269" s="264"/>
      <c r="M269" s="264"/>
      <c r="N269" s="131"/>
      <c r="O269" s="131"/>
      <c r="P269" s="131"/>
      <c r="Q269" s="131"/>
      <c r="R269" s="114"/>
      <c r="T269" s="89"/>
      <c r="U269" s="78"/>
      <c r="V269" s="79"/>
      <c r="W269" s="79"/>
      <c r="X269" s="79"/>
      <c r="Y269" s="79"/>
      <c r="Z269" s="79"/>
      <c r="AA269" s="80"/>
      <c r="AR269" s="55"/>
      <c r="AT269" s="55"/>
      <c r="AU269" s="55"/>
      <c r="AY269" s="55"/>
      <c r="BE269" s="81"/>
      <c r="BF269" s="81"/>
      <c r="BG269" s="81"/>
      <c r="BH269" s="81"/>
      <c r="BI269" s="81"/>
      <c r="BJ269" s="55"/>
      <c r="BK269" s="81"/>
      <c r="BL269" s="55"/>
      <c r="BM269" s="55"/>
    </row>
    <row r="270" spans="2:65" s="56" customFormat="1" ht="25.5" customHeight="1">
      <c r="B270" s="3"/>
      <c r="C270" s="220">
        <v>106</v>
      </c>
      <c r="D270" s="220" t="s">
        <v>143</v>
      </c>
      <c r="E270" s="221"/>
      <c r="F270" s="225" t="s">
        <v>419</v>
      </c>
      <c r="G270" s="225"/>
      <c r="H270" s="225"/>
      <c r="I270" s="225"/>
      <c r="J270" s="223" t="s">
        <v>172</v>
      </c>
      <c r="K270" s="224">
        <v>1</v>
      </c>
      <c r="L270" s="43"/>
      <c r="M270" s="43"/>
      <c r="N270" s="253">
        <f>ROUND(L270*K270,2)</f>
        <v>0</v>
      </c>
      <c r="O270" s="254"/>
      <c r="P270" s="254"/>
      <c r="Q270" s="255"/>
      <c r="R270" s="114"/>
      <c r="T270" s="89"/>
      <c r="U270" s="78"/>
      <c r="V270" s="79"/>
      <c r="W270" s="79"/>
      <c r="X270" s="79"/>
      <c r="Y270" s="79"/>
      <c r="Z270" s="79"/>
      <c r="AA270" s="80"/>
      <c r="AR270" s="55"/>
      <c r="AT270" s="55"/>
      <c r="AU270" s="55"/>
      <c r="AY270" s="55"/>
      <c r="BE270" s="81"/>
      <c r="BF270" s="81"/>
      <c r="BG270" s="81"/>
      <c r="BH270" s="81"/>
      <c r="BI270" s="81"/>
      <c r="BJ270" s="55"/>
      <c r="BK270" s="81"/>
      <c r="BL270" s="55"/>
      <c r="BM270" s="55"/>
    </row>
    <row r="271" spans="2:65" s="56" customFormat="1" ht="25.5" customHeight="1">
      <c r="B271" s="3"/>
      <c r="C271" s="220">
        <v>107</v>
      </c>
      <c r="D271" s="220" t="s">
        <v>143</v>
      </c>
      <c r="E271" s="221"/>
      <c r="F271" s="225" t="s">
        <v>551</v>
      </c>
      <c r="G271" s="225"/>
      <c r="H271" s="225"/>
      <c r="I271" s="225"/>
      <c r="J271" s="223" t="s">
        <v>172</v>
      </c>
      <c r="K271" s="224">
        <v>1</v>
      </c>
      <c r="L271" s="43"/>
      <c r="M271" s="43"/>
      <c r="N271" s="253">
        <f>ROUND(L271*K271,2)</f>
        <v>0</v>
      </c>
      <c r="O271" s="254"/>
      <c r="P271" s="254"/>
      <c r="Q271" s="255"/>
      <c r="R271" s="114"/>
      <c r="T271" s="89"/>
      <c r="U271" s="78"/>
      <c r="V271" s="79"/>
      <c r="W271" s="79"/>
      <c r="X271" s="79"/>
      <c r="Y271" s="79"/>
      <c r="Z271" s="79"/>
      <c r="AA271" s="80"/>
      <c r="AR271" s="55"/>
      <c r="AT271" s="55"/>
      <c r="AU271" s="55"/>
      <c r="AY271" s="55"/>
      <c r="BE271" s="81"/>
      <c r="BF271" s="81"/>
      <c r="BG271" s="81"/>
      <c r="BH271" s="81"/>
      <c r="BI271" s="81"/>
      <c r="BJ271" s="55"/>
      <c r="BK271" s="81"/>
      <c r="BL271" s="55"/>
      <c r="BM271" s="55"/>
    </row>
    <row r="272" spans="2:18" s="56" customFormat="1" ht="6.95" customHeight="1">
      <c r="B272" s="65"/>
      <c r="C272" s="159"/>
      <c r="D272" s="159"/>
      <c r="E272" s="159"/>
      <c r="F272" s="159"/>
      <c r="G272" s="159"/>
      <c r="H272" s="159"/>
      <c r="I272" s="159"/>
      <c r="J272" s="159"/>
      <c r="K272" s="159"/>
      <c r="L272" s="66"/>
      <c r="M272" s="66"/>
      <c r="N272" s="159"/>
      <c r="O272" s="159"/>
      <c r="P272" s="159"/>
      <c r="Q272" s="159"/>
      <c r="R272" s="160"/>
    </row>
  </sheetData>
  <sheetProtection algorithmName="SHA-512" hashValue="ez3/bUkd4spQ1rDV7nH30GHEcwDTzlzWUGaGkc04AErND6UwSUPEIHzWnjD3jWBFOPgD97D2p2ID8Qux91e0dA==" saltValue="1eEBRzQQBBmSoKV3yeNSqw==" spinCount="100000" sheet="1" formatCells="0" formatColumns="0" formatRows="0" insertColumns="0" insertRows="0" insertHyperlinks="0" deleteColumns="0" deleteRows="0" selectLockedCells="1" sort="0" autoFilter="0" pivotTables="0"/>
  <mergeCells count="422">
    <mergeCell ref="F172:I172"/>
    <mergeCell ref="L172:M172"/>
    <mergeCell ref="N172:Q172"/>
    <mergeCell ref="F251:I251"/>
    <mergeCell ref="L251:M251"/>
    <mergeCell ref="N251:Q251"/>
    <mergeCell ref="L234:M234"/>
    <mergeCell ref="N234:Q234"/>
    <mergeCell ref="N235:Q235"/>
    <mergeCell ref="F236:I236"/>
    <mergeCell ref="L236:M236"/>
    <mergeCell ref="N236:Q236"/>
    <mergeCell ref="F248:I248"/>
    <mergeCell ref="L248:M248"/>
    <mergeCell ref="N248:Q248"/>
    <mergeCell ref="F175:I175"/>
    <mergeCell ref="F185:I185"/>
    <mergeCell ref="L185:M185"/>
    <mergeCell ref="F186:I186"/>
    <mergeCell ref="L186:M186"/>
    <mergeCell ref="F182:I182"/>
    <mergeCell ref="F183:I183"/>
    <mergeCell ref="L183:M183"/>
    <mergeCell ref="F184:I184"/>
    <mergeCell ref="F168:I168"/>
    <mergeCell ref="L168:M168"/>
    <mergeCell ref="N168:Q168"/>
    <mergeCell ref="F212:I212"/>
    <mergeCell ref="L212:M212"/>
    <mergeCell ref="N212:Q212"/>
    <mergeCell ref="L213:M213"/>
    <mergeCell ref="N213:Q213"/>
    <mergeCell ref="F229:I229"/>
    <mergeCell ref="L229:M229"/>
    <mergeCell ref="N229:Q229"/>
    <mergeCell ref="F177:I177"/>
    <mergeCell ref="L177:M177"/>
    <mergeCell ref="F178:I178"/>
    <mergeCell ref="F179:I179"/>
    <mergeCell ref="L179:M179"/>
    <mergeCell ref="F180:I180"/>
    <mergeCell ref="F181:I181"/>
    <mergeCell ref="L181:M181"/>
    <mergeCell ref="F171:I171"/>
    <mergeCell ref="F173:I173"/>
    <mergeCell ref="L173:M173"/>
    <mergeCell ref="F174:I174"/>
    <mergeCell ref="L175:M175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104:Q104"/>
    <mergeCell ref="L106:Q106"/>
    <mergeCell ref="C112:Q112"/>
    <mergeCell ref="F114:P11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N100:Q100"/>
    <mergeCell ref="N101:Q101"/>
    <mergeCell ref="N102:Q102"/>
    <mergeCell ref="F127:I127"/>
    <mergeCell ref="L127:M127"/>
    <mergeCell ref="N127:Q127"/>
    <mergeCell ref="F128:I128"/>
    <mergeCell ref="F130:I130"/>
    <mergeCell ref="L130:M130"/>
    <mergeCell ref="N130:Q130"/>
    <mergeCell ref="F133:I133"/>
    <mergeCell ref="L133:M133"/>
    <mergeCell ref="N133:Q133"/>
    <mergeCell ref="F138:I138"/>
    <mergeCell ref="L138:M138"/>
    <mergeCell ref="N138:Q138"/>
    <mergeCell ref="F140:I140"/>
    <mergeCell ref="F141:I141"/>
    <mergeCell ref="L141:M141"/>
    <mergeCell ref="N141:Q141"/>
    <mergeCell ref="F134:I134"/>
    <mergeCell ref="L134:M134"/>
    <mergeCell ref="N134:Q134"/>
    <mergeCell ref="F135:I135"/>
    <mergeCell ref="F136:I136"/>
    <mergeCell ref="L136:M136"/>
    <mergeCell ref="N136:Q136"/>
    <mergeCell ref="N137:Q137"/>
    <mergeCell ref="F137:I137"/>
    <mergeCell ref="L137:M137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F139:I139"/>
    <mergeCell ref="L139:M139"/>
    <mergeCell ref="N139:Q139"/>
    <mergeCell ref="F153:I153"/>
    <mergeCell ref="L153:M153"/>
    <mergeCell ref="N153:Q153"/>
    <mergeCell ref="F154:I154"/>
    <mergeCell ref="F155:I155"/>
    <mergeCell ref="L155:M155"/>
    <mergeCell ref="N155:Q155"/>
    <mergeCell ref="F147:I147"/>
    <mergeCell ref="F146:I146"/>
    <mergeCell ref="L146:M146"/>
    <mergeCell ref="N146:Q146"/>
    <mergeCell ref="F148:I148"/>
    <mergeCell ref="L148:M148"/>
    <mergeCell ref="N148:Q148"/>
    <mergeCell ref="F149:I149"/>
    <mergeCell ref="F150:I150"/>
    <mergeCell ref="L150:M150"/>
    <mergeCell ref="N150:Q150"/>
    <mergeCell ref="F166:I166"/>
    <mergeCell ref="F156:I156"/>
    <mergeCell ref="L156:M156"/>
    <mergeCell ref="N156:Q156"/>
    <mergeCell ref="F159:I159"/>
    <mergeCell ref="L159:M159"/>
    <mergeCell ref="N159:Q159"/>
    <mergeCell ref="F161:I161"/>
    <mergeCell ref="L161:M161"/>
    <mergeCell ref="N161:Q161"/>
    <mergeCell ref="N160:Q160"/>
    <mergeCell ref="F187:I187"/>
    <mergeCell ref="L187:M187"/>
    <mergeCell ref="F188:I188"/>
    <mergeCell ref="L188:M188"/>
    <mergeCell ref="F189:I189"/>
    <mergeCell ref="L189:M189"/>
    <mergeCell ref="F194:I194"/>
    <mergeCell ref="L194:M194"/>
    <mergeCell ref="F190:I190"/>
    <mergeCell ref="L190:M190"/>
    <mergeCell ref="F191:I191"/>
    <mergeCell ref="L191:M191"/>
    <mergeCell ref="F192:I192"/>
    <mergeCell ref="L192:M192"/>
    <mergeCell ref="F193:I193"/>
    <mergeCell ref="L193:M193"/>
    <mergeCell ref="F209:I209"/>
    <mergeCell ref="F202:I202"/>
    <mergeCell ref="L202:M202"/>
    <mergeCell ref="F203:I203"/>
    <mergeCell ref="F205:I205"/>
    <mergeCell ref="F204:I204"/>
    <mergeCell ref="L204:M204"/>
    <mergeCell ref="F196:I196"/>
    <mergeCell ref="L196:M196"/>
    <mergeCell ref="F197:I197"/>
    <mergeCell ref="F198:I198"/>
    <mergeCell ref="L198:M198"/>
    <mergeCell ref="F199:I199"/>
    <mergeCell ref="F200:I200"/>
    <mergeCell ref="L200:M200"/>
    <mergeCell ref="F206:I206"/>
    <mergeCell ref="L206:M206"/>
    <mergeCell ref="F208:I208"/>
    <mergeCell ref="L208:M208"/>
    <mergeCell ref="F210:I210"/>
    <mergeCell ref="L210:M210"/>
    <mergeCell ref="F214:I214"/>
    <mergeCell ref="L214:M214"/>
    <mergeCell ref="F207:I207"/>
    <mergeCell ref="F232:I232"/>
    <mergeCell ref="L232:M232"/>
    <mergeCell ref="F238:I238"/>
    <mergeCell ref="L238:M238"/>
    <mergeCell ref="F211:I211"/>
    <mergeCell ref="F220:I220"/>
    <mergeCell ref="F221:I221"/>
    <mergeCell ref="L221:M221"/>
    <mergeCell ref="F223:I223"/>
    <mergeCell ref="L223:M223"/>
    <mergeCell ref="F215:I215"/>
    <mergeCell ref="F216:I216"/>
    <mergeCell ref="L216:M216"/>
    <mergeCell ref="F217:I217"/>
    <mergeCell ref="F218:I218"/>
    <mergeCell ref="L218:M218"/>
    <mergeCell ref="F219:I219"/>
    <mergeCell ref="L219:M219"/>
    <mergeCell ref="F213:I213"/>
    <mergeCell ref="F242:I242"/>
    <mergeCell ref="L242:M242"/>
    <mergeCell ref="F239:I239"/>
    <mergeCell ref="L239:M239"/>
    <mergeCell ref="F224:I224"/>
    <mergeCell ref="F225:I225"/>
    <mergeCell ref="L225:M225"/>
    <mergeCell ref="F228:I228"/>
    <mergeCell ref="L228:M228"/>
    <mergeCell ref="F230:I230"/>
    <mergeCell ref="L230:M230"/>
    <mergeCell ref="F231:I231"/>
    <mergeCell ref="L231:M231"/>
    <mergeCell ref="F235:I235"/>
    <mergeCell ref="L235:M235"/>
    <mergeCell ref="F233:I233"/>
    <mergeCell ref="L233:M233"/>
    <mergeCell ref="F237:I237"/>
    <mergeCell ref="L237:M237"/>
    <mergeCell ref="F227:I227"/>
    <mergeCell ref="L227:M227"/>
    <mergeCell ref="F234:I234"/>
    <mergeCell ref="F271:I271"/>
    <mergeCell ref="L271:M271"/>
    <mergeCell ref="H1:K1"/>
    <mergeCell ref="F264:I264"/>
    <mergeCell ref="L264:M264"/>
    <mergeCell ref="F265:I265"/>
    <mergeCell ref="L265:M265"/>
    <mergeCell ref="F266:I266"/>
    <mergeCell ref="L266:M266"/>
    <mergeCell ref="F261:I261"/>
    <mergeCell ref="L261:M261"/>
    <mergeCell ref="F262:I262"/>
    <mergeCell ref="L262:M262"/>
    <mergeCell ref="F263:I263"/>
    <mergeCell ref="L263:M263"/>
    <mergeCell ref="F258:I258"/>
    <mergeCell ref="L258:M258"/>
    <mergeCell ref="F259:I259"/>
    <mergeCell ref="L259:M259"/>
    <mergeCell ref="F260:I260"/>
    <mergeCell ref="L260:M260"/>
    <mergeCell ref="F255:I255"/>
    <mergeCell ref="L255:M255"/>
    <mergeCell ref="F256:I256"/>
    <mergeCell ref="F267:I267"/>
    <mergeCell ref="L267:M267"/>
    <mergeCell ref="F268:I268"/>
    <mergeCell ref="L268:M268"/>
    <mergeCell ref="F270:I270"/>
    <mergeCell ref="L270:M270"/>
    <mergeCell ref="L256:M256"/>
    <mergeCell ref="F257:I257"/>
    <mergeCell ref="F250:I250"/>
    <mergeCell ref="L250:M250"/>
    <mergeCell ref="F253:I253"/>
    <mergeCell ref="L253:M253"/>
    <mergeCell ref="F254:I254"/>
    <mergeCell ref="L254:M254"/>
    <mergeCell ref="F269:I269"/>
    <mergeCell ref="F246:I246"/>
    <mergeCell ref="F247:I247"/>
    <mergeCell ref="L247:M247"/>
    <mergeCell ref="F249:I249"/>
    <mergeCell ref="L249:M249"/>
    <mergeCell ref="F240:I240"/>
    <mergeCell ref="N250:Q250"/>
    <mergeCell ref="N249:Q249"/>
    <mergeCell ref="N247:Q247"/>
    <mergeCell ref="N245:Q245"/>
    <mergeCell ref="N244:Q244"/>
    <mergeCell ref="N243:Q243"/>
    <mergeCell ref="N242:Q242"/>
    <mergeCell ref="N241:Q241"/>
    <mergeCell ref="N240:Q240"/>
    <mergeCell ref="L240:M240"/>
    <mergeCell ref="F241:I241"/>
    <mergeCell ref="L241:M241"/>
    <mergeCell ref="F243:I243"/>
    <mergeCell ref="L243:M243"/>
    <mergeCell ref="F244:I244"/>
    <mergeCell ref="L244:M244"/>
    <mergeCell ref="F245:I245"/>
    <mergeCell ref="L245:M245"/>
    <mergeCell ref="S2:AC2"/>
    <mergeCell ref="N123:Q123"/>
    <mergeCell ref="N124:Q124"/>
    <mergeCell ref="N125:Q125"/>
    <mergeCell ref="N129:Q129"/>
    <mergeCell ref="N131:Q131"/>
    <mergeCell ref="N132:Q132"/>
    <mergeCell ref="N144:Q144"/>
    <mergeCell ref="N152:Q152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N98:Q98"/>
    <mergeCell ref="F151:I151"/>
    <mergeCell ref="L151:M151"/>
    <mergeCell ref="N151:Q151"/>
    <mergeCell ref="F142:I142"/>
    <mergeCell ref="N252:Q252"/>
    <mergeCell ref="N271:Q271"/>
    <mergeCell ref="N270:Q270"/>
    <mergeCell ref="N268:Q268"/>
    <mergeCell ref="N267:Q267"/>
    <mergeCell ref="N266:Q266"/>
    <mergeCell ref="N265:Q265"/>
    <mergeCell ref="N264:Q264"/>
    <mergeCell ref="N263:Q263"/>
    <mergeCell ref="N262:Q262"/>
    <mergeCell ref="N261:Q261"/>
    <mergeCell ref="N260:Q260"/>
    <mergeCell ref="N259:Q259"/>
    <mergeCell ref="N258:Q258"/>
    <mergeCell ref="N256:Q256"/>
    <mergeCell ref="N255:Q255"/>
    <mergeCell ref="N254:Q254"/>
    <mergeCell ref="N253:Q253"/>
    <mergeCell ref="N239:Q239"/>
    <mergeCell ref="N238:Q238"/>
    <mergeCell ref="N232:Q232"/>
    <mergeCell ref="N230:Q230"/>
    <mergeCell ref="N228:Q228"/>
    <mergeCell ref="N225:Q225"/>
    <mergeCell ref="N223:Q223"/>
    <mergeCell ref="N231:Q231"/>
    <mergeCell ref="N233:Q233"/>
    <mergeCell ref="N237:Q237"/>
    <mergeCell ref="N227:Q227"/>
    <mergeCell ref="N221:Q221"/>
    <mergeCell ref="N219:Q219"/>
    <mergeCell ref="N222:Q222"/>
    <mergeCell ref="N226:Q226"/>
    <mergeCell ref="N218:Q218"/>
    <mergeCell ref="N216:Q216"/>
    <mergeCell ref="N214:Q214"/>
    <mergeCell ref="N210:Q210"/>
    <mergeCell ref="N208:Q208"/>
    <mergeCell ref="N206:Q206"/>
    <mergeCell ref="N204:Q204"/>
    <mergeCell ref="N202:Q202"/>
    <mergeCell ref="N200:Q200"/>
    <mergeCell ref="N201:Q201"/>
    <mergeCell ref="N198:Q198"/>
    <mergeCell ref="N196:Q196"/>
    <mergeCell ref="N194:Q194"/>
    <mergeCell ref="N189:Q189"/>
    <mergeCell ref="N190:Q190"/>
    <mergeCell ref="N191:Q191"/>
    <mergeCell ref="N192:Q192"/>
    <mergeCell ref="N193:Q193"/>
    <mergeCell ref="N195:Q195"/>
    <mergeCell ref="N188:Q188"/>
    <mergeCell ref="N186:Q186"/>
    <mergeCell ref="N185:Q185"/>
    <mergeCell ref="N183:Q183"/>
    <mergeCell ref="N181:Q181"/>
    <mergeCell ref="N179:Q179"/>
    <mergeCell ref="N177:Q177"/>
    <mergeCell ref="N187:Q187"/>
    <mergeCell ref="N175:Q175"/>
    <mergeCell ref="N173:Q173"/>
    <mergeCell ref="N170:Q170"/>
    <mergeCell ref="N165:Q165"/>
    <mergeCell ref="N163:Q163"/>
    <mergeCell ref="F157:I157"/>
    <mergeCell ref="L157:M157"/>
    <mergeCell ref="N157:Q157"/>
    <mergeCell ref="F158:I158"/>
    <mergeCell ref="L158:M158"/>
    <mergeCell ref="N158:Q158"/>
    <mergeCell ref="F169:I169"/>
    <mergeCell ref="L169:M169"/>
    <mergeCell ref="N169:Q169"/>
    <mergeCell ref="F167:I167"/>
    <mergeCell ref="L167:M167"/>
    <mergeCell ref="N167:Q167"/>
    <mergeCell ref="F170:I170"/>
    <mergeCell ref="L170:M170"/>
    <mergeCell ref="F162:I162"/>
    <mergeCell ref="F163:I163"/>
    <mergeCell ref="L163:M163"/>
    <mergeCell ref="F164:I164"/>
    <mergeCell ref="F165:I165"/>
    <mergeCell ref="L165:M165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0" r:id="rId4"/>
  <headerFooter>
    <oddFooter>&amp;CStrana &amp;P z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38"/>
  <sheetViews>
    <sheetView showGridLines="0" workbookViewId="0" topLeftCell="A1">
      <pane ySplit="1" topLeftCell="A133" activePane="bottomLeft" state="frozen"/>
      <selection pane="bottomLeft" activeCell="L136" sqref="L116:M136"/>
    </sheetView>
  </sheetViews>
  <sheetFormatPr defaultColWidth="9.33203125" defaultRowHeight="13.5"/>
  <cols>
    <col min="1" max="1" width="8.33203125" style="262" customWidth="1"/>
    <col min="2" max="2" width="1.66796875" style="262" customWidth="1"/>
    <col min="3" max="3" width="4.16015625" style="262" customWidth="1"/>
    <col min="4" max="4" width="4.33203125" style="262" customWidth="1"/>
    <col min="5" max="5" width="17.16015625" style="262" customWidth="1"/>
    <col min="6" max="7" width="11.16015625" style="262" customWidth="1"/>
    <col min="8" max="8" width="12.5" style="262" customWidth="1"/>
    <col min="9" max="9" width="7" style="262" customWidth="1"/>
    <col min="10" max="10" width="5.16015625" style="262" customWidth="1"/>
    <col min="11" max="11" width="11.5" style="262" customWidth="1"/>
    <col min="12" max="12" width="12" style="262" customWidth="1"/>
    <col min="13" max="14" width="6" style="262" customWidth="1"/>
    <col min="15" max="15" width="2" style="262" customWidth="1"/>
    <col min="16" max="16" width="12.5" style="262" customWidth="1"/>
    <col min="17" max="17" width="4.16015625" style="262" customWidth="1"/>
    <col min="18" max="18" width="1.66796875" style="262" customWidth="1"/>
    <col min="19" max="19" width="8.16015625" style="262" customWidth="1"/>
    <col min="20" max="20" width="29.66015625" style="262" hidden="1" customWidth="1"/>
    <col min="21" max="21" width="16.33203125" style="262" hidden="1" customWidth="1"/>
    <col min="22" max="22" width="12.33203125" style="262" hidden="1" customWidth="1"/>
    <col min="23" max="23" width="16.33203125" style="262" hidden="1" customWidth="1"/>
    <col min="24" max="24" width="12.16015625" style="262" hidden="1" customWidth="1"/>
    <col min="25" max="25" width="15" style="262" hidden="1" customWidth="1"/>
    <col min="26" max="26" width="11" style="262" hidden="1" customWidth="1"/>
    <col min="27" max="27" width="15" style="262" hidden="1" customWidth="1"/>
    <col min="28" max="28" width="16.33203125" style="262" hidden="1" customWidth="1"/>
    <col min="29" max="29" width="11" style="262" customWidth="1"/>
    <col min="30" max="30" width="15" style="262" customWidth="1"/>
    <col min="31" max="31" width="16.33203125" style="262" customWidth="1"/>
    <col min="32" max="43" width="9.33203125" style="262" customWidth="1"/>
    <col min="44" max="56" width="9.33203125" style="262" hidden="1" customWidth="1"/>
    <col min="57" max="57" width="9.5" style="262" bestFit="1" customWidth="1"/>
    <col min="58" max="61" width="5" style="262" bestFit="1" customWidth="1"/>
    <col min="62" max="62" width="2.16015625" style="262" bestFit="1" customWidth="1"/>
    <col min="63" max="63" width="10" style="262" bestFit="1" customWidth="1"/>
    <col min="64" max="64" width="3.16015625" style="262" bestFit="1" customWidth="1"/>
    <col min="65" max="65" width="11.83203125" style="262" bestFit="1" customWidth="1"/>
    <col min="66" max="16384" width="9.33203125" style="262" customWidth="1"/>
  </cols>
  <sheetData>
    <row r="1" spans="1:66" ht="21.75" customHeight="1">
      <c r="A1" s="257"/>
      <c r="B1" s="258"/>
      <c r="C1" s="258"/>
      <c r="D1" s="259" t="s">
        <v>1</v>
      </c>
      <c r="E1" s="258"/>
      <c r="F1" s="260" t="s">
        <v>98</v>
      </c>
      <c r="G1" s="260"/>
      <c r="H1" s="261" t="s">
        <v>99</v>
      </c>
      <c r="I1" s="261"/>
      <c r="J1" s="261"/>
      <c r="K1" s="261"/>
      <c r="L1" s="260" t="s">
        <v>100</v>
      </c>
      <c r="M1" s="258"/>
      <c r="N1" s="258"/>
      <c r="O1" s="259" t="s">
        <v>101</v>
      </c>
      <c r="P1" s="258"/>
      <c r="Q1" s="258"/>
      <c r="R1" s="258"/>
      <c r="S1" s="260" t="s">
        <v>102</v>
      </c>
      <c r="T1" s="260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</row>
    <row r="2" spans="3:46" s="288" customFormat="1" ht="36.95" customHeight="1">
      <c r="C2" s="289" t="s">
        <v>7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S2" s="291" t="s">
        <v>8</v>
      </c>
      <c r="T2" s="292"/>
      <c r="U2" s="292"/>
      <c r="V2" s="292"/>
      <c r="W2" s="292"/>
      <c r="X2" s="292"/>
      <c r="Y2" s="292"/>
      <c r="Z2" s="292"/>
      <c r="AA2" s="292"/>
      <c r="AB2" s="292"/>
      <c r="AC2" s="292"/>
      <c r="AT2" s="293" t="s">
        <v>82</v>
      </c>
    </row>
    <row r="3" spans="2:46" s="288" customFormat="1" ht="6.95" customHeight="1">
      <c r="B3" s="294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6"/>
      <c r="AT3" s="293" t="s">
        <v>103</v>
      </c>
    </row>
    <row r="4" spans="2:46" s="288" customFormat="1" ht="36.95" customHeight="1">
      <c r="B4" s="297"/>
      <c r="C4" s="100" t="s">
        <v>104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298"/>
      <c r="T4" s="299" t="s">
        <v>13</v>
      </c>
      <c r="AT4" s="293" t="s">
        <v>6</v>
      </c>
    </row>
    <row r="5" spans="2:18" s="288" customFormat="1" ht="6.95" customHeight="1">
      <c r="B5" s="297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298"/>
    </row>
    <row r="6" spans="2:18" s="288" customFormat="1" ht="25.35" customHeight="1">
      <c r="B6" s="297"/>
      <c r="C6" s="300"/>
      <c r="D6" s="115" t="s">
        <v>16</v>
      </c>
      <c r="E6" s="300"/>
      <c r="F6" s="106" t="str">
        <f>'Rekapitulace stavby'!K6</f>
        <v xml:space="preserve">Pořízení nové kotelny_ UDRŽOVACÍ PRÁCE
Vyšší odborná škola a Střední zemědělská škola Benešov, Mendelova 131 
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300"/>
      <c r="R6" s="298"/>
    </row>
    <row r="7" spans="2:18" s="301" customFormat="1" ht="32.85" customHeight="1">
      <c r="B7" s="302"/>
      <c r="C7" s="131"/>
      <c r="D7" s="303" t="s">
        <v>105</v>
      </c>
      <c r="E7" s="131"/>
      <c r="F7" s="112" t="s">
        <v>213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1"/>
      <c r="R7" s="304"/>
    </row>
    <row r="8" spans="2:18" s="301" customFormat="1" ht="14.45" customHeight="1">
      <c r="B8" s="302"/>
      <c r="C8" s="131"/>
      <c r="D8" s="115" t="s">
        <v>17</v>
      </c>
      <c r="E8" s="131"/>
      <c r="F8" s="117"/>
      <c r="G8" s="131"/>
      <c r="H8" s="131"/>
      <c r="I8" s="131"/>
      <c r="J8" s="131"/>
      <c r="K8" s="131"/>
      <c r="L8" s="131"/>
      <c r="M8" s="115" t="s">
        <v>18</v>
      </c>
      <c r="N8" s="131"/>
      <c r="O8" s="117" t="s">
        <v>5</v>
      </c>
      <c r="P8" s="131"/>
      <c r="Q8" s="131"/>
      <c r="R8" s="304"/>
    </row>
    <row r="9" spans="2:18" s="301" customFormat="1" ht="14.45" customHeight="1">
      <c r="B9" s="302"/>
      <c r="C9" s="131"/>
      <c r="D9" s="115" t="s">
        <v>19</v>
      </c>
      <c r="E9" s="131"/>
      <c r="F9" s="117" t="str">
        <f>'Rekapitulace stavby'!K8</f>
        <v xml:space="preserve">Benešov-Mendelova 131 </v>
      </c>
      <c r="G9" s="131"/>
      <c r="H9" s="131"/>
      <c r="I9" s="131"/>
      <c r="J9" s="131"/>
      <c r="K9" s="131"/>
      <c r="L9" s="131"/>
      <c r="M9" s="115" t="s">
        <v>20</v>
      </c>
      <c r="N9" s="131"/>
      <c r="O9" s="118">
        <f>'Rekapitulace stavby'!AN8</f>
        <v>43862</v>
      </c>
      <c r="P9" s="118"/>
      <c r="Q9" s="131"/>
      <c r="R9" s="304"/>
    </row>
    <row r="10" spans="2:18" s="301" customFormat="1" ht="10.9" customHeight="1">
      <c r="B10" s="302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304"/>
    </row>
    <row r="11" spans="2:18" s="301" customFormat="1" ht="14.45" customHeight="1">
      <c r="B11" s="302"/>
      <c r="C11" s="131"/>
      <c r="D11" s="115" t="s">
        <v>23</v>
      </c>
      <c r="E11" s="131"/>
      <c r="F11" s="131"/>
      <c r="G11" s="131"/>
      <c r="H11" s="131"/>
      <c r="I11" s="131"/>
      <c r="J11" s="131"/>
      <c r="K11" s="131"/>
      <c r="L11" s="131"/>
      <c r="M11" s="115" t="s">
        <v>24</v>
      </c>
      <c r="N11" s="131"/>
      <c r="O11" s="120">
        <f>'Rekapitulace stavby'!AN10</f>
        <v>61664651</v>
      </c>
      <c r="P11" s="120"/>
      <c r="Q11" s="131"/>
      <c r="R11" s="304"/>
    </row>
    <row r="12" spans="2:18" s="301" customFormat="1" ht="18" customHeight="1">
      <c r="B12" s="302"/>
      <c r="C12" s="131"/>
      <c r="D12" s="131"/>
      <c r="E12" s="117" t="str">
        <f>'Rekapitulace stavby'!E11</f>
        <v>Vyšší odborná škola a Střední zemědělská škola Benešov</v>
      </c>
      <c r="F12" s="131"/>
      <c r="G12" s="131"/>
      <c r="H12" s="131"/>
      <c r="I12" s="131"/>
      <c r="J12" s="131"/>
      <c r="K12" s="131"/>
      <c r="L12" s="131"/>
      <c r="M12" s="115" t="s">
        <v>25</v>
      </c>
      <c r="N12" s="131"/>
      <c r="O12" s="120" t="s">
        <v>5</v>
      </c>
      <c r="P12" s="120"/>
      <c r="Q12" s="131"/>
      <c r="R12" s="304"/>
    </row>
    <row r="13" spans="2:18" s="301" customFormat="1" ht="6.95" customHeight="1">
      <c r="B13" s="302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304"/>
    </row>
    <row r="14" spans="2:18" s="264" customFormat="1" ht="14.45" customHeight="1">
      <c r="B14" s="5"/>
      <c r="C14" s="64"/>
      <c r="D14" s="58" t="s">
        <v>26</v>
      </c>
      <c r="E14" s="64"/>
      <c r="F14" s="64"/>
      <c r="G14" s="64"/>
      <c r="H14" s="64"/>
      <c r="I14" s="64"/>
      <c r="J14" s="64"/>
      <c r="K14" s="64"/>
      <c r="L14" s="64"/>
      <c r="M14" s="58" t="s">
        <v>24</v>
      </c>
      <c r="N14" s="64"/>
      <c r="O14" s="62" t="str">
        <f>IF('Rekapitulace stavby'!AN13="","",'Rekapitulace stavby'!AN13)</f>
        <v/>
      </c>
      <c r="P14" s="62"/>
      <c r="Q14" s="64"/>
      <c r="R14" s="6"/>
    </row>
    <row r="15" spans="2:18" s="264" customFormat="1" ht="18" customHeight="1">
      <c r="B15" s="5"/>
      <c r="C15" s="64"/>
      <c r="D15" s="64"/>
      <c r="E15" s="60" t="str">
        <f>IF('Rekapitulace stavby'!E14="","",'Rekapitulace stavby'!E14)</f>
        <v xml:space="preserve"> </v>
      </c>
      <c r="F15" s="64"/>
      <c r="G15" s="64"/>
      <c r="H15" s="64"/>
      <c r="I15" s="64"/>
      <c r="J15" s="64"/>
      <c r="K15" s="64"/>
      <c r="L15" s="64"/>
      <c r="M15" s="58" t="s">
        <v>25</v>
      </c>
      <c r="N15" s="64"/>
      <c r="O15" s="62" t="str">
        <f>IF('Rekapitulace stavby'!AN14="","",'Rekapitulace stavby'!AN14)</f>
        <v/>
      </c>
      <c r="P15" s="62"/>
      <c r="Q15" s="64"/>
      <c r="R15" s="6"/>
    </row>
    <row r="16" spans="2:18" s="264" customFormat="1" ht="6.95" customHeight="1">
      <c r="B16" s="5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"/>
    </row>
    <row r="17" spans="2:18" s="301" customFormat="1" ht="14.45" customHeight="1">
      <c r="B17" s="302"/>
      <c r="C17" s="131"/>
      <c r="D17" s="115" t="s">
        <v>28</v>
      </c>
      <c r="E17" s="131"/>
      <c r="F17" s="131"/>
      <c r="G17" s="131"/>
      <c r="H17" s="131"/>
      <c r="I17" s="131"/>
      <c r="J17" s="131"/>
      <c r="K17" s="131"/>
      <c r="L17" s="131"/>
      <c r="M17" s="115" t="s">
        <v>24</v>
      </c>
      <c r="N17" s="131"/>
      <c r="O17" s="120"/>
      <c r="P17" s="120"/>
      <c r="Q17" s="131"/>
      <c r="R17" s="304"/>
    </row>
    <row r="18" spans="2:18" s="301" customFormat="1" ht="18" customHeight="1">
      <c r="B18" s="302"/>
      <c r="C18" s="131"/>
      <c r="D18" s="131"/>
      <c r="E18" s="117" t="str">
        <f>'Rekapitulace stavby'!E17</f>
        <v>Mgr. Michal Smejkal</v>
      </c>
      <c r="F18" s="131"/>
      <c r="G18" s="131"/>
      <c r="H18" s="131"/>
      <c r="I18" s="131"/>
      <c r="J18" s="131"/>
      <c r="K18" s="131"/>
      <c r="L18" s="131"/>
      <c r="M18" s="115" t="s">
        <v>25</v>
      </c>
      <c r="N18" s="131"/>
      <c r="O18" s="120" t="s">
        <v>5</v>
      </c>
      <c r="P18" s="120"/>
      <c r="Q18" s="131"/>
      <c r="R18" s="304"/>
    </row>
    <row r="19" spans="2:18" s="301" customFormat="1" ht="6.95" customHeight="1">
      <c r="B19" s="302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304"/>
    </row>
    <row r="20" spans="2:18" s="301" customFormat="1" ht="14.45" customHeight="1">
      <c r="B20" s="302"/>
      <c r="C20" s="131"/>
      <c r="D20" s="115" t="s">
        <v>30</v>
      </c>
      <c r="E20" s="131"/>
      <c r="F20" s="131"/>
      <c r="G20" s="131"/>
      <c r="H20" s="131"/>
      <c r="I20" s="131"/>
      <c r="J20" s="131"/>
      <c r="K20" s="131"/>
      <c r="L20" s="131"/>
      <c r="M20" s="115" t="s">
        <v>24</v>
      </c>
      <c r="N20" s="131"/>
      <c r="O20" s="120"/>
      <c r="P20" s="120"/>
      <c r="Q20" s="131"/>
      <c r="R20" s="304"/>
    </row>
    <row r="21" spans="2:18" s="301" customFormat="1" ht="18" customHeight="1">
      <c r="B21" s="302"/>
      <c r="C21" s="131"/>
      <c r="D21" s="131"/>
      <c r="E21" s="117" t="str">
        <f>'Rekapitulace stavby'!E20</f>
        <v>Martin Suchý</v>
      </c>
      <c r="F21" s="131"/>
      <c r="G21" s="131"/>
      <c r="H21" s="131"/>
      <c r="I21" s="131"/>
      <c r="J21" s="131"/>
      <c r="K21" s="131"/>
      <c r="L21" s="131"/>
      <c r="M21" s="115" t="s">
        <v>25</v>
      </c>
      <c r="N21" s="131"/>
      <c r="O21" s="120" t="s">
        <v>5</v>
      </c>
      <c r="P21" s="120"/>
      <c r="Q21" s="131"/>
      <c r="R21" s="304"/>
    </row>
    <row r="22" spans="2:18" s="301" customFormat="1" ht="6.95" customHeight="1">
      <c r="B22" s="302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304"/>
    </row>
    <row r="23" spans="2:18" s="301" customFormat="1" ht="14.45" customHeight="1">
      <c r="B23" s="302"/>
      <c r="C23" s="131"/>
      <c r="D23" s="115" t="s">
        <v>31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304"/>
    </row>
    <row r="24" spans="2:18" s="301" customFormat="1" ht="16.5" customHeight="1">
      <c r="B24" s="302"/>
      <c r="C24" s="131"/>
      <c r="D24" s="131"/>
      <c r="E24" s="305" t="s">
        <v>5</v>
      </c>
      <c r="F24" s="305"/>
      <c r="G24" s="305"/>
      <c r="H24" s="305"/>
      <c r="I24" s="305"/>
      <c r="J24" s="305"/>
      <c r="K24" s="305"/>
      <c r="L24" s="305"/>
      <c r="M24" s="131"/>
      <c r="N24" s="131"/>
      <c r="O24" s="131"/>
      <c r="P24" s="131"/>
      <c r="Q24" s="131"/>
      <c r="R24" s="304"/>
    </row>
    <row r="25" spans="2:18" s="301" customFormat="1" ht="6.95" customHeight="1">
      <c r="B25" s="302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304"/>
    </row>
    <row r="26" spans="2:18" s="301" customFormat="1" ht="6.95" customHeight="1">
      <c r="B26" s="302"/>
      <c r="C26" s="131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131"/>
      <c r="R26" s="304"/>
    </row>
    <row r="27" spans="2:18" s="301" customFormat="1" ht="14.45" customHeight="1">
      <c r="B27" s="302"/>
      <c r="C27" s="131"/>
      <c r="D27" s="124" t="s">
        <v>107</v>
      </c>
      <c r="E27" s="131"/>
      <c r="F27" s="131"/>
      <c r="G27" s="131"/>
      <c r="H27" s="131"/>
      <c r="I27" s="131"/>
      <c r="J27" s="131"/>
      <c r="K27" s="131"/>
      <c r="L27" s="131"/>
      <c r="M27" s="126">
        <f>N88</f>
        <v>0</v>
      </c>
      <c r="N27" s="126"/>
      <c r="O27" s="126"/>
      <c r="P27" s="126"/>
      <c r="Q27" s="131"/>
      <c r="R27" s="304"/>
    </row>
    <row r="28" spans="2:18" s="301" customFormat="1" ht="14.45" customHeight="1">
      <c r="B28" s="302"/>
      <c r="C28" s="131"/>
      <c r="D28" s="127"/>
      <c r="E28" s="131"/>
      <c r="F28" s="131"/>
      <c r="G28" s="131"/>
      <c r="H28" s="131"/>
      <c r="I28" s="131"/>
      <c r="J28" s="131"/>
      <c r="K28" s="131"/>
      <c r="L28" s="131"/>
      <c r="M28" s="126"/>
      <c r="N28" s="126"/>
      <c r="O28" s="126"/>
      <c r="P28" s="126"/>
      <c r="Q28" s="131"/>
      <c r="R28" s="304"/>
    </row>
    <row r="29" spans="2:18" s="301" customFormat="1" ht="6.95" customHeight="1">
      <c r="B29" s="302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304"/>
    </row>
    <row r="30" spans="2:18" s="301" customFormat="1" ht="25.35" customHeight="1">
      <c r="B30" s="302"/>
      <c r="C30" s="131"/>
      <c r="D30" s="128" t="s">
        <v>33</v>
      </c>
      <c r="E30" s="131"/>
      <c r="F30" s="131"/>
      <c r="G30" s="131"/>
      <c r="H30" s="131"/>
      <c r="I30" s="131"/>
      <c r="J30" s="131"/>
      <c r="K30" s="131"/>
      <c r="L30" s="131"/>
      <c r="M30" s="129">
        <f>ROUND(M27+M28,2)</f>
        <v>0</v>
      </c>
      <c r="N30" s="136"/>
      <c r="O30" s="136"/>
      <c r="P30" s="136"/>
      <c r="Q30" s="131"/>
      <c r="R30" s="304"/>
    </row>
    <row r="31" spans="2:18" s="301" customFormat="1" ht="6.95" customHeight="1">
      <c r="B31" s="302"/>
      <c r="C31" s="131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131"/>
      <c r="R31" s="304"/>
    </row>
    <row r="32" spans="2:18" s="301" customFormat="1" ht="14.45" customHeight="1">
      <c r="B32" s="302"/>
      <c r="C32" s="131"/>
      <c r="D32" s="132" t="s">
        <v>34</v>
      </c>
      <c r="E32" s="132" t="s">
        <v>35</v>
      </c>
      <c r="F32" s="133">
        <v>0.21</v>
      </c>
      <c r="G32" s="134" t="s">
        <v>36</v>
      </c>
      <c r="H32" s="135">
        <f>M27</f>
        <v>0</v>
      </c>
      <c r="I32" s="136"/>
      <c r="J32" s="136"/>
      <c r="K32" s="131"/>
      <c r="L32" s="131"/>
      <c r="M32" s="135">
        <f>ROUND(H32*F32,2)</f>
        <v>0</v>
      </c>
      <c r="N32" s="136"/>
      <c r="O32" s="136"/>
      <c r="P32" s="136"/>
      <c r="Q32" s="131"/>
      <c r="R32" s="304"/>
    </row>
    <row r="33" spans="2:18" s="301" customFormat="1" ht="14.45" customHeight="1">
      <c r="B33" s="302"/>
      <c r="C33" s="131"/>
      <c r="D33" s="131"/>
      <c r="E33" s="132" t="s">
        <v>37</v>
      </c>
      <c r="F33" s="133">
        <v>0.15</v>
      </c>
      <c r="G33" s="134" t="s">
        <v>36</v>
      </c>
      <c r="H33" s="135">
        <f>ROUND((SUM(BF94:BF95)+SUM(BF113:BF137)),2)</f>
        <v>0</v>
      </c>
      <c r="I33" s="136"/>
      <c r="J33" s="136"/>
      <c r="K33" s="131"/>
      <c r="L33" s="131"/>
      <c r="M33" s="135">
        <f>ROUND(ROUND((SUM(BF94:BF95)+SUM(BF113:BF137)),2)*F33,2)</f>
        <v>0</v>
      </c>
      <c r="N33" s="136"/>
      <c r="O33" s="136"/>
      <c r="P33" s="136"/>
      <c r="Q33" s="131"/>
      <c r="R33" s="304"/>
    </row>
    <row r="34" spans="2:18" s="301" customFormat="1" ht="14.45" customHeight="1" hidden="1">
      <c r="B34" s="302"/>
      <c r="C34" s="131"/>
      <c r="D34" s="131"/>
      <c r="E34" s="132" t="s">
        <v>38</v>
      </c>
      <c r="F34" s="133">
        <v>0.21</v>
      </c>
      <c r="G34" s="134" t="s">
        <v>36</v>
      </c>
      <c r="H34" s="135">
        <f>ROUND((SUM(BG94:BG95)+SUM(BG113:BG137)),2)</f>
        <v>0</v>
      </c>
      <c r="I34" s="136"/>
      <c r="J34" s="136"/>
      <c r="K34" s="131"/>
      <c r="L34" s="131"/>
      <c r="M34" s="135">
        <v>0</v>
      </c>
      <c r="N34" s="136"/>
      <c r="O34" s="136"/>
      <c r="P34" s="136"/>
      <c r="Q34" s="131"/>
      <c r="R34" s="304"/>
    </row>
    <row r="35" spans="2:18" s="301" customFormat="1" ht="14.45" customHeight="1" hidden="1">
      <c r="B35" s="302"/>
      <c r="C35" s="131"/>
      <c r="D35" s="131"/>
      <c r="E35" s="132" t="s">
        <v>39</v>
      </c>
      <c r="F35" s="133">
        <v>0.15</v>
      </c>
      <c r="G35" s="134" t="s">
        <v>36</v>
      </c>
      <c r="H35" s="135">
        <f>ROUND((SUM(BH94:BH95)+SUM(BH113:BH137)),2)</f>
        <v>0</v>
      </c>
      <c r="I35" s="136"/>
      <c r="J35" s="136"/>
      <c r="K35" s="131"/>
      <c r="L35" s="131"/>
      <c r="M35" s="135">
        <v>0</v>
      </c>
      <c r="N35" s="136"/>
      <c r="O35" s="136"/>
      <c r="P35" s="136"/>
      <c r="Q35" s="131"/>
      <c r="R35" s="304"/>
    </row>
    <row r="36" spans="2:18" s="301" customFormat="1" ht="14.45" customHeight="1" hidden="1">
      <c r="B36" s="302"/>
      <c r="C36" s="131"/>
      <c r="D36" s="131"/>
      <c r="E36" s="132" t="s">
        <v>40</v>
      </c>
      <c r="F36" s="133">
        <v>0</v>
      </c>
      <c r="G36" s="134" t="s">
        <v>36</v>
      </c>
      <c r="H36" s="135">
        <f>ROUND((SUM(BI94:BI95)+SUM(BI113:BI137)),2)</f>
        <v>0</v>
      </c>
      <c r="I36" s="136"/>
      <c r="J36" s="136"/>
      <c r="K36" s="131"/>
      <c r="L36" s="131"/>
      <c r="M36" s="135">
        <v>0</v>
      </c>
      <c r="N36" s="136"/>
      <c r="O36" s="136"/>
      <c r="P36" s="136"/>
      <c r="Q36" s="131"/>
      <c r="R36" s="304"/>
    </row>
    <row r="37" spans="2:18" s="301" customFormat="1" ht="6.95" customHeight="1">
      <c r="B37" s="302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304"/>
    </row>
    <row r="38" spans="2:18" s="301" customFormat="1" ht="25.35" customHeight="1">
      <c r="B38" s="302"/>
      <c r="C38" s="307"/>
      <c r="D38" s="142" t="s">
        <v>41</v>
      </c>
      <c r="E38" s="308"/>
      <c r="F38" s="308"/>
      <c r="G38" s="144" t="s">
        <v>42</v>
      </c>
      <c r="H38" s="145" t="s">
        <v>43</v>
      </c>
      <c r="I38" s="308"/>
      <c r="J38" s="308"/>
      <c r="K38" s="308"/>
      <c r="L38" s="146">
        <f>SUM(M30:M36)</f>
        <v>0</v>
      </c>
      <c r="M38" s="146"/>
      <c r="N38" s="146"/>
      <c r="O38" s="146"/>
      <c r="P38" s="147"/>
      <c r="Q38" s="307"/>
      <c r="R38" s="304"/>
    </row>
    <row r="39" spans="2:18" s="301" customFormat="1" ht="14.45" customHeight="1">
      <c r="B39" s="302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304"/>
    </row>
    <row r="40" spans="2:18" s="301" customFormat="1" ht="14.45" customHeight="1">
      <c r="B40" s="302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304"/>
    </row>
    <row r="41" spans="2:18" s="288" customFormat="1" ht="13.5">
      <c r="B41" s="297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298"/>
    </row>
    <row r="42" spans="2:18" s="288" customFormat="1" ht="13.5">
      <c r="B42" s="297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298"/>
    </row>
    <row r="43" spans="2:18" s="288" customFormat="1" ht="13.5">
      <c r="B43" s="297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298"/>
    </row>
    <row r="44" spans="2:18" s="288" customFormat="1" ht="13.5">
      <c r="B44" s="297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298"/>
    </row>
    <row r="45" spans="2:18" s="288" customFormat="1" ht="13.5">
      <c r="B45" s="297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298"/>
    </row>
    <row r="46" spans="2:18" s="288" customFormat="1" ht="13.5">
      <c r="B46" s="297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298"/>
    </row>
    <row r="47" spans="2:18" s="288" customFormat="1" ht="13.5">
      <c r="B47" s="297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298"/>
    </row>
    <row r="48" spans="2:18" s="288" customFormat="1" ht="13.5">
      <c r="B48" s="297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298"/>
    </row>
    <row r="49" spans="2:18" s="288" customFormat="1" ht="13.5">
      <c r="B49" s="297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298"/>
    </row>
    <row r="50" spans="2:18" s="301" customFormat="1" ht="12.75">
      <c r="B50" s="302"/>
      <c r="C50" s="131"/>
      <c r="D50" s="148" t="s">
        <v>44</v>
      </c>
      <c r="E50" s="306"/>
      <c r="F50" s="306"/>
      <c r="G50" s="306"/>
      <c r="H50" s="309"/>
      <c r="I50" s="131"/>
      <c r="J50" s="148" t="s">
        <v>45</v>
      </c>
      <c r="K50" s="306"/>
      <c r="L50" s="306"/>
      <c r="M50" s="306"/>
      <c r="N50" s="306"/>
      <c r="O50" s="306"/>
      <c r="P50" s="309"/>
      <c r="Q50" s="131"/>
      <c r="R50" s="304"/>
    </row>
    <row r="51" spans="2:18" s="288" customFormat="1" ht="13.5">
      <c r="B51" s="297"/>
      <c r="C51" s="300"/>
      <c r="D51" s="310"/>
      <c r="E51" s="300"/>
      <c r="F51" s="300"/>
      <c r="G51" s="300"/>
      <c r="H51" s="311"/>
      <c r="I51" s="300"/>
      <c r="J51" s="310"/>
      <c r="K51" s="300"/>
      <c r="L51" s="300"/>
      <c r="M51" s="300"/>
      <c r="N51" s="300"/>
      <c r="O51" s="300"/>
      <c r="P51" s="311"/>
      <c r="Q51" s="300"/>
      <c r="R51" s="298"/>
    </row>
    <row r="52" spans="2:18" s="288" customFormat="1" ht="13.5">
      <c r="B52" s="297"/>
      <c r="C52" s="300"/>
      <c r="D52" s="310"/>
      <c r="E52" s="300"/>
      <c r="F52" s="300"/>
      <c r="G52" s="300"/>
      <c r="H52" s="311"/>
      <c r="I52" s="300"/>
      <c r="J52" s="310"/>
      <c r="K52" s="300"/>
      <c r="L52" s="300"/>
      <c r="M52" s="300"/>
      <c r="N52" s="300"/>
      <c r="O52" s="300"/>
      <c r="P52" s="311"/>
      <c r="Q52" s="300"/>
      <c r="R52" s="298"/>
    </row>
    <row r="53" spans="2:18" s="288" customFormat="1" ht="13.5">
      <c r="B53" s="297"/>
      <c r="C53" s="300"/>
      <c r="D53" s="310"/>
      <c r="E53" s="300"/>
      <c r="F53" s="300"/>
      <c r="G53" s="300"/>
      <c r="H53" s="311"/>
      <c r="I53" s="300"/>
      <c r="J53" s="310"/>
      <c r="K53" s="300"/>
      <c r="L53" s="300"/>
      <c r="M53" s="300"/>
      <c r="N53" s="300"/>
      <c r="O53" s="300"/>
      <c r="P53" s="311"/>
      <c r="Q53" s="300"/>
      <c r="R53" s="298"/>
    </row>
    <row r="54" spans="2:18" s="288" customFormat="1" ht="13.5">
      <c r="B54" s="297"/>
      <c r="C54" s="300"/>
      <c r="D54" s="310"/>
      <c r="E54" s="300"/>
      <c r="F54" s="300"/>
      <c r="G54" s="300"/>
      <c r="H54" s="311"/>
      <c r="I54" s="300"/>
      <c r="J54" s="310"/>
      <c r="K54" s="300"/>
      <c r="L54" s="300"/>
      <c r="M54" s="300"/>
      <c r="N54" s="300"/>
      <c r="O54" s="300"/>
      <c r="P54" s="311"/>
      <c r="Q54" s="300"/>
      <c r="R54" s="298"/>
    </row>
    <row r="55" spans="2:18" s="288" customFormat="1" ht="13.5">
      <c r="B55" s="297"/>
      <c r="C55" s="300"/>
      <c r="D55" s="310"/>
      <c r="E55" s="300"/>
      <c r="F55" s="300"/>
      <c r="G55" s="300"/>
      <c r="H55" s="311"/>
      <c r="I55" s="300"/>
      <c r="J55" s="310"/>
      <c r="K55" s="300"/>
      <c r="L55" s="300"/>
      <c r="M55" s="300"/>
      <c r="N55" s="300"/>
      <c r="O55" s="300"/>
      <c r="P55" s="311"/>
      <c r="Q55" s="300"/>
      <c r="R55" s="298"/>
    </row>
    <row r="56" spans="2:18" s="288" customFormat="1" ht="13.5">
      <c r="B56" s="297"/>
      <c r="C56" s="300"/>
      <c r="D56" s="310"/>
      <c r="E56" s="300"/>
      <c r="F56" s="300"/>
      <c r="G56" s="300"/>
      <c r="H56" s="311"/>
      <c r="I56" s="300"/>
      <c r="J56" s="310"/>
      <c r="K56" s="300"/>
      <c r="L56" s="300"/>
      <c r="M56" s="300"/>
      <c r="N56" s="300"/>
      <c r="O56" s="300"/>
      <c r="P56" s="311"/>
      <c r="Q56" s="300"/>
      <c r="R56" s="298"/>
    </row>
    <row r="57" spans="2:18" s="288" customFormat="1" ht="13.5">
      <c r="B57" s="297"/>
      <c r="C57" s="300"/>
      <c r="D57" s="310"/>
      <c r="E57" s="300"/>
      <c r="F57" s="300"/>
      <c r="G57" s="300"/>
      <c r="H57" s="311"/>
      <c r="I57" s="300"/>
      <c r="J57" s="310"/>
      <c r="K57" s="300"/>
      <c r="L57" s="300"/>
      <c r="M57" s="300"/>
      <c r="N57" s="300"/>
      <c r="O57" s="300"/>
      <c r="P57" s="311"/>
      <c r="Q57" s="300"/>
      <c r="R57" s="298"/>
    </row>
    <row r="58" spans="2:18" s="288" customFormat="1" ht="13.5">
      <c r="B58" s="297"/>
      <c r="C58" s="300"/>
      <c r="D58" s="310"/>
      <c r="E58" s="300"/>
      <c r="F58" s="300"/>
      <c r="G58" s="300"/>
      <c r="H58" s="311"/>
      <c r="I58" s="300"/>
      <c r="J58" s="310"/>
      <c r="K58" s="300"/>
      <c r="L58" s="300"/>
      <c r="M58" s="300"/>
      <c r="N58" s="300"/>
      <c r="O58" s="300"/>
      <c r="P58" s="311"/>
      <c r="Q58" s="300"/>
      <c r="R58" s="298"/>
    </row>
    <row r="59" spans="2:18" s="301" customFormat="1" ht="12.75">
      <c r="B59" s="302"/>
      <c r="C59" s="131"/>
      <c r="D59" s="154" t="s">
        <v>46</v>
      </c>
      <c r="E59" s="312"/>
      <c r="F59" s="312"/>
      <c r="G59" s="156" t="s">
        <v>47</v>
      </c>
      <c r="H59" s="313"/>
      <c r="I59" s="131"/>
      <c r="J59" s="154" t="s">
        <v>46</v>
      </c>
      <c r="K59" s="312"/>
      <c r="L59" s="312"/>
      <c r="M59" s="312"/>
      <c r="N59" s="156" t="s">
        <v>47</v>
      </c>
      <c r="O59" s="312"/>
      <c r="P59" s="313"/>
      <c r="Q59" s="131"/>
      <c r="R59" s="304"/>
    </row>
    <row r="60" spans="2:18" s="288" customFormat="1" ht="13.5">
      <c r="B60" s="297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298"/>
    </row>
    <row r="61" spans="2:18" s="301" customFormat="1" ht="12.75">
      <c r="B61" s="302"/>
      <c r="C61" s="131"/>
      <c r="D61" s="148" t="s">
        <v>48</v>
      </c>
      <c r="E61" s="306"/>
      <c r="F61" s="306"/>
      <c r="G61" s="306"/>
      <c r="H61" s="309"/>
      <c r="I61" s="131"/>
      <c r="J61" s="148" t="s">
        <v>49</v>
      </c>
      <c r="K61" s="306"/>
      <c r="L61" s="306"/>
      <c r="M61" s="306"/>
      <c r="N61" s="306"/>
      <c r="O61" s="306"/>
      <c r="P61" s="309"/>
      <c r="Q61" s="131"/>
      <c r="R61" s="304"/>
    </row>
    <row r="62" spans="2:18" s="288" customFormat="1" ht="13.5">
      <c r="B62" s="297"/>
      <c r="C62" s="300"/>
      <c r="D62" s="310"/>
      <c r="E62" s="300"/>
      <c r="F62" s="300"/>
      <c r="G62" s="300"/>
      <c r="H62" s="311"/>
      <c r="I62" s="300"/>
      <c r="J62" s="310"/>
      <c r="K62" s="300"/>
      <c r="L62" s="300"/>
      <c r="M62" s="300"/>
      <c r="N62" s="300"/>
      <c r="O62" s="300"/>
      <c r="P62" s="311"/>
      <c r="Q62" s="300"/>
      <c r="R62" s="298"/>
    </row>
    <row r="63" spans="2:18" s="288" customFormat="1" ht="13.5">
      <c r="B63" s="297"/>
      <c r="C63" s="300"/>
      <c r="D63" s="310"/>
      <c r="E63" s="300"/>
      <c r="F63" s="300"/>
      <c r="G63" s="300"/>
      <c r="H63" s="311"/>
      <c r="I63" s="300"/>
      <c r="J63" s="310"/>
      <c r="K63" s="300"/>
      <c r="L63" s="300"/>
      <c r="M63" s="300"/>
      <c r="N63" s="300"/>
      <c r="O63" s="300"/>
      <c r="P63" s="311"/>
      <c r="Q63" s="300"/>
      <c r="R63" s="298"/>
    </row>
    <row r="64" spans="2:18" s="288" customFormat="1" ht="13.5">
      <c r="B64" s="297"/>
      <c r="C64" s="300"/>
      <c r="D64" s="310"/>
      <c r="E64" s="300"/>
      <c r="F64" s="300"/>
      <c r="G64" s="300"/>
      <c r="H64" s="311"/>
      <c r="I64" s="300"/>
      <c r="J64" s="310"/>
      <c r="K64" s="300"/>
      <c r="L64" s="300"/>
      <c r="M64" s="300"/>
      <c r="N64" s="300"/>
      <c r="O64" s="300"/>
      <c r="P64" s="311"/>
      <c r="Q64" s="300"/>
      <c r="R64" s="298"/>
    </row>
    <row r="65" spans="2:18" s="288" customFormat="1" ht="13.5">
      <c r="B65" s="297"/>
      <c r="C65" s="300"/>
      <c r="D65" s="310"/>
      <c r="E65" s="300"/>
      <c r="F65" s="300"/>
      <c r="G65" s="300"/>
      <c r="H65" s="311"/>
      <c r="I65" s="300"/>
      <c r="J65" s="310"/>
      <c r="K65" s="300"/>
      <c r="L65" s="300"/>
      <c r="M65" s="300"/>
      <c r="N65" s="300"/>
      <c r="O65" s="300"/>
      <c r="P65" s="311"/>
      <c r="Q65" s="300"/>
      <c r="R65" s="298"/>
    </row>
    <row r="66" spans="2:18" s="288" customFormat="1" ht="13.5">
      <c r="B66" s="297"/>
      <c r="C66" s="300"/>
      <c r="D66" s="310"/>
      <c r="E66" s="300"/>
      <c r="F66" s="300"/>
      <c r="G66" s="300"/>
      <c r="H66" s="311"/>
      <c r="I66" s="300"/>
      <c r="J66" s="310"/>
      <c r="K66" s="300"/>
      <c r="L66" s="300"/>
      <c r="M66" s="300"/>
      <c r="N66" s="300"/>
      <c r="O66" s="300"/>
      <c r="P66" s="311"/>
      <c r="Q66" s="300"/>
      <c r="R66" s="298"/>
    </row>
    <row r="67" spans="2:18" s="288" customFormat="1" ht="13.5">
      <c r="B67" s="297"/>
      <c r="C67" s="300"/>
      <c r="D67" s="310"/>
      <c r="E67" s="300"/>
      <c r="F67" s="300"/>
      <c r="G67" s="300"/>
      <c r="H67" s="311"/>
      <c r="I67" s="300"/>
      <c r="J67" s="310"/>
      <c r="K67" s="300"/>
      <c r="L67" s="300"/>
      <c r="M67" s="300"/>
      <c r="N67" s="300"/>
      <c r="O67" s="300"/>
      <c r="P67" s="311"/>
      <c r="Q67" s="300"/>
      <c r="R67" s="298"/>
    </row>
    <row r="68" spans="2:18" s="288" customFormat="1" ht="13.5">
      <c r="B68" s="297"/>
      <c r="C68" s="300"/>
      <c r="D68" s="310"/>
      <c r="E68" s="300"/>
      <c r="F68" s="300"/>
      <c r="G68" s="300"/>
      <c r="H68" s="311"/>
      <c r="I68" s="300"/>
      <c r="J68" s="310"/>
      <c r="K68" s="300"/>
      <c r="L68" s="300"/>
      <c r="M68" s="300"/>
      <c r="N68" s="300"/>
      <c r="O68" s="300"/>
      <c r="P68" s="311"/>
      <c r="Q68" s="300"/>
      <c r="R68" s="298"/>
    </row>
    <row r="69" spans="2:18" s="288" customFormat="1" ht="13.5">
      <c r="B69" s="297"/>
      <c r="C69" s="300"/>
      <c r="D69" s="310"/>
      <c r="E69" s="300"/>
      <c r="F69" s="300"/>
      <c r="G69" s="300"/>
      <c r="H69" s="311"/>
      <c r="I69" s="300"/>
      <c r="J69" s="310"/>
      <c r="K69" s="300"/>
      <c r="L69" s="300"/>
      <c r="M69" s="300"/>
      <c r="N69" s="300"/>
      <c r="O69" s="300"/>
      <c r="P69" s="311"/>
      <c r="Q69" s="300"/>
      <c r="R69" s="298"/>
    </row>
    <row r="70" spans="2:18" s="301" customFormat="1" ht="12.75">
      <c r="B70" s="302"/>
      <c r="C70" s="131"/>
      <c r="D70" s="154" t="s">
        <v>46</v>
      </c>
      <c r="E70" s="312"/>
      <c r="F70" s="312"/>
      <c r="G70" s="156" t="s">
        <v>47</v>
      </c>
      <c r="H70" s="313"/>
      <c r="I70" s="131"/>
      <c r="J70" s="154" t="s">
        <v>46</v>
      </c>
      <c r="K70" s="312"/>
      <c r="L70" s="312"/>
      <c r="M70" s="312"/>
      <c r="N70" s="156" t="s">
        <v>47</v>
      </c>
      <c r="O70" s="312"/>
      <c r="P70" s="313"/>
      <c r="Q70" s="131"/>
      <c r="R70" s="304"/>
    </row>
    <row r="71" spans="2:18" s="301" customFormat="1" ht="14.45" customHeight="1">
      <c r="B71" s="314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6"/>
    </row>
    <row r="72" s="288" customFormat="1" ht="13.5"/>
    <row r="73" s="288" customFormat="1" ht="13.5"/>
    <row r="74" s="288" customFormat="1" ht="13.5"/>
    <row r="75" spans="2:18" s="301" customFormat="1" ht="6.95" customHeight="1">
      <c r="B75" s="317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9"/>
    </row>
    <row r="76" spans="2:18" s="301" customFormat="1" ht="36.95" customHeight="1">
      <c r="B76" s="302"/>
      <c r="C76" s="100" t="s">
        <v>109</v>
      </c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304"/>
    </row>
    <row r="77" spans="2:18" s="301" customFormat="1" ht="6.95" customHeight="1">
      <c r="B77" s="302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304"/>
    </row>
    <row r="78" spans="2:18" s="301" customFormat="1" ht="36.75" customHeight="1">
      <c r="B78" s="302"/>
      <c r="C78" s="115" t="s">
        <v>16</v>
      </c>
      <c r="D78" s="131"/>
      <c r="E78" s="131"/>
      <c r="F78" s="106" t="str">
        <f>F6</f>
        <v xml:space="preserve">Pořízení nové kotelny_ UDRŽOVACÍ PRÁCE
Vyšší odborná škola a Střední zemědělská škola Benešov, Mendelova 131 
</v>
      </c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31"/>
      <c r="R78" s="304"/>
    </row>
    <row r="79" spans="2:18" s="301" customFormat="1" ht="36.95" customHeight="1">
      <c r="B79" s="302"/>
      <c r="C79" s="164" t="s">
        <v>105</v>
      </c>
      <c r="D79" s="131"/>
      <c r="E79" s="131"/>
      <c r="F79" s="166" t="str">
        <f>F7</f>
        <v>SO - 02 - Vnitřní vodovod a kanalizace</v>
      </c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1"/>
      <c r="R79" s="304"/>
    </row>
    <row r="80" spans="2:18" s="301" customFormat="1" ht="6.95" customHeight="1">
      <c r="B80" s="302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304"/>
    </row>
    <row r="81" spans="2:18" s="301" customFormat="1" ht="18" customHeight="1">
      <c r="B81" s="302"/>
      <c r="C81" s="115" t="s">
        <v>19</v>
      </c>
      <c r="D81" s="131"/>
      <c r="E81" s="131"/>
      <c r="F81" s="117" t="str">
        <f>F9</f>
        <v xml:space="preserve">Benešov-Mendelova 131 </v>
      </c>
      <c r="G81" s="131"/>
      <c r="H81" s="131"/>
      <c r="I81" s="131"/>
      <c r="J81" s="131"/>
      <c r="K81" s="115" t="s">
        <v>20</v>
      </c>
      <c r="L81" s="131"/>
      <c r="M81" s="118">
        <f>IF(O9="","",O9)</f>
        <v>43862</v>
      </c>
      <c r="N81" s="118"/>
      <c r="O81" s="118"/>
      <c r="P81" s="118"/>
      <c r="Q81" s="131"/>
      <c r="R81" s="304"/>
    </row>
    <row r="82" spans="2:18" s="301" customFormat="1" ht="6.95" customHeight="1">
      <c r="B82" s="302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304"/>
    </row>
    <row r="83" spans="2:18" s="301" customFormat="1" ht="12">
      <c r="B83" s="302"/>
      <c r="C83" s="115" t="s">
        <v>23</v>
      </c>
      <c r="D83" s="131"/>
      <c r="E83" s="131"/>
      <c r="F83" s="117" t="str">
        <f>E12</f>
        <v>Vyšší odborná škola a Střední zemědělská škola Benešov</v>
      </c>
      <c r="G83" s="131"/>
      <c r="H83" s="131"/>
      <c r="I83" s="131"/>
      <c r="J83" s="131"/>
      <c r="K83" s="115" t="s">
        <v>28</v>
      </c>
      <c r="L83" s="131"/>
      <c r="M83" s="120" t="str">
        <f>E18</f>
        <v>Mgr. Michal Smejkal</v>
      </c>
      <c r="N83" s="120"/>
      <c r="O83" s="120"/>
      <c r="P83" s="120"/>
      <c r="Q83" s="120"/>
      <c r="R83" s="304"/>
    </row>
    <row r="84" spans="2:18" s="301" customFormat="1" ht="14.45" customHeight="1">
      <c r="B84" s="302"/>
      <c r="C84" s="115" t="s">
        <v>26</v>
      </c>
      <c r="D84" s="131"/>
      <c r="E84" s="131"/>
      <c r="F84" s="117" t="str">
        <f>IF(E15="","",E15)</f>
        <v xml:space="preserve"> </v>
      </c>
      <c r="G84" s="131"/>
      <c r="H84" s="131"/>
      <c r="I84" s="131"/>
      <c r="J84" s="131"/>
      <c r="K84" s="115" t="s">
        <v>30</v>
      </c>
      <c r="L84" s="131"/>
      <c r="M84" s="120" t="str">
        <f>E21</f>
        <v>Martin Suchý</v>
      </c>
      <c r="N84" s="120"/>
      <c r="O84" s="120"/>
      <c r="P84" s="120"/>
      <c r="Q84" s="120"/>
      <c r="R84" s="304"/>
    </row>
    <row r="85" spans="2:18" s="301" customFormat="1" ht="10.35" customHeight="1">
      <c r="B85" s="302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304"/>
    </row>
    <row r="86" spans="2:18" s="301" customFormat="1" ht="29.25" customHeight="1">
      <c r="B86" s="302"/>
      <c r="C86" s="167" t="s">
        <v>110</v>
      </c>
      <c r="D86" s="320"/>
      <c r="E86" s="320"/>
      <c r="F86" s="320"/>
      <c r="G86" s="320"/>
      <c r="H86" s="307"/>
      <c r="I86" s="307"/>
      <c r="J86" s="307"/>
      <c r="K86" s="307"/>
      <c r="L86" s="307"/>
      <c r="M86" s="307"/>
      <c r="N86" s="167" t="s">
        <v>111</v>
      </c>
      <c r="O86" s="320"/>
      <c r="P86" s="320"/>
      <c r="Q86" s="320"/>
      <c r="R86" s="304"/>
    </row>
    <row r="87" spans="2:18" s="301" customFormat="1" ht="10.35" customHeight="1">
      <c r="B87" s="302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304"/>
    </row>
    <row r="88" spans="2:47" s="301" customFormat="1" ht="29.25" customHeight="1">
      <c r="B88" s="302"/>
      <c r="C88" s="170" t="s">
        <v>112</v>
      </c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71">
        <f>N113</f>
        <v>0</v>
      </c>
      <c r="O88" s="172"/>
      <c r="P88" s="172"/>
      <c r="Q88" s="172"/>
      <c r="R88" s="304"/>
      <c r="AU88" s="293" t="s">
        <v>113</v>
      </c>
    </row>
    <row r="89" spans="2:18" s="323" customFormat="1" ht="24.95" customHeight="1">
      <c r="B89" s="321"/>
      <c r="C89" s="174"/>
      <c r="D89" s="175" t="s">
        <v>117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N114</f>
        <v>0</v>
      </c>
      <c r="O89" s="177"/>
      <c r="P89" s="177"/>
      <c r="Q89" s="177"/>
      <c r="R89" s="322"/>
    </row>
    <row r="90" spans="2:18" s="330" customFormat="1" ht="19.9" customHeight="1">
      <c r="B90" s="324"/>
      <c r="C90" s="325"/>
      <c r="D90" s="326" t="s">
        <v>214</v>
      </c>
      <c r="E90" s="325"/>
      <c r="F90" s="325"/>
      <c r="G90" s="325"/>
      <c r="H90" s="325"/>
      <c r="I90" s="325"/>
      <c r="J90" s="325"/>
      <c r="K90" s="325"/>
      <c r="L90" s="325"/>
      <c r="M90" s="325"/>
      <c r="N90" s="327">
        <f>N115</f>
        <v>0</v>
      </c>
      <c r="O90" s="328"/>
      <c r="P90" s="328"/>
      <c r="Q90" s="328"/>
      <c r="R90" s="329"/>
    </row>
    <row r="91" spans="2:18" s="330" customFormat="1" ht="19.9" customHeight="1">
      <c r="B91" s="324"/>
      <c r="C91" s="325"/>
      <c r="D91" s="326" t="s">
        <v>215</v>
      </c>
      <c r="E91" s="325"/>
      <c r="F91" s="325"/>
      <c r="G91" s="325"/>
      <c r="H91" s="325"/>
      <c r="I91" s="325"/>
      <c r="J91" s="325"/>
      <c r="K91" s="325"/>
      <c r="L91" s="325"/>
      <c r="M91" s="325"/>
      <c r="N91" s="327">
        <f>N126</f>
        <v>0</v>
      </c>
      <c r="O91" s="328"/>
      <c r="P91" s="328"/>
      <c r="Q91" s="328"/>
      <c r="R91" s="329"/>
    </row>
    <row r="92" spans="2:18" s="330" customFormat="1" ht="19.9" customHeight="1">
      <c r="B92" s="324"/>
      <c r="C92" s="325"/>
      <c r="D92" s="326" t="s">
        <v>216</v>
      </c>
      <c r="E92" s="325"/>
      <c r="F92" s="325"/>
      <c r="G92" s="325"/>
      <c r="H92" s="325"/>
      <c r="I92" s="325"/>
      <c r="J92" s="325"/>
      <c r="K92" s="325"/>
      <c r="L92" s="325"/>
      <c r="M92" s="325"/>
      <c r="N92" s="327">
        <f>N135</f>
        <v>0</v>
      </c>
      <c r="O92" s="328"/>
      <c r="P92" s="328"/>
      <c r="Q92" s="328"/>
      <c r="R92" s="329"/>
    </row>
    <row r="93" spans="2:18" s="301" customFormat="1" ht="21.75" customHeight="1">
      <c r="B93" s="302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304"/>
    </row>
    <row r="94" spans="2:21" s="301" customFormat="1" ht="29.25" customHeight="1">
      <c r="B94" s="302"/>
      <c r="C94" s="170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72"/>
      <c r="O94" s="331"/>
      <c r="P94" s="331"/>
      <c r="Q94" s="331"/>
      <c r="R94" s="304"/>
      <c r="T94" s="332"/>
      <c r="U94" s="333" t="s">
        <v>34</v>
      </c>
    </row>
    <row r="95" spans="2:18" s="301" customFormat="1" ht="18" customHeight="1">
      <c r="B95" s="302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304"/>
    </row>
    <row r="96" spans="2:18" s="301" customFormat="1" ht="29.25" customHeight="1">
      <c r="B96" s="302"/>
      <c r="C96" s="182" t="s">
        <v>644</v>
      </c>
      <c r="D96" s="307"/>
      <c r="E96" s="307"/>
      <c r="F96" s="307"/>
      <c r="G96" s="307"/>
      <c r="H96" s="307"/>
      <c r="I96" s="307"/>
      <c r="J96" s="307"/>
      <c r="K96" s="307"/>
      <c r="L96" s="184">
        <f>ROUND(SUM(N88+N94),2)</f>
        <v>0</v>
      </c>
      <c r="M96" s="184"/>
      <c r="N96" s="184"/>
      <c r="O96" s="184"/>
      <c r="P96" s="184"/>
      <c r="Q96" s="184"/>
      <c r="R96" s="304"/>
    </row>
    <row r="97" spans="2:18" s="301" customFormat="1" ht="6.95" customHeight="1">
      <c r="B97" s="314"/>
      <c r="C97" s="315"/>
      <c r="D97" s="315"/>
      <c r="E97" s="315"/>
      <c r="F97" s="315"/>
      <c r="G97" s="315"/>
      <c r="H97" s="315"/>
      <c r="I97" s="315"/>
      <c r="J97" s="315"/>
      <c r="K97" s="315"/>
      <c r="L97" s="315"/>
      <c r="M97" s="315"/>
      <c r="N97" s="315"/>
      <c r="O97" s="315"/>
      <c r="P97" s="315"/>
      <c r="Q97" s="315"/>
      <c r="R97" s="316"/>
    </row>
    <row r="98" s="288" customFormat="1" ht="13.5"/>
    <row r="99" s="288" customFormat="1" ht="13.5"/>
    <row r="100" s="288" customFormat="1" ht="13.5"/>
    <row r="101" spans="2:18" s="301" customFormat="1" ht="6.95" customHeight="1">
      <c r="B101" s="317"/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318"/>
      <c r="P101" s="318"/>
      <c r="Q101" s="318"/>
      <c r="R101" s="319"/>
    </row>
    <row r="102" spans="2:18" s="301" customFormat="1" ht="36.95" customHeight="1">
      <c r="B102" s="302"/>
      <c r="C102" s="100" t="s">
        <v>128</v>
      </c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304"/>
    </row>
    <row r="103" spans="2:18" s="301" customFormat="1" ht="6.95" customHeight="1">
      <c r="B103" s="302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304"/>
    </row>
    <row r="104" spans="2:18" s="301" customFormat="1" ht="33" customHeight="1">
      <c r="B104" s="302"/>
      <c r="C104" s="115" t="s">
        <v>16</v>
      </c>
      <c r="D104" s="131"/>
      <c r="E104" s="131"/>
      <c r="F104" s="106" t="str">
        <f>F6</f>
        <v xml:space="preserve">Pořízení nové kotelny_ UDRŽOVACÍ PRÁCE
Vyšší odborná škola a Střední zemědělská škola Benešov, Mendelova 131 
</v>
      </c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31"/>
      <c r="R104" s="304"/>
    </row>
    <row r="105" spans="2:18" s="301" customFormat="1" ht="36.95" customHeight="1">
      <c r="B105" s="302"/>
      <c r="C105" s="164" t="s">
        <v>105</v>
      </c>
      <c r="D105" s="131"/>
      <c r="E105" s="131"/>
      <c r="F105" s="166" t="str">
        <f>F7</f>
        <v>SO - 02 - Vnitřní vodovod a kanalizace</v>
      </c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1"/>
      <c r="R105" s="304"/>
    </row>
    <row r="106" spans="2:18" s="301" customFormat="1" ht="6.95" customHeight="1">
      <c r="B106" s="302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304"/>
    </row>
    <row r="107" spans="2:18" s="301" customFormat="1" ht="18" customHeight="1">
      <c r="B107" s="302"/>
      <c r="C107" s="115" t="s">
        <v>19</v>
      </c>
      <c r="D107" s="131"/>
      <c r="E107" s="131"/>
      <c r="F107" s="117" t="str">
        <f>F9</f>
        <v xml:space="preserve">Benešov-Mendelova 131 </v>
      </c>
      <c r="G107" s="131"/>
      <c r="H107" s="131"/>
      <c r="I107" s="131"/>
      <c r="J107" s="131"/>
      <c r="K107" s="115" t="s">
        <v>20</v>
      </c>
      <c r="L107" s="131"/>
      <c r="M107" s="118">
        <f>IF(O9="","",O9)</f>
        <v>43862</v>
      </c>
      <c r="N107" s="118"/>
      <c r="O107" s="118"/>
      <c r="P107" s="118"/>
      <c r="Q107" s="131"/>
      <c r="R107" s="304"/>
    </row>
    <row r="108" spans="2:18" s="301" customFormat="1" ht="6.95" customHeight="1">
      <c r="B108" s="302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304"/>
    </row>
    <row r="109" spans="2:18" s="301" customFormat="1" ht="12">
      <c r="B109" s="302"/>
      <c r="C109" s="115" t="s">
        <v>23</v>
      </c>
      <c r="D109" s="131"/>
      <c r="E109" s="131"/>
      <c r="F109" s="117" t="str">
        <f>E12</f>
        <v>Vyšší odborná škola a Střední zemědělská škola Benešov</v>
      </c>
      <c r="G109" s="131"/>
      <c r="H109" s="131"/>
      <c r="I109" s="131"/>
      <c r="J109" s="131"/>
      <c r="K109" s="115" t="s">
        <v>28</v>
      </c>
      <c r="L109" s="131"/>
      <c r="M109" s="120" t="str">
        <f>E18</f>
        <v>Mgr. Michal Smejkal</v>
      </c>
      <c r="N109" s="120"/>
      <c r="O109" s="120"/>
      <c r="P109" s="120"/>
      <c r="Q109" s="120"/>
      <c r="R109" s="304"/>
    </row>
    <row r="110" spans="2:18" s="301" customFormat="1" ht="14.45" customHeight="1">
      <c r="B110" s="302"/>
      <c r="C110" s="115" t="s">
        <v>26</v>
      </c>
      <c r="D110" s="131"/>
      <c r="E110" s="131"/>
      <c r="F110" s="117" t="str">
        <f>IF(E15="","",E15)</f>
        <v xml:space="preserve"> </v>
      </c>
      <c r="G110" s="131"/>
      <c r="H110" s="131"/>
      <c r="I110" s="131"/>
      <c r="J110" s="131"/>
      <c r="K110" s="115" t="s">
        <v>30</v>
      </c>
      <c r="L110" s="131"/>
      <c r="M110" s="120" t="str">
        <f>E21</f>
        <v>Martin Suchý</v>
      </c>
      <c r="N110" s="120"/>
      <c r="O110" s="120"/>
      <c r="P110" s="120"/>
      <c r="Q110" s="120"/>
      <c r="R110" s="304"/>
    </row>
    <row r="111" spans="2:18" s="301" customFormat="1" ht="10.35" customHeight="1">
      <c r="B111" s="302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304"/>
    </row>
    <row r="112" spans="2:27" s="336" customFormat="1" ht="29.25" customHeight="1">
      <c r="B112" s="334"/>
      <c r="C112" s="187" t="s">
        <v>129</v>
      </c>
      <c r="D112" s="188" t="s">
        <v>130</v>
      </c>
      <c r="E112" s="188" t="s">
        <v>52</v>
      </c>
      <c r="F112" s="189" t="s">
        <v>131</v>
      </c>
      <c r="G112" s="189"/>
      <c r="H112" s="189"/>
      <c r="I112" s="189"/>
      <c r="J112" s="188" t="s">
        <v>132</v>
      </c>
      <c r="K112" s="188" t="s">
        <v>133</v>
      </c>
      <c r="L112" s="189" t="s">
        <v>134</v>
      </c>
      <c r="M112" s="189"/>
      <c r="N112" s="189" t="s">
        <v>111</v>
      </c>
      <c r="O112" s="189"/>
      <c r="P112" s="189"/>
      <c r="Q112" s="190"/>
      <c r="R112" s="335"/>
      <c r="T112" s="337" t="s">
        <v>135</v>
      </c>
      <c r="U112" s="338" t="s">
        <v>34</v>
      </c>
      <c r="V112" s="338" t="s">
        <v>136</v>
      </c>
      <c r="W112" s="338" t="s">
        <v>137</v>
      </c>
      <c r="X112" s="338" t="s">
        <v>138</v>
      </c>
      <c r="Y112" s="338" t="s">
        <v>139</v>
      </c>
      <c r="Z112" s="338" t="s">
        <v>140</v>
      </c>
      <c r="AA112" s="339" t="s">
        <v>141</v>
      </c>
    </row>
    <row r="113" spans="2:63" s="301" customFormat="1" ht="29.25" customHeight="1">
      <c r="B113" s="302"/>
      <c r="C113" s="196" t="s">
        <v>107</v>
      </c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97">
        <f>N114</f>
        <v>0</v>
      </c>
      <c r="O113" s="198"/>
      <c r="P113" s="198"/>
      <c r="Q113" s="198"/>
      <c r="R113" s="304"/>
      <c r="T113" s="340"/>
      <c r="U113" s="306"/>
      <c r="V113" s="306"/>
      <c r="W113" s="341" t="e">
        <f>W114</f>
        <v>#REF!</v>
      </c>
      <c r="X113" s="306"/>
      <c r="Y113" s="341" t="e">
        <f>Y114</f>
        <v>#REF!</v>
      </c>
      <c r="Z113" s="306"/>
      <c r="AA113" s="342" t="e">
        <f>AA114</f>
        <v>#REF!</v>
      </c>
      <c r="AT113" s="293" t="s">
        <v>69</v>
      </c>
      <c r="AU113" s="293" t="s">
        <v>113</v>
      </c>
      <c r="BK113" s="343">
        <f>BK114</f>
        <v>0</v>
      </c>
    </row>
    <row r="114" spans="2:63" s="346" customFormat="1" ht="37.35" customHeight="1">
      <c r="B114" s="344"/>
      <c r="C114" s="245"/>
      <c r="D114" s="205" t="s">
        <v>117</v>
      </c>
      <c r="E114" s="205"/>
      <c r="F114" s="205"/>
      <c r="G114" s="205"/>
      <c r="H114" s="205"/>
      <c r="I114" s="205"/>
      <c r="J114" s="205"/>
      <c r="K114" s="205"/>
      <c r="L114" s="205"/>
      <c r="M114" s="205"/>
      <c r="N114" s="206">
        <f>+N115+N126+N135</f>
        <v>0</v>
      </c>
      <c r="O114" s="176"/>
      <c r="P114" s="176"/>
      <c r="Q114" s="176"/>
      <c r="R114" s="345"/>
      <c r="T114" s="347"/>
      <c r="U114" s="245"/>
      <c r="V114" s="245"/>
      <c r="W114" s="348" t="e">
        <f>W115+W127+W136</f>
        <v>#REF!</v>
      </c>
      <c r="X114" s="245"/>
      <c r="Y114" s="348" t="e">
        <f>Y115+Y127+Y136</f>
        <v>#REF!</v>
      </c>
      <c r="Z114" s="245"/>
      <c r="AA114" s="349" t="e">
        <f>AA115+AA127+AA136</f>
        <v>#REF!</v>
      </c>
      <c r="AR114" s="350" t="s">
        <v>103</v>
      </c>
      <c r="AT114" s="351" t="s">
        <v>69</v>
      </c>
      <c r="AU114" s="351" t="s">
        <v>70</v>
      </c>
      <c r="AY114" s="350" t="s">
        <v>142</v>
      </c>
      <c r="BK114" s="352"/>
    </row>
    <row r="115" spans="2:63" s="346" customFormat="1" ht="19.9" customHeight="1">
      <c r="B115" s="344"/>
      <c r="C115" s="245"/>
      <c r="D115" s="217" t="s">
        <v>214</v>
      </c>
      <c r="E115" s="217"/>
      <c r="F115" s="217"/>
      <c r="G115" s="217"/>
      <c r="H115" s="217"/>
      <c r="I115" s="217"/>
      <c r="J115" s="217"/>
      <c r="K115" s="217"/>
      <c r="L115" s="217"/>
      <c r="M115" s="217"/>
      <c r="N115" s="218">
        <f>SUM(N116:Q125)</f>
        <v>0</v>
      </c>
      <c r="O115" s="219"/>
      <c r="P115" s="219"/>
      <c r="Q115" s="219"/>
      <c r="R115" s="345"/>
      <c r="T115" s="347"/>
      <c r="U115" s="245"/>
      <c r="V115" s="245"/>
      <c r="W115" s="348" t="e">
        <f>SUM(W116:W126)</f>
        <v>#REF!</v>
      </c>
      <c r="X115" s="245"/>
      <c r="Y115" s="348" t="e">
        <f>SUM(Y116:Y126)</f>
        <v>#REF!</v>
      </c>
      <c r="Z115" s="245"/>
      <c r="AA115" s="349" t="e">
        <f>SUM(AA116:AA126)</f>
        <v>#REF!</v>
      </c>
      <c r="AR115" s="350" t="s">
        <v>103</v>
      </c>
      <c r="AT115" s="351" t="s">
        <v>69</v>
      </c>
      <c r="AU115" s="351" t="s">
        <v>78</v>
      </c>
      <c r="AY115" s="350" t="s">
        <v>142</v>
      </c>
      <c r="BK115" s="352"/>
    </row>
    <row r="116" spans="2:65" s="264" customFormat="1" ht="51" customHeight="1">
      <c r="B116" s="5"/>
      <c r="C116" s="220">
        <v>1</v>
      </c>
      <c r="D116" s="220" t="s">
        <v>143</v>
      </c>
      <c r="E116" s="221"/>
      <c r="F116" s="222" t="s">
        <v>217</v>
      </c>
      <c r="G116" s="222"/>
      <c r="H116" s="222"/>
      <c r="I116" s="222"/>
      <c r="J116" s="223" t="s">
        <v>150</v>
      </c>
      <c r="K116" s="224">
        <v>14</v>
      </c>
      <c r="L116" s="43"/>
      <c r="M116" s="43"/>
      <c r="N116" s="247">
        <f aca="true" t="shared" si="0" ref="N116:N121">ROUND(L116*K116,2)</f>
        <v>0</v>
      </c>
      <c r="O116" s="247"/>
      <c r="P116" s="247"/>
      <c r="Q116" s="247"/>
      <c r="R116" s="6"/>
      <c r="T116" s="277" t="s">
        <v>5</v>
      </c>
      <c r="U116" s="278" t="s">
        <v>35</v>
      </c>
      <c r="V116" s="279">
        <v>0.367</v>
      </c>
      <c r="W116" s="279" t="e">
        <f>V116*#REF!</f>
        <v>#REF!</v>
      </c>
      <c r="X116" s="279">
        <v>0.00771</v>
      </c>
      <c r="Y116" s="279" t="e">
        <f>X116*#REF!</f>
        <v>#REF!</v>
      </c>
      <c r="Z116" s="279">
        <v>0</v>
      </c>
      <c r="AA116" s="280" t="e">
        <f>Z116*#REF!</f>
        <v>#REF!</v>
      </c>
      <c r="AR116" s="263" t="s">
        <v>154</v>
      </c>
      <c r="AT116" s="263" t="s">
        <v>143</v>
      </c>
      <c r="AU116" s="263" t="s">
        <v>103</v>
      </c>
      <c r="AY116" s="263" t="s">
        <v>142</v>
      </c>
      <c r="BE116" s="281"/>
      <c r="BF116" s="281"/>
      <c r="BG116" s="281"/>
      <c r="BH116" s="281"/>
      <c r="BI116" s="281"/>
      <c r="BJ116" s="263"/>
      <c r="BK116" s="281"/>
      <c r="BL116" s="263"/>
      <c r="BM116" s="263"/>
    </row>
    <row r="117" spans="2:65" s="264" customFormat="1" ht="25.5" customHeight="1">
      <c r="B117" s="5"/>
      <c r="C117" s="220">
        <v>2</v>
      </c>
      <c r="D117" s="220" t="s">
        <v>143</v>
      </c>
      <c r="E117" s="221"/>
      <c r="F117" s="222" t="s">
        <v>218</v>
      </c>
      <c r="G117" s="222"/>
      <c r="H117" s="222"/>
      <c r="I117" s="222"/>
      <c r="J117" s="223" t="s">
        <v>150</v>
      </c>
      <c r="K117" s="224">
        <v>16</v>
      </c>
      <c r="L117" s="43"/>
      <c r="M117" s="43"/>
      <c r="N117" s="247">
        <f t="shared" si="0"/>
        <v>0</v>
      </c>
      <c r="O117" s="247"/>
      <c r="P117" s="247"/>
      <c r="Q117" s="247"/>
      <c r="R117" s="6"/>
      <c r="T117" s="277" t="s">
        <v>5</v>
      </c>
      <c r="U117" s="278" t="s">
        <v>35</v>
      </c>
      <c r="V117" s="279">
        <v>0.593</v>
      </c>
      <c r="W117" s="279">
        <f aca="true" t="shared" si="1" ref="W117:W122">V117*K116</f>
        <v>8.302</v>
      </c>
      <c r="X117" s="279">
        <v>0.00079</v>
      </c>
      <c r="Y117" s="279">
        <f aca="true" t="shared" si="2" ref="Y117:Y122">X117*K116</f>
        <v>0.01106</v>
      </c>
      <c r="Z117" s="279">
        <v>0</v>
      </c>
      <c r="AA117" s="280">
        <f aca="true" t="shared" si="3" ref="AA117:AA122">Z117*K116</f>
        <v>0</v>
      </c>
      <c r="AR117" s="263" t="s">
        <v>154</v>
      </c>
      <c r="AT117" s="263" t="s">
        <v>143</v>
      </c>
      <c r="AU117" s="263" t="s">
        <v>103</v>
      </c>
      <c r="AY117" s="263" t="s">
        <v>142</v>
      </c>
      <c r="BE117" s="281"/>
      <c r="BF117" s="281"/>
      <c r="BG117" s="281"/>
      <c r="BH117" s="281"/>
      <c r="BI117" s="281"/>
      <c r="BJ117" s="263"/>
      <c r="BK117" s="281"/>
      <c r="BL117" s="263"/>
      <c r="BM117" s="263"/>
    </row>
    <row r="118" spans="2:65" s="264" customFormat="1" ht="25.5" customHeight="1">
      <c r="B118" s="5"/>
      <c r="C118" s="220">
        <v>3</v>
      </c>
      <c r="D118" s="220" t="s">
        <v>143</v>
      </c>
      <c r="E118" s="221"/>
      <c r="F118" s="222" t="s">
        <v>219</v>
      </c>
      <c r="G118" s="222"/>
      <c r="H118" s="222"/>
      <c r="I118" s="222"/>
      <c r="J118" s="223" t="s">
        <v>150</v>
      </c>
      <c r="K118" s="224">
        <v>15</v>
      </c>
      <c r="L118" s="43"/>
      <c r="M118" s="43"/>
      <c r="N118" s="247">
        <f t="shared" si="0"/>
        <v>0</v>
      </c>
      <c r="O118" s="247"/>
      <c r="P118" s="247"/>
      <c r="Q118" s="247"/>
      <c r="R118" s="6"/>
      <c r="T118" s="277" t="s">
        <v>5</v>
      </c>
      <c r="U118" s="278" t="s">
        <v>35</v>
      </c>
      <c r="V118" s="279">
        <v>0.593</v>
      </c>
      <c r="W118" s="279">
        <f t="shared" si="1"/>
        <v>9.488</v>
      </c>
      <c r="X118" s="279">
        <v>0.00079</v>
      </c>
      <c r="Y118" s="279">
        <f t="shared" si="2"/>
        <v>0.01264</v>
      </c>
      <c r="Z118" s="279">
        <v>0</v>
      </c>
      <c r="AA118" s="280">
        <f t="shared" si="3"/>
        <v>0</v>
      </c>
      <c r="AR118" s="263" t="s">
        <v>154</v>
      </c>
      <c r="AT118" s="263" t="s">
        <v>143</v>
      </c>
      <c r="AU118" s="263" t="s">
        <v>103</v>
      </c>
      <c r="AY118" s="263" t="s">
        <v>142</v>
      </c>
      <c r="BE118" s="281"/>
      <c r="BF118" s="281"/>
      <c r="BG118" s="281"/>
      <c r="BH118" s="281"/>
      <c r="BI118" s="281"/>
      <c r="BJ118" s="263"/>
      <c r="BK118" s="281"/>
      <c r="BL118" s="263"/>
      <c r="BM118" s="263"/>
    </row>
    <row r="119" spans="2:65" s="264" customFormat="1" ht="25.5" customHeight="1">
      <c r="B119" s="5"/>
      <c r="C119" s="220">
        <v>4</v>
      </c>
      <c r="D119" s="220" t="s">
        <v>143</v>
      </c>
      <c r="E119" s="221"/>
      <c r="F119" s="222" t="s">
        <v>390</v>
      </c>
      <c r="G119" s="222"/>
      <c r="H119" s="222"/>
      <c r="I119" s="222"/>
      <c r="J119" s="223" t="s">
        <v>170</v>
      </c>
      <c r="K119" s="224">
        <v>4</v>
      </c>
      <c r="L119" s="43"/>
      <c r="M119" s="43"/>
      <c r="N119" s="247">
        <f t="shared" si="0"/>
        <v>0</v>
      </c>
      <c r="O119" s="247"/>
      <c r="P119" s="247"/>
      <c r="Q119" s="247"/>
      <c r="R119" s="6"/>
      <c r="T119" s="277" t="s">
        <v>5</v>
      </c>
      <c r="U119" s="278" t="s">
        <v>35</v>
      </c>
      <c r="V119" s="279">
        <v>0.797</v>
      </c>
      <c r="W119" s="279">
        <f t="shared" si="1"/>
        <v>11.955</v>
      </c>
      <c r="X119" s="279">
        <v>0.00057</v>
      </c>
      <c r="Y119" s="279">
        <f t="shared" si="2"/>
        <v>0.00855</v>
      </c>
      <c r="Z119" s="279">
        <v>0</v>
      </c>
      <c r="AA119" s="280">
        <f t="shared" si="3"/>
        <v>0</v>
      </c>
      <c r="AR119" s="263" t="s">
        <v>154</v>
      </c>
      <c r="AT119" s="263" t="s">
        <v>143</v>
      </c>
      <c r="AU119" s="263" t="s">
        <v>103</v>
      </c>
      <c r="AY119" s="263" t="s">
        <v>142</v>
      </c>
      <c r="BE119" s="281"/>
      <c r="BF119" s="281"/>
      <c r="BG119" s="281"/>
      <c r="BH119" s="281"/>
      <c r="BI119" s="281"/>
      <c r="BJ119" s="263"/>
      <c r="BK119" s="281"/>
      <c r="BL119" s="263"/>
      <c r="BM119" s="263"/>
    </row>
    <row r="120" spans="2:65" s="264" customFormat="1" ht="38.25" customHeight="1">
      <c r="B120" s="5"/>
      <c r="C120" s="220">
        <v>5</v>
      </c>
      <c r="D120" s="220" t="s">
        <v>143</v>
      </c>
      <c r="E120" s="221"/>
      <c r="F120" s="222" t="s">
        <v>220</v>
      </c>
      <c r="G120" s="222"/>
      <c r="H120" s="222"/>
      <c r="I120" s="222"/>
      <c r="J120" s="223" t="s">
        <v>150</v>
      </c>
      <c r="K120" s="224">
        <v>15</v>
      </c>
      <c r="L120" s="43"/>
      <c r="M120" s="43"/>
      <c r="N120" s="247">
        <f t="shared" si="0"/>
        <v>0</v>
      </c>
      <c r="O120" s="247"/>
      <c r="P120" s="247"/>
      <c r="Q120" s="247"/>
      <c r="R120" s="6"/>
      <c r="T120" s="277" t="s">
        <v>5</v>
      </c>
      <c r="U120" s="278" t="s">
        <v>35</v>
      </c>
      <c r="V120" s="279">
        <v>0.113</v>
      </c>
      <c r="W120" s="279">
        <f t="shared" si="1"/>
        <v>0.452</v>
      </c>
      <c r="X120" s="279">
        <v>0.0005</v>
      </c>
      <c r="Y120" s="279">
        <f t="shared" si="2"/>
        <v>0.002</v>
      </c>
      <c r="Z120" s="279">
        <v>0</v>
      </c>
      <c r="AA120" s="280">
        <f t="shared" si="3"/>
        <v>0</v>
      </c>
      <c r="AR120" s="263" t="s">
        <v>154</v>
      </c>
      <c r="AT120" s="263" t="s">
        <v>143</v>
      </c>
      <c r="AU120" s="263" t="s">
        <v>103</v>
      </c>
      <c r="AY120" s="263" t="s">
        <v>142</v>
      </c>
      <c r="BE120" s="281"/>
      <c r="BF120" s="281"/>
      <c r="BG120" s="281"/>
      <c r="BH120" s="281"/>
      <c r="BI120" s="281"/>
      <c r="BJ120" s="263"/>
      <c r="BK120" s="281"/>
      <c r="BL120" s="263"/>
      <c r="BM120" s="263"/>
    </row>
    <row r="121" spans="2:65" s="264" customFormat="1" ht="25.5" customHeight="1">
      <c r="B121" s="5"/>
      <c r="C121" s="220">
        <v>6</v>
      </c>
      <c r="D121" s="220" t="s">
        <v>143</v>
      </c>
      <c r="E121" s="221"/>
      <c r="F121" s="222" t="s">
        <v>404</v>
      </c>
      <c r="G121" s="222"/>
      <c r="H121" s="222"/>
      <c r="I121" s="222"/>
      <c r="J121" s="223" t="s">
        <v>150</v>
      </c>
      <c r="K121" s="224">
        <v>20</v>
      </c>
      <c r="L121" s="43"/>
      <c r="M121" s="43"/>
      <c r="N121" s="247">
        <f t="shared" si="0"/>
        <v>0</v>
      </c>
      <c r="O121" s="247"/>
      <c r="P121" s="247"/>
      <c r="Q121" s="247"/>
      <c r="R121" s="6"/>
      <c r="T121" s="277" t="s">
        <v>5</v>
      </c>
      <c r="U121" s="278" t="s">
        <v>35</v>
      </c>
      <c r="V121" s="279">
        <v>0.048</v>
      </c>
      <c r="W121" s="279">
        <f t="shared" si="1"/>
        <v>0.72</v>
      </c>
      <c r="X121" s="279">
        <v>0</v>
      </c>
      <c r="Y121" s="279">
        <f t="shared" si="2"/>
        <v>0</v>
      </c>
      <c r="Z121" s="279">
        <v>0</v>
      </c>
      <c r="AA121" s="280">
        <f t="shared" si="3"/>
        <v>0</v>
      </c>
      <c r="AR121" s="263" t="s">
        <v>154</v>
      </c>
      <c r="AT121" s="263" t="s">
        <v>143</v>
      </c>
      <c r="AU121" s="263" t="s">
        <v>103</v>
      </c>
      <c r="AY121" s="263" t="s">
        <v>142</v>
      </c>
      <c r="BE121" s="281"/>
      <c r="BF121" s="281"/>
      <c r="BG121" s="281"/>
      <c r="BH121" s="281"/>
      <c r="BI121" s="281"/>
      <c r="BJ121" s="263"/>
      <c r="BK121" s="281"/>
      <c r="BL121" s="263"/>
      <c r="BM121" s="263"/>
    </row>
    <row r="122" spans="2:65" s="264" customFormat="1" ht="29.25" customHeight="1">
      <c r="B122" s="5"/>
      <c r="C122" s="131"/>
      <c r="D122" s="131"/>
      <c r="E122" s="131"/>
      <c r="F122" s="353" t="s">
        <v>221</v>
      </c>
      <c r="G122" s="227"/>
      <c r="H122" s="227"/>
      <c r="I122" s="227"/>
      <c r="J122" s="131"/>
      <c r="K122" s="131"/>
      <c r="N122" s="131"/>
      <c r="O122" s="131"/>
      <c r="P122" s="131"/>
      <c r="Q122" s="131"/>
      <c r="R122" s="6"/>
      <c r="T122" s="277" t="s">
        <v>5</v>
      </c>
      <c r="U122" s="278" t="s">
        <v>35</v>
      </c>
      <c r="V122" s="279">
        <v>0.434</v>
      </c>
      <c r="W122" s="279">
        <f t="shared" si="1"/>
        <v>8.68</v>
      </c>
      <c r="X122" s="279">
        <v>0</v>
      </c>
      <c r="Y122" s="279">
        <f t="shared" si="2"/>
        <v>0</v>
      </c>
      <c r="Z122" s="279">
        <v>0</v>
      </c>
      <c r="AA122" s="280">
        <f t="shared" si="3"/>
        <v>0</v>
      </c>
      <c r="AR122" s="263" t="s">
        <v>154</v>
      </c>
      <c r="AT122" s="263" t="s">
        <v>143</v>
      </c>
      <c r="AU122" s="263" t="s">
        <v>103</v>
      </c>
      <c r="AY122" s="263" t="s">
        <v>142</v>
      </c>
      <c r="BE122" s="281"/>
      <c r="BF122" s="281"/>
      <c r="BG122" s="281"/>
      <c r="BH122" s="281"/>
      <c r="BI122" s="281"/>
      <c r="BJ122" s="263"/>
      <c r="BK122" s="281"/>
      <c r="BL122" s="263"/>
      <c r="BM122" s="263"/>
    </row>
    <row r="123" spans="2:57" s="264" customFormat="1" ht="19.5" customHeight="1">
      <c r="B123" s="5"/>
      <c r="C123" s="220">
        <v>7</v>
      </c>
      <c r="D123" s="220" t="s">
        <v>143</v>
      </c>
      <c r="E123" s="221"/>
      <c r="F123" s="222" t="s">
        <v>222</v>
      </c>
      <c r="G123" s="222"/>
      <c r="H123" s="222"/>
      <c r="I123" s="222"/>
      <c r="J123" s="223" t="s">
        <v>172</v>
      </c>
      <c r="K123" s="224">
        <v>1</v>
      </c>
      <c r="L123" s="43"/>
      <c r="M123" s="43"/>
      <c r="N123" s="247">
        <f>ROUND(L123*K123,2)</f>
        <v>0</v>
      </c>
      <c r="O123" s="247"/>
      <c r="P123" s="247"/>
      <c r="Q123" s="247"/>
      <c r="R123" s="6"/>
      <c r="T123" s="282"/>
      <c r="U123" s="64"/>
      <c r="V123" s="64"/>
      <c r="W123" s="64"/>
      <c r="X123" s="64"/>
      <c r="Y123" s="64"/>
      <c r="Z123" s="64"/>
      <c r="AA123" s="283"/>
      <c r="AT123" s="263" t="s">
        <v>148</v>
      </c>
      <c r="AU123" s="263" t="s">
        <v>103</v>
      </c>
      <c r="BE123" s="281"/>
    </row>
    <row r="124" spans="2:65" s="264" customFormat="1" ht="27" customHeight="1">
      <c r="B124" s="5"/>
      <c r="C124" s="220">
        <v>8</v>
      </c>
      <c r="D124" s="220" t="s">
        <v>143</v>
      </c>
      <c r="E124" s="221"/>
      <c r="F124" s="222" t="s">
        <v>411</v>
      </c>
      <c r="G124" s="222"/>
      <c r="H124" s="222"/>
      <c r="I124" s="222"/>
      <c r="J124" s="223" t="s">
        <v>170</v>
      </c>
      <c r="K124" s="224">
        <v>1</v>
      </c>
      <c r="L124" s="43"/>
      <c r="M124" s="43"/>
      <c r="N124" s="247">
        <f>ROUND(L124*K124,2)</f>
        <v>0</v>
      </c>
      <c r="O124" s="247"/>
      <c r="P124" s="247"/>
      <c r="Q124" s="247"/>
      <c r="R124" s="6"/>
      <c r="T124" s="277" t="s">
        <v>5</v>
      </c>
      <c r="U124" s="278" t="s">
        <v>35</v>
      </c>
      <c r="V124" s="279">
        <v>0.434</v>
      </c>
      <c r="W124" s="279">
        <f>V124*K123</f>
        <v>0.434</v>
      </c>
      <c r="X124" s="279">
        <v>0</v>
      </c>
      <c r="Y124" s="279">
        <f>X124*K123</f>
        <v>0</v>
      </c>
      <c r="Z124" s="279">
        <v>0</v>
      </c>
      <c r="AA124" s="280">
        <f>Z124*K123</f>
        <v>0</v>
      </c>
      <c r="AR124" s="263" t="s">
        <v>154</v>
      </c>
      <c r="AT124" s="263" t="s">
        <v>143</v>
      </c>
      <c r="AU124" s="263" t="s">
        <v>103</v>
      </c>
      <c r="AY124" s="263" t="s">
        <v>142</v>
      </c>
      <c r="BE124" s="281"/>
      <c r="BF124" s="281"/>
      <c r="BG124" s="281"/>
      <c r="BH124" s="281"/>
      <c r="BI124" s="281"/>
      <c r="BJ124" s="263"/>
      <c r="BK124" s="281"/>
      <c r="BL124" s="263"/>
      <c r="BM124" s="263"/>
    </row>
    <row r="125" spans="2:57" s="264" customFormat="1" ht="55.5" customHeight="1">
      <c r="B125" s="5"/>
      <c r="C125" s="220">
        <v>9</v>
      </c>
      <c r="D125" s="220" t="s">
        <v>143</v>
      </c>
      <c r="E125" s="221"/>
      <c r="F125" s="222" t="s">
        <v>223</v>
      </c>
      <c r="G125" s="222"/>
      <c r="H125" s="222"/>
      <c r="I125" s="222"/>
      <c r="J125" s="223" t="s">
        <v>168</v>
      </c>
      <c r="K125" s="224">
        <v>436.365</v>
      </c>
      <c r="L125" s="43"/>
      <c r="M125" s="43"/>
      <c r="N125" s="247">
        <f>ROUND(L125*K125,2)</f>
        <v>0</v>
      </c>
      <c r="O125" s="247"/>
      <c r="P125" s="247"/>
      <c r="Q125" s="247"/>
      <c r="R125" s="6"/>
      <c r="T125" s="282"/>
      <c r="U125" s="64"/>
      <c r="V125" s="64"/>
      <c r="W125" s="64"/>
      <c r="X125" s="64"/>
      <c r="Y125" s="64"/>
      <c r="Z125" s="64"/>
      <c r="AA125" s="283"/>
      <c r="AT125" s="263" t="s">
        <v>148</v>
      </c>
      <c r="AU125" s="263" t="s">
        <v>103</v>
      </c>
      <c r="BE125" s="281"/>
    </row>
    <row r="126" spans="2:65" s="264" customFormat="1" ht="25.5" customHeight="1">
      <c r="B126" s="5"/>
      <c r="C126" s="245"/>
      <c r="D126" s="217" t="s">
        <v>215</v>
      </c>
      <c r="E126" s="217"/>
      <c r="F126" s="217"/>
      <c r="G126" s="217"/>
      <c r="H126" s="217"/>
      <c r="I126" s="217"/>
      <c r="J126" s="217"/>
      <c r="K126" s="217"/>
      <c r="L126" s="647"/>
      <c r="M126" s="647"/>
      <c r="N126" s="248">
        <f>SUM(N127:Q133)</f>
        <v>0</v>
      </c>
      <c r="O126" s="249"/>
      <c r="P126" s="249"/>
      <c r="Q126" s="249"/>
      <c r="R126" s="6"/>
      <c r="T126" s="277" t="s">
        <v>5</v>
      </c>
      <c r="U126" s="278" t="s">
        <v>35</v>
      </c>
      <c r="V126" s="279">
        <v>0</v>
      </c>
      <c r="W126" s="279">
        <f>V126*K125</f>
        <v>0</v>
      </c>
      <c r="X126" s="279">
        <v>0</v>
      </c>
      <c r="Y126" s="279">
        <f>X126*K125</f>
        <v>0</v>
      </c>
      <c r="Z126" s="279">
        <v>0</v>
      </c>
      <c r="AA126" s="280">
        <f>Z126*K125</f>
        <v>0</v>
      </c>
      <c r="AR126" s="263" t="s">
        <v>154</v>
      </c>
      <c r="AT126" s="263" t="s">
        <v>143</v>
      </c>
      <c r="AU126" s="263" t="s">
        <v>103</v>
      </c>
      <c r="AY126" s="263" t="s">
        <v>142</v>
      </c>
      <c r="BE126" s="281"/>
      <c r="BF126" s="281"/>
      <c r="BG126" s="281"/>
      <c r="BH126" s="281"/>
      <c r="BI126" s="281"/>
      <c r="BJ126" s="263"/>
      <c r="BK126" s="281"/>
      <c r="BL126" s="263"/>
      <c r="BM126" s="263"/>
    </row>
    <row r="127" spans="2:63" s="270" customFormat="1" ht="29.85" customHeight="1">
      <c r="B127" s="268"/>
      <c r="C127" s="220">
        <v>10</v>
      </c>
      <c r="D127" s="220" t="s">
        <v>143</v>
      </c>
      <c r="E127" s="221"/>
      <c r="F127" s="222" t="s">
        <v>224</v>
      </c>
      <c r="G127" s="222"/>
      <c r="H127" s="222"/>
      <c r="I127" s="222"/>
      <c r="J127" s="223" t="s">
        <v>150</v>
      </c>
      <c r="K127" s="224">
        <v>12</v>
      </c>
      <c r="L127" s="43"/>
      <c r="M127" s="43"/>
      <c r="N127" s="247">
        <f aca="true" t="shared" si="4" ref="N127:N133">ROUND(L127*K127,2)</f>
        <v>0</v>
      </c>
      <c r="O127" s="247"/>
      <c r="P127" s="247"/>
      <c r="Q127" s="247"/>
      <c r="R127" s="269"/>
      <c r="T127" s="271"/>
      <c r="U127" s="88"/>
      <c r="V127" s="88"/>
      <c r="W127" s="272">
        <f>SUM(W128:W134)</f>
        <v>9.636</v>
      </c>
      <c r="X127" s="88"/>
      <c r="Y127" s="272">
        <f>SUM(Y128:Y134)</f>
        <v>0.013170000000000001</v>
      </c>
      <c r="Z127" s="88"/>
      <c r="AA127" s="273">
        <f>SUM(AA128:AA134)</f>
        <v>0.02556</v>
      </c>
      <c r="AR127" s="274" t="s">
        <v>103</v>
      </c>
      <c r="AT127" s="275" t="s">
        <v>69</v>
      </c>
      <c r="AU127" s="275" t="s">
        <v>78</v>
      </c>
      <c r="AY127" s="274" t="s">
        <v>142</v>
      </c>
      <c r="BK127" s="276"/>
    </row>
    <row r="128" spans="2:65" s="264" customFormat="1" ht="25.5" customHeight="1">
      <c r="B128" s="5"/>
      <c r="C128" s="220">
        <v>11</v>
      </c>
      <c r="D128" s="220" t="s">
        <v>143</v>
      </c>
      <c r="E128" s="221"/>
      <c r="F128" s="222" t="s">
        <v>186</v>
      </c>
      <c r="G128" s="222"/>
      <c r="H128" s="222"/>
      <c r="I128" s="222"/>
      <c r="J128" s="223" t="s">
        <v>150</v>
      </c>
      <c r="K128" s="224">
        <v>10</v>
      </c>
      <c r="L128" s="43"/>
      <c r="M128" s="43"/>
      <c r="N128" s="247">
        <f t="shared" si="4"/>
        <v>0</v>
      </c>
      <c r="O128" s="247"/>
      <c r="P128" s="247"/>
      <c r="Q128" s="247"/>
      <c r="R128" s="6"/>
      <c r="T128" s="277" t="s">
        <v>5</v>
      </c>
      <c r="U128" s="278" t="s">
        <v>35</v>
      </c>
      <c r="V128" s="279">
        <v>0.173</v>
      </c>
      <c r="W128" s="279">
        <f>V128*K127</f>
        <v>2.0759999999999996</v>
      </c>
      <c r="X128" s="279">
        <v>0</v>
      </c>
      <c r="Y128" s="279">
        <f>X128*K127</f>
        <v>0</v>
      </c>
      <c r="Z128" s="279">
        <v>0.00213</v>
      </c>
      <c r="AA128" s="280">
        <f>Z128*K127</f>
        <v>0.02556</v>
      </c>
      <c r="AR128" s="263" t="s">
        <v>154</v>
      </c>
      <c r="AT128" s="263" t="s">
        <v>143</v>
      </c>
      <c r="AU128" s="263" t="s">
        <v>103</v>
      </c>
      <c r="AY128" s="263" t="s">
        <v>142</v>
      </c>
      <c r="BE128" s="281"/>
      <c r="BF128" s="281"/>
      <c r="BG128" s="281"/>
      <c r="BH128" s="281"/>
      <c r="BI128" s="281"/>
      <c r="BJ128" s="263"/>
      <c r="BK128" s="281"/>
      <c r="BL128" s="263"/>
      <c r="BM128" s="263"/>
    </row>
    <row r="129" spans="2:65" s="264" customFormat="1" ht="39.75" customHeight="1">
      <c r="B129" s="5"/>
      <c r="C129" s="220">
        <v>12</v>
      </c>
      <c r="D129" s="220" t="s">
        <v>143</v>
      </c>
      <c r="E129" s="221"/>
      <c r="F129" s="222" t="s">
        <v>405</v>
      </c>
      <c r="G129" s="222"/>
      <c r="H129" s="222"/>
      <c r="I129" s="222"/>
      <c r="J129" s="223" t="s">
        <v>150</v>
      </c>
      <c r="K129" s="224">
        <v>10</v>
      </c>
      <c r="L129" s="43"/>
      <c r="M129" s="43"/>
      <c r="N129" s="247">
        <f t="shared" si="4"/>
        <v>0</v>
      </c>
      <c r="O129" s="247"/>
      <c r="P129" s="247"/>
      <c r="Q129" s="247"/>
      <c r="R129" s="6"/>
      <c r="T129" s="277" t="s">
        <v>5</v>
      </c>
      <c r="U129" s="278" t="s">
        <v>35</v>
      </c>
      <c r="V129" s="279">
        <v>0.616</v>
      </c>
      <c r="W129" s="279">
        <f>V129*K128</f>
        <v>6.16</v>
      </c>
      <c r="X129" s="279">
        <v>0.00096</v>
      </c>
      <c r="Y129" s="279">
        <f>X129*K128</f>
        <v>0.009600000000000001</v>
      </c>
      <c r="Z129" s="279">
        <v>0</v>
      </c>
      <c r="AA129" s="280">
        <f>Z129*K128</f>
        <v>0</v>
      </c>
      <c r="AR129" s="263" t="s">
        <v>154</v>
      </c>
      <c r="AT129" s="263" t="s">
        <v>143</v>
      </c>
      <c r="AU129" s="263" t="s">
        <v>103</v>
      </c>
      <c r="AY129" s="263" t="s">
        <v>142</v>
      </c>
      <c r="BE129" s="281"/>
      <c r="BF129" s="281"/>
      <c r="BG129" s="281"/>
      <c r="BH129" s="281"/>
      <c r="BI129" s="281"/>
      <c r="BJ129" s="263"/>
      <c r="BK129" s="281"/>
      <c r="BL129" s="263"/>
      <c r="BM129" s="263"/>
    </row>
    <row r="130" spans="2:65" s="264" customFormat="1" ht="43.5" customHeight="1">
      <c r="B130" s="5"/>
      <c r="C130" s="220">
        <v>13</v>
      </c>
      <c r="D130" s="220" t="s">
        <v>143</v>
      </c>
      <c r="E130" s="221"/>
      <c r="F130" s="222" t="s">
        <v>225</v>
      </c>
      <c r="G130" s="222"/>
      <c r="H130" s="222"/>
      <c r="I130" s="222"/>
      <c r="J130" s="223" t="s">
        <v>150</v>
      </c>
      <c r="K130" s="224">
        <v>10</v>
      </c>
      <c r="L130" s="43"/>
      <c r="M130" s="43"/>
      <c r="N130" s="247">
        <f t="shared" si="4"/>
        <v>0</v>
      </c>
      <c r="O130" s="247"/>
      <c r="P130" s="247"/>
      <c r="Q130" s="247"/>
      <c r="R130" s="6"/>
      <c r="T130" s="277" t="s">
        <v>5</v>
      </c>
      <c r="U130" s="278" t="s">
        <v>35</v>
      </c>
      <c r="V130" s="279">
        <v>0.103</v>
      </c>
      <c r="W130" s="279">
        <f>V130*K129</f>
        <v>1.03</v>
      </c>
      <c r="X130" s="279">
        <v>7E-05</v>
      </c>
      <c r="Y130" s="279">
        <f>X130*K129</f>
        <v>0.0006999999999999999</v>
      </c>
      <c r="Z130" s="279">
        <v>0</v>
      </c>
      <c r="AA130" s="280">
        <f>Z130*K129</f>
        <v>0</v>
      </c>
      <c r="AR130" s="263" t="s">
        <v>154</v>
      </c>
      <c r="AT130" s="263" t="s">
        <v>143</v>
      </c>
      <c r="AU130" s="263" t="s">
        <v>103</v>
      </c>
      <c r="AY130" s="263" t="s">
        <v>142</v>
      </c>
      <c r="BE130" s="281"/>
      <c r="BF130" s="281"/>
      <c r="BG130" s="281"/>
      <c r="BH130" s="281"/>
      <c r="BI130" s="281"/>
      <c r="BJ130" s="263"/>
      <c r="BK130" s="281"/>
      <c r="BL130" s="263"/>
      <c r="BM130" s="263"/>
    </row>
    <row r="131" spans="2:65" s="264" customFormat="1" ht="16.5" customHeight="1">
      <c r="B131" s="5"/>
      <c r="C131" s="220">
        <v>14</v>
      </c>
      <c r="D131" s="220" t="s">
        <v>143</v>
      </c>
      <c r="E131" s="221"/>
      <c r="F131" s="222" t="s">
        <v>406</v>
      </c>
      <c r="G131" s="222"/>
      <c r="H131" s="222"/>
      <c r="I131" s="222"/>
      <c r="J131" s="223" t="s">
        <v>170</v>
      </c>
      <c r="K131" s="224">
        <v>1</v>
      </c>
      <c r="L131" s="43"/>
      <c r="M131" s="43"/>
      <c r="N131" s="247">
        <f t="shared" si="4"/>
        <v>0</v>
      </c>
      <c r="O131" s="247"/>
      <c r="P131" s="247"/>
      <c r="Q131" s="247"/>
      <c r="R131" s="6"/>
      <c r="T131" s="277" t="s">
        <v>5</v>
      </c>
      <c r="U131" s="278" t="s">
        <v>35</v>
      </c>
      <c r="V131" s="279">
        <v>0.017</v>
      </c>
      <c r="W131" s="279">
        <f>V131*K130</f>
        <v>0.17</v>
      </c>
      <c r="X131" s="279">
        <v>0.00021</v>
      </c>
      <c r="Y131" s="279">
        <f>X131*K130</f>
        <v>0.0021000000000000003</v>
      </c>
      <c r="Z131" s="279">
        <v>0</v>
      </c>
      <c r="AA131" s="280">
        <f>Z131*K130</f>
        <v>0</v>
      </c>
      <c r="AR131" s="263" t="s">
        <v>154</v>
      </c>
      <c r="AT131" s="263" t="s">
        <v>143</v>
      </c>
      <c r="AU131" s="263" t="s">
        <v>103</v>
      </c>
      <c r="AY131" s="263" t="s">
        <v>142</v>
      </c>
      <c r="BE131" s="281"/>
      <c r="BF131" s="281"/>
      <c r="BG131" s="281"/>
      <c r="BH131" s="281"/>
      <c r="BI131" s="281"/>
      <c r="BJ131" s="263"/>
      <c r="BK131" s="281"/>
      <c r="BL131" s="263"/>
      <c r="BM131" s="263"/>
    </row>
    <row r="132" spans="2:65" s="264" customFormat="1" ht="25.5" customHeight="1">
      <c r="B132" s="5"/>
      <c r="C132" s="220">
        <v>15</v>
      </c>
      <c r="D132" s="220" t="s">
        <v>143</v>
      </c>
      <c r="E132" s="221"/>
      <c r="F132" s="222" t="s">
        <v>407</v>
      </c>
      <c r="G132" s="222"/>
      <c r="H132" s="222"/>
      <c r="I132" s="222"/>
      <c r="J132" s="223" t="s">
        <v>150</v>
      </c>
      <c r="K132" s="224">
        <v>10</v>
      </c>
      <c r="L132" s="43"/>
      <c r="M132" s="43"/>
      <c r="N132" s="247">
        <f t="shared" si="4"/>
        <v>0</v>
      </c>
      <c r="O132" s="247"/>
      <c r="P132" s="247"/>
      <c r="Q132" s="247"/>
      <c r="R132" s="6"/>
      <c r="T132" s="277" t="s">
        <v>5</v>
      </c>
      <c r="U132" s="278" t="s">
        <v>35</v>
      </c>
      <c r="V132" s="279">
        <v>0.2</v>
      </c>
      <c r="W132" s="279">
        <f>V132*K131</f>
        <v>0.2</v>
      </c>
      <c r="X132" s="279">
        <v>0.00077</v>
      </c>
      <c r="Y132" s="279">
        <f>X132*K131</f>
        <v>0.00077</v>
      </c>
      <c r="Z132" s="279">
        <v>0</v>
      </c>
      <c r="AA132" s="280">
        <f>Z132*K131</f>
        <v>0</v>
      </c>
      <c r="AR132" s="263" t="s">
        <v>154</v>
      </c>
      <c r="AT132" s="263" t="s">
        <v>143</v>
      </c>
      <c r="AU132" s="263" t="s">
        <v>103</v>
      </c>
      <c r="AY132" s="263" t="s">
        <v>142</v>
      </c>
      <c r="BE132" s="281"/>
      <c r="BF132" s="281"/>
      <c r="BG132" s="281"/>
      <c r="BH132" s="281"/>
      <c r="BI132" s="281"/>
      <c r="BJ132" s="263"/>
      <c r="BK132" s="281"/>
      <c r="BL132" s="263"/>
      <c r="BM132" s="263"/>
    </row>
    <row r="133" spans="2:65" s="264" customFormat="1" ht="25.5" customHeight="1">
      <c r="B133" s="5"/>
      <c r="C133" s="220">
        <v>16</v>
      </c>
      <c r="D133" s="220" t="s">
        <v>143</v>
      </c>
      <c r="E133" s="221"/>
      <c r="F133" s="222" t="s">
        <v>226</v>
      </c>
      <c r="G133" s="222"/>
      <c r="H133" s="222"/>
      <c r="I133" s="222"/>
      <c r="J133" s="223" t="s">
        <v>168</v>
      </c>
      <c r="K133" s="224">
        <v>66.99</v>
      </c>
      <c r="L133" s="43"/>
      <c r="M133" s="43"/>
      <c r="N133" s="247">
        <f t="shared" si="4"/>
        <v>0</v>
      </c>
      <c r="O133" s="247"/>
      <c r="P133" s="247"/>
      <c r="Q133" s="247"/>
      <c r="R133" s="6"/>
      <c r="T133" s="277"/>
      <c r="U133" s="278"/>
      <c r="V133" s="279"/>
      <c r="W133" s="279"/>
      <c r="X133" s="279"/>
      <c r="Y133" s="279"/>
      <c r="Z133" s="279"/>
      <c r="AA133" s="280"/>
      <c r="AR133" s="263"/>
      <c r="AT133" s="263"/>
      <c r="AU133" s="263"/>
      <c r="AY133" s="263"/>
      <c r="BE133" s="281"/>
      <c r="BF133" s="281"/>
      <c r="BG133" s="281"/>
      <c r="BH133" s="281"/>
      <c r="BI133" s="281"/>
      <c r="BJ133" s="263"/>
      <c r="BK133" s="281"/>
      <c r="BL133" s="263"/>
      <c r="BM133" s="263"/>
    </row>
    <row r="134" spans="2:65" s="264" customFormat="1" ht="25.5" customHeight="1">
      <c r="B134" s="5"/>
      <c r="C134" s="354"/>
      <c r="D134" s="354"/>
      <c r="E134" s="355"/>
      <c r="F134" s="356"/>
      <c r="G134" s="356"/>
      <c r="H134" s="356"/>
      <c r="I134" s="356"/>
      <c r="J134" s="357"/>
      <c r="K134" s="358"/>
      <c r="L134" s="7"/>
      <c r="M134" s="7"/>
      <c r="N134" s="359"/>
      <c r="O134" s="359"/>
      <c r="P134" s="359"/>
      <c r="Q134" s="359"/>
      <c r="R134" s="6"/>
      <c r="T134" s="277" t="s">
        <v>5</v>
      </c>
      <c r="U134" s="278" t="s">
        <v>35</v>
      </c>
      <c r="V134" s="279">
        <v>0</v>
      </c>
      <c r="W134" s="279">
        <f>V134*K133</f>
        <v>0</v>
      </c>
      <c r="X134" s="279">
        <v>0</v>
      </c>
      <c r="Y134" s="279">
        <f>X134*K133</f>
        <v>0</v>
      </c>
      <c r="Z134" s="279">
        <v>0</v>
      </c>
      <c r="AA134" s="280">
        <f>Z134*K133</f>
        <v>0</v>
      </c>
      <c r="AR134" s="263" t="s">
        <v>154</v>
      </c>
      <c r="AT134" s="263" t="s">
        <v>143</v>
      </c>
      <c r="AU134" s="263" t="s">
        <v>103</v>
      </c>
      <c r="AY134" s="263" t="s">
        <v>142</v>
      </c>
      <c r="BE134" s="281"/>
      <c r="BF134" s="281"/>
      <c r="BG134" s="281"/>
      <c r="BH134" s="281"/>
      <c r="BI134" s="281"/>
      <c r="BJ134" s="263"/>
      <c r="BK134" s="281"/>
      <c r="BL134" s="263"/>
      <c r="BM134" s="263"/>
    </row>
    <row r="135" spans="2:65" s="264" customFormat="1" ht="25.5" customHeight="1">
      <c r="B135" s="5"/>
      <c r="C135" s="245"/>
      <c r="D135" s="217" t="s">
        <v>216</v>
      </c>
      <c r="E135" s="217"/>
      <c r="F135" s="217"/>
      <c r="G135" s="217"/>
      <c r="H135" s="217"/>
      <c r="I135" s="217"/>
      <c r="J135" s="217"/>
      <c r="K135" s="217"/>
      <c r="L135" s="76"/>
      <c r="M135" s="76"/>
      <c r="N135" s="248">
        <f>SUM(N136)</f>
        <v>0</v>
      </c>
      <c r="O135" s="249"/>
      <c r="P135" s="249"/>
      <c r="Q135" s="249"/>
      <c r="R135" s="6"/>
      <c r="T135" s="284"/>
      <c r="U135" s="278"/>
      <c r="V135" s="279"/>
      <c r="W135" s="279"/>
      <c r="X135" s="279"/>
      <c r="Y135" s="279"/>
      <c r="Z135" s="279"/>
      <c r="AA135" s="280"/>
      <c r="AR135" s="263"/>
      <c r="AT135" s="263"/>
      <c r="AU135" s="263"/>
      <c r="AY135" s="263"/>
      <c r="BE135" s="281"/>
      <c r="BF135" s="281"/>
      <c r="BG135" s="281"/>
      <c r="BH135" s="281"/>
      <c r="BI135" s="281"/>
      <c r="BJ135" s="263"/>
      <c r="BK135" s="281"/>
      <c r="BL135" s="263"/>
      <c r="BM135" s="263"/>
    </row>
    <row r="136" spans="2:63" s="270" customFormat="1" ht="29.85" customHeight="1">
      <c r="B136" s="268"/>
      <c r="C136" s="220">
        <v>17</v>
      </c>
      <c r="D136" s="220" t="s">
        <v>143</v>
      </c>
      <c r="E136" s="221"/>
      <c r="F136" s="222" t="s">
        <v>227</v>
      </c>
      <c r="G136" s="222"/>
      <c r="H136" s="222"/>
      <c r="I136" s="222"/>
      <c r="J136" s="223" t="s">
        <v>170</v>
      </c>
      <c r="K136" s="224">
        <v>1</v>
      </c>
      <c r="L136" s="43"/>
      <c r="M136" s="43"/>
      <c r="N136" s="247">
        <f>ROUND(L136*K136,2)</f>
        <v>0</v>
      </c>
      <c r="O136" s="247"/>
      <c r="P136" s="247"/>
      <c r="Q136" s="247"/>
      <c r="R136" s="269"/>
      <c r="T136" s="271"/>
      <c r="U136" s="88"/>
      <c r="V136" s="88"/>
      <c r="W136" s="272">
        <f>W137</f>
        <v>0.848</v>
      </c>
      <c r="X136" s="88"/>
      <c r="Y136" s="272">
        <f>Y137</f>
        <v>0</v>
      </c>
      <c r="Z136" s="88"/>
      <c r="AA136" s="273">
        <f>AA137</f>
        <v>0.192</v>
      </c>
      <c r="AR136" s="274" t="s">
        <v>103</v>
      </c>
      <c r="AT136" s="275" t="s">
        <v>69</v>
      </c>
      <c r="AU136" s="275" t="s">
        <v>78</v>
      </c>
      <c r="AY136" s="274" t="s">
        <v>142</v>
      </c>
      <c r="BK136" s="276"/>
    </row>
    <row r="137" spans="2:65" s="264" customFormat="1" ht="38.25" customHeight="1">
      <c r="B137" s="5"/>
      <c r="C137" s="315"/>
      <c r="D137" s="315"/>
      <c r="E137" s="315"/>
      <c r="F137" s="315"/>
      <c r="G137" s="315"/>
      <c r="H137" s="315"/>
      <c r="I137" s="315"/>
      <c r="J137" s="315"/>
      <c r="K137" s="315"/>
      <c r="L137" s="266"/>
      <c r="M137" s="266"/>
      <c r="N137" s="315"/>
      <c r="O137" s="315"/>
      <c r="P137" s="315"/>
      <c r="Q137" s="315"/>
      <c r="R137" s="6"/>
      <c r="T137" s="277" t="s">
        <v>5</v>
      </c>
      <c r="U137" s="285" t="s">
        <v>35</v>
      </c>
      <c r="V137" s="286">
        <v>0.848</v>
      </c>
      <c r="W137" s="286">
        <f>V137*K136</f>
        <v>0.848</v>
      </c>
      <c r="X137" s="286">
        <v>0</v>
      </c>
      <c r="Y137" s="286">
        <f>X137*K136</f>
        <v>0</v>
      </c>
      <c r="Z137" s="286">
        <v>0.192</v>
      </c>
      <c r="AA137" s="287">
        <f>Z137*K136</f>
        <v>0.192</v>
      </c>
      <c r="AR137" s="263" t="s">
        <v>154</v>
      </c>
      <c r="AT137" s="263" t="s">
        <v>143</v>
      </c>
      <c r="AU137" s="263" t="s">
        <v>103</v>
      </c>
      <c r="AY137" s="263" t="s">
        <v>142</v>
      </c>
      <c r="BE137" s="281"/>
      <c r="BF137" s="281"/>
      <c r="BG137" s="281"/>
      <c r="BH137" s="281"/>
      <c r="BI137" s="281"/>
      <c r="BJ137" s="263"/>
      <c r="BK137" s="281"/>
      <c r="BL137" s="263"/>
      <c r="BM137" s="263"/>
    </row>
    <row r="138" spans="2:18" s="264" customFormat="1" ht="6.95" customHeight="1">
      <c r="B138" s="265"/>
      <c r="C138" s="262"/>
      <c r="D138" s="262"/>
      <c r="E138" s="262"/>
      <c r="F138" s="262"/>
      <c r="G138" s="262"/>
      <c r="H138" s="262"/>
      <c r="I138" s="262"/>
      <c r="J138" s="262"/>
      <c r="K138" s="262"/>
      <c r="L138" s="262"/>
      <c r="M138" s="262"/>
      <c r="N138" s="262"/>
      <c r="O138" s="262"/>
      <c r="P138" s="262"/>
      <c r="Q138" s="262"/>
      <c r="R138" s="267"/>
    </row>
  </sheetData>
  <sheetProtection algorithmName="SHA-512" hashValue="8l6JZBNJcCnE+lP5vHFAKfDJ/NtWyBee5IoTBXY3vh0du4vMXI/C6Xv8GwRHkWP9TB2IUZG1zT0f/ytyNHKEag==" saltValue="y4ipSn2UNOqggQRZfQbmjQ==" spinCount="100000" sheet="1" formatCells="0" formatColumns="0" formatRows="0" insertColumns="0" insertRows="0" insertHyperlinks="0" deleteColumns="0" deleteRows="0" selectLockedCells="1" sort="0" autoFilter="0" pivotTables="0"/>
  <mergeCells count="11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N113:Q113"/>
    <mergeCell ref="N114:Q114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7:I127"/>
    <mergeCell ref="L127:M127"/>
    <mergeCell ref="N127:Q127"/>
    <mergeCell ref="F128:I128"/>
    <mergeCell ref="L128:M128"/>
    <mergeCell ref="N128:Q128"/>
    <mergeCell ref="N126:Q126"/>
    <mergeCell ref="F122:I122"/>
    <mergeCell ref="F123:I123"/>
    <mergeCell ref="L123:M123"/>
    <mergeCell ref="N123:Q123"/>
    <mergeCell ref="F124:I124"/>
    <mergeCell ref="L124:M124"/>
    <mergeCell ref="N124:Q124"/>
    <mergeCell ref="H1:K1"/>
    <mergeCell ref="S2:AC2"/>
    <mergeCell ref="F133:I133"/>
    <mergeCell ref="L133:M133"/>
    <mergeCell ref="N133:Q133"/>
    <mergeCell ref="F136:I136"/>
    <mergeCell ref="L136:M136"/>
    <mergeCell ref="N136:Q136"/>
    <mergeCell ref="N135:Q13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5:I125"/>
    <mergeCell ref="L125:M125"/>
    <mergeCell ref="F132:I132"/>
    <mergeCell ref="L132:M132"/>
    <mergeCell ref="N132:Q132"/>
    <mergeCell ref="N125:Q125"/>
  </mergeCells>
  <hyperlinks>
    <hyperlink ref="F1:G1" location="C2" display="1) Krycí list rozpočtu"/>
    <hyperlink ref="H1:K1" location="C86" display="2) Rekapitulace rozpočtu"/>
    <hyperlink ref="L1" location="C11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264"/>
  <sheetViews>
    <sheetView showGridLines="0" tabSelected="1" workbookViewId="0" topLeftCell="A1">
      <pane ySplit="1" topLeftCell="A181" activePane="bottomLeft" state="frozen"/>
      <selection pane="bottomLeft" activeCell="L122" sqref="L122:M263"/>
    </sheetView>
  </sheetViews>
  <sheetFormatPr defaultColWidth="9.33203125" defaultRowHeight="13.5"/>
  <cols>
    <col min="1" max="1" width="8.33203125" style="40" customWidth="1"/>
    <col min="2" max="2" width="1.66796875" style="40" customWidth="1"/>
    <col min="3" max="3" width="4.16015625" style="40" customWidth="1"/>
    <col min="4" max="4" width="4.33203125" style="40" customWidth="1"/>
    <col min="5" max="5" width="10" style="40" customWidth="1"/>
    <col min="6" max="7" width="11.16015625" style="40" customWidth="1"/>
    <col min="8" max="8" width="12.5" style="40" customWidth="1"/>
    <col min="9" max="9" width="10.33203125" style="40" customWidth="1"/>
    <col min="10" max="10" width="5.16015625" style="40" customWidth="1"/>
    <col min="11" max="11" width="11.5" style="40" customWidth="1"/>
    <col min="12" max="12" width="12" style="40" customWidth="1"/>
    <col min="13" max="14" width="6" style="40" customWidth="1"/>
    <col min="15" max="15" width="2" style="40" customWidth="1"/>
    <col min="16" max="16" width="12.5" style="40" customWidth="1"/>
    <col min="17" max="17" width="4.16015625" style="40" customWidth="1"/>
    <col min="18" max="18" width="1.66796875" style="40" customWidth="1"/>
    <col min="19" max="19" width="8.16015625" style="40" hidden="1" customWidth="1"/>
    <col min="20" max="20" width="29.66015625" style="40" hidden="1" customWidth="1"/>
    <col min="21" max="21" width="16.33203125" style="40" hidden="1" customWidth="1"/>
    <col min="22" max="22" width="12.33203125" style="40" hidden="1" customWidth="1"/>
    <col min="23" max="23" width="16.33203125" style="40" hidden="1" customWidth="1"/>
    <col min="24" max="24" width="12.16015625" style="40" hidden="1" customWidth="1"/>
    <col min="25" max="25" width="15" style="40" hidden="1" customWidth="1"/>
    <col min="26" max="26" width="11" style="40" hidden="1" customWidth="1"/>
    <col min="27" max="27" width="15" style="40" hidden="1" customWidth="1"/>
    <col min="28" max="28" width="16.33203125" style="40" hidden="1" customWidth="1"/>
    <col min="29" max="29" width="11" style="40" customWidth="1"/>
    <col min="30" max="30" width="15" style="40" customWidth="1"/>
    <col min="31" max="31" width="16.33203125" style="40" customWidth="1"/>
    <col min="32" max="41" width="9.33203125" style="40" customWidth="1"/>
    <col min="42" max="67" width="9.33203125" style="40" hidden="1" customWidth="1"/>
    <col min="68" max="16384" width="9.33203125" style="40" customWidth="1"/>
  </cols>
  <sheetData>
    <row r="1" spans="1:66" ht="21.75" customHeight="1">
      <c r="A1" s="10"/>
      <c r="B1" s="11"/>
      <c r="C1" s="11"/>
      <c r="D1" s="12" t="s">
        <v>1</v>
      </c>
      <c r="E1" s="11"/>
      <c r="F1" s="13" t="s">
        <v>98</v>
      </c>
      <c r="G1" s="13"/>
      <c r="H1" s="48" t="s">
        <v>99</v>
      </c>
      <c r="I1" s="48"/>
      <c r="J1" s="48"/>
      <c r="K1" s="48"/>
      <c r="L1" s="13" t="s">
        <v>100</v>
      </c>
      <c r="M1" s="11"/>
      <c r="N1" s="11"/>
      <c r="O1" s="12" t="s">
        <v>101</v>
      </c>
      <c r="P1" s="11"/>
      <c r="Q1" s="11"/>
      <c r="R1" s="11"/>
      <c r="S1" s="13" t="s">
        <v>102</v>
      </c>
      <c r="T1" s="13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</row>
    <row r="2" spans="3:46" s="361" customFormat="1" ht="36.95" customHeight="1">
      <c r="C2" s="362" t="s">
        <v>7</v>
      </c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S2" s="364" t="s">
        <v>8</v>
      </c>
      <c r="T2" s="365"/>
      <c r="U2" s="365"/>
      <c r="V2" s="365"/>
      <c r="W2" s="365"/>
      <c r="X2" s="365"/>
      <c r="Y2" s="365"/>
      <c r="Z2" s="365"/>
      <c r="AA2" s="365"/>
      <c r="AB2" s="365"/>
      <c r="AC2" s="365"/>
      <c r="AT2" s="366" t="s">
        <v>85</v>
      </c>
    </row>
    <row r="3" spans="2:46" s="361" customFormat="1" ht="6.95" customHeight="1">
      <c r="B3" s="367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AT3" s="366" t="s">
        <v>103</v>
      </c>
    </row>
    <row r="4" spans="2:46" s="361" customFormat="1" ht="36.95" customHeight="1">
      <c r="B4" s="370"/>
      <c r="C4" s="371" t="s">
        <v>104</v>
      </c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3"/>
      <c r="T4" s="374" t="s">
        <v>13</v>
      </c>
      <c r="AT4" s="366" t="s">
        <v>6</v>
      </c>
    </row>
    <row r="5" spans="2:18" s="361" customFormat="1" ht="6.95" customHeight="1">
      <c r="B5" s="370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3"/>
    </row>
    <row r="6" spans="2:18" s="361" customFormat="1" ht="25.35" customHeight="1">
      <c r="B6" s="370"/>
      <c r="C6" s="375"/>
      <c r="D6" s="376" t="s">
        <v>16</v>
      </c>
      <c r="E6" s="375"/>
      <c r="F6" s="377" t="str">
        <f>'Rekapitulace stavby'!K6</f>
        <v xml:space="preserve">Pořízení nové kotelny_ UDRŽOVACÍ PRÁCE
Vyšší odborná škola a Střední zemědělská škola Benešov, Mendelova 131 
</v>
      </c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5"/>
      <c r="R6" s="373"/>
    </row>
    <row r="7" spans="2:18" s="379" customFormat="1" ht="32.85" customHeight="1">
      <c r="B7" s="380"/>
      <c r="C7" s="381"/>
      <c r="D7" s="382" t="s">
        <v>105</v>
      </c>
      <c r="E7" s="381"/>
      <c r="F7" s="383" t="s">
        <v>228</v>
      </c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1"/>
      <c r="R7" s="385"/>
    </row>
    <row r="8" spans="2:18" s="379" customFormat="1" ht="14.45" customHeight="1">
      <c r="B8" s="380"/>
      <c r="C8" s="381"/>
      <c r="D8" s="376" t="s">
        <v>17</v>
      </c>
      <c r="E8" s="381"/>
      <c r="F8" s="386"/>
      <c r="G8" s="381"/>
      <c r="H8" s="381"/>
      <c r="I8" s="381"/>
      <c r="J8" s="381"/>
      <c r="K8" s="381"/>
      <c r="L8" s="381"/>
      <c r="M8" s="376" t="s">
        <v>18</v>
      </c>
      <c r="N8" s="381"/>
      <c r="O8" s="386" t="s">
        <v>5</v>
      </c>
      <c r="P8" s="381"/>
      <c r="Q8" s="381"/>
      <c r="R8" s="385"/>
    </row>
    <row r="9" spans="2:18" s="379" customFormat="1" ht="14.45" customHeight="1">
      <c r="B9" s="380"/>
      <c r="C9" s="381"/>
      <c r="D9" s="376" t="s">
        <v>19</v>
      </c>
      <c r="E9" s="381"/>
      <c r="F9" s="386" t="str">
        <f>'Rekapitulace stavby'!K8</f>
        <v xml:space="preserve">Benešov-Mendelova 131 </v>
      </c>
      <c r="G9" s="381"/>
      <c r="H9" s="381"/>
      <c r="I9" s="381"/>
      <c r="J9" s="381"/>
      <c r="K9" s="381"/>
      <c r="L9" s="381"/>
      <c r="M9" s="376" t="s">
        <v>20</v>
      </c>
      <c r="N9" s="381"/>
      <c r="O9" s="387">
        <f>'Rekapitulace stavby'!AN8</f>
        <v>43862</v>
      </c>
      <c r="P9" s="387"/>
      <c r="Q9" s="381"/>
      <c r="R9" s="385"/>
    </row>
    <row r="10" spans="2:18" s="379" customFormat="1" ht="10.9" customHeight="1">
      <c r="B10" s="380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5"/>
    </row>
    <row r="11" spans="2:18" s="379" customFormat="1" ht="14.45" customHeight="1">
      <c r="B11" s="380"/>
      <c r="C11" s="381"/>
      <c r="D11" s="376" t="s">
        <v>23</v>
      </c>
      <c r="E11" s="381"/>
      <c r="F11" s="381"/>
      <c r="G11" s="381"/>
      <c r="H11" s="381"/>
      <c r="I11" s="381"/>
      <c r="J11" s="381"/>
      <c r="K11" s="381"/>
      <c r="L11" s="381"/>
      <c r="M11" s="376" t="s">
        <v>24</v>
      </c>
      <c r="N11" s="381"/>
      <c r="O11" s="388">
        <f>'Rekapitulace stavby'!AN10</f>
        <v>61664651</v>
      </c>
      <c r="P11" s="388"/>
      <c r="Q11" s="381"/>
      <c r="R11" s="385"/>
    </row>
    <row r="12" spans="2:18" s="379" customFormat="1" ht="18" customHeight="1">
      <c r="B12" s="380"/>
      <c r="C12" s="381"/>
      <c r="D12" s="381"/>
      <c r="E12" s="386" t="str">
        <f>'Rekapitulace stavby'!E11</f>
        <v>Vyšší odborná škola a Střední zemědělská škola Benešov</v>
      </c>
      <c r="F12" s="381"/>
      <c r="G12" s="381"/>
      <c r="H12" s="381"/>
      <c r="I12" s="381"/>
      <c r="J12" s="381"/>
      <c r="K12" s="381"/>
      <c r="L12" s="381"/>
      <c r="M12" s="376" t="s">
        <v>25</v>
      </c>
      <c r="N12" s="381"/>
      <c r="O12" s="388" t="s">
        <v>5</v>
      </c>
      <c r="P12" s="388"/>
      <c r="Q12" s="381"/>
      <c r="R12" s="385"/>
    </row>
    <row r="13" spans="2:18" s="379" customFormat="1" ht="6.95" customHeight="1">
      <c r="B13" s="380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5"/>
    </row>
    <row r="14" spans="2:18" s="15" customFormat="1" ht="14.45" customHeight="1">
      <c r="B14" s="8"/>
      <c r="C14" s="38"/>
      <c r="D14" s="37" t="s">
        <v>26</v>
      </c>
      <c r="E14" s="38"/>
      <c r="F14" s="38"/>
      <c r="G14" s="38"/>
      <c r="H14" s="38"/>
      <c r="I14" s="38"/>
      <c r="J14" s="38"/>
      <c r="K14" s="38"/>
      <c r="L14" s="38"/>
      <c r="M14" s="37" t="s">
        <v>24</v>
      </c>
      <c r="N14" s="38"/>
      <c r="O14" s="47" t="str">
        <f>IF('[1]Rekapitulace stavby'!AN13="","",'[1]Rekapitulace stavby'!AN13)</f>
        <v/>
      </c>
      <c r="P14" s="47"/>
      <c r="Q14" s="38"/>
      <c r="R14" s="9"/>
    </row>
    <row r="15" spans="2:18" s="15" customFormat="1" ht="18" customHeight="1">
      <c r="B15" s="8"/>
      <c r="C15" s="38"/>
      <c r="D15" s="38"/>
      <c r="E15" s="39" t="str">
        <f>IF('[1]Rekapitulace stavby'!E14="","",'[1]Rekapitulace stavby'!E14)</f>
        <v xml:space="preserve"> </v>
      </c>
      <c r="F15" s="38"/>
      <c r="G15" s="38"/>
      <c r="H15" s="38"/>
      <c r="I15" s="38"/>
      <c r="J15" s="38"/>
      <c r="K15" s="38"/>
      <c r="L15" s="38"/>
      <c r="M15" s="37" t="s">
        <v>25</v>
      </c>
      <c r="N15" s="38"/>
      <c r="O15" s="47" t="str">
        <f>IF('[1]Rekapitulace stavby'!AN14="","",'[1]Rekapitulace stavby'!AN14)</f>
        <v/>
      </c>
      <c r="P15" s="47"/>
      <c r="Q15" s="38"/>
      <c r="R15" s="9"/>
    </row>
    <row r="16" spans="2:18" s="15" customFormat="1" ht="6.95" customHeight="1">
      <c r="B16" s="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9"/>
    </row>
    <row r="17" spans="2:18" s="379" customFormat="1" ht="14.45" customHeight="1">
      <c r="B17" s="380"/>
      <c r="C17" s="381"/>
      <c r="D17" s="376" t="s">
        <v>28</v>
      </c>
      <c r="E17" s="381"/>
      <c r="F17" s="381"/>
      <c r="G17" s="381"/>
      <c r="H17" s="381"/>
      <c r="I17" s="381"/>
      <c r="J17" s="381"/>
      <c r="K17" s="381"/>
      <c r="L17" s="381"/>
      <c r="M17" s="376" t="s">
        <v>24</v>
      </c>
      <c r="N17" s="381"/>
      <c r="O17" s="388"/>
      <c r="P17" s="388"/>
      <c r="Q17" s="381"/>
      <c r="R17" s="385"/>
    </row>
    <row r="18" spans="2:18" s="379" customFormat="1" ht="18" customHeight="1">
      <c r="B18" s="380"/>
      <c r="C18" s="381"/>
      <c r="D18" s="381"/>
      <c r="E18" s="386"/>
      <c r="F18" s="381"/>
      <c r="G18" s="381"/>
      <c r="H18" s="381"/>
      <c r="I18" s="381"/>
      <c r="J18" s="381"/>
      <c r="K18" s="381"/>
      <c r="L18" s="381"/>
      <c r="M18" s="376" t="s">
        <v>25</v>
      </c>
      <c r="N18" s="381"/>
      <c r="O18" s="388" t="s">
        <v>5</v>
      </c>
      <c r="P18" s="388"/>
      <c r="Q18" s="381"/>
      <c r="R18" s="385"/>
    </row>
    <row r="19" spans="2:18" s="379" customFormat="1" ht="6.95" customHeight="1">
      <c r="B19" s="380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5"/>
    </row>
    <row r="20" spans="2:18" s="379" customFormat="1" ht="14.45" customHeight="1">
      <c r="B20" s="380"/>
      <c r="C20" s="381"/>
      <c r="D20" s="376" t="s">
        <v>30</v>
      </c>
      <c r="E20" s="381"/>
      <c r="F20" s="381"/>
      <c r="G20" s="381"/>
      <c r="H20" s="381"/>
      <c r="I20" s="381"/>
      <c r="J20" s="381"/>
      <c r="K20" s="381"/>
      <c r="L20" s="381"/>
      <c r="M20" s="376" t="s">
        <v>24</v>
      </c>
      <c r="N20" s="381"/>
      <c r="O20" s="388"/>
      <c r="P20" s="388"/>
      <c r="Q20" s="381"/>
      <c r="R20" s="385"/>
    </row>
    <row r="21" spans="2:18" s="379" customFormat="1" ht="18" customHeight="1">
      <c r="B21" s="380"/>
      <c r="C21" s="381"/>
      <c r="D21" s="381"/>
      <c r="E21" s="386"/>
      <c r="F21" s="381"/>
      <c r="G21" s="381"/>
      <c r="H21" s="381"/>
      <c r="I21" s="381"/>
      <c r="J21" s="381"/>
      <c r="K21" s="381"/>
      <c r="L21" s="381"/>
      <c r="M21" s="376" t="s">
        <v>25</v>
      </c>
      <c r="N21" s="381"/>
      <c r="O21" s="388" t="s">
        <v>5</v>
      </c>
      <c r="P21" s="388"/>
      <c r="Q21" s="381"/>
      <c r="R21" s="385"/>
    </row>
    <row r="22" spans="2:18" s="379" customFormat="1" ht="6.95" customHeight="1">
      <c r="B22" s="380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5"/>
    </row>
    <row r="23" spans="2:18" s="379" customFormat="1" ht="14.45" customHeight="1">
      <c r="B23" s="380"/>
      <c r="C23" s="381"/>
      <c r="D23" s="376" t="s">
        <v>31</v>
      </c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5"/>
    </row>
    <row r="24" spans="2:18" s="379" customFormat="1" ht="16.5" customHeight="1">
      <c r="B24" s="380"/>
      <c r="C24" s="381"/>
      <c r="D24" s="381"/>
      <c r="E24" s="389" t="s">
        <v>5</v>
      </c>
      <c r="F24" s="389"/>
      <c r="G24" s="389"/>
      <c r="H24" s="389"/>
      <c r="I24" s="389"/>
      <c r="J24" s="389"/>
      <c r="K24" s="389"/>
      <c r="L24" s="389"/>
      <c r="M24" s="381"/>
      <c r="N24" s="381"/>
      <c r="O24" s="381"/>
      <c r="P24" s="381"/>
      <c r="Q24" s="381"/>
      <c r="R24" s="385"/>
    </row>
    <row r="25" spans="2:18" s="379" customFormat="1" ht="6.95" customHeight="1">
      <c r="B25" s="380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5"/>
    </row>
    <row r="26" spans="2:18" s="379" customFormat="1" ht="6.95" customHeight="1">
      <c r="B26" s="380"/>
      <c r="C26" s="381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81"/>
      <c r="R26" s="385"/>
    </row>
    <row r="27" spans="2:18" s="379" customFormat="1" ht="14.45" customHeight="1">
      <c r="B27" s="380"/>
      <c r="C27" s="381"/>
      <c r="D27" s="391" t="s">
        <v>107</v>
      </c>
      <c r="E27" s="381"/>
      <c r="F27" s="381"/>
      <c r="G27" s="381"/>
      <c r="H27" s="381"/>
      <c r="I27" s="381"/>
      <c r="J27" s="381"/>
      <c r="K27" s="381"/>
      <c r="L27" s="381"/>
      <c r="M27" s="392">
        <f>N88</f>
        <v>0</v>
      </c>
      <c r="N27" s="392"/>
      <c r="O27" s="392"/>
      <c r="P27" s="392"/>
      <c r="Q27" s="381"/>
      <c r="R27" s="385"/>
    </row>
    <row r="28" spans="2:18" s="379" customFormat="1" ht="14.45" customHeight="1">
      <c r="B28" s="380"/>
      <c r="C28" s="381"/>
      <c r="D28" s="393"/>
      <c r="E28" s="381"/>
      <c r="F28" s="381"/>
      <c r="G28" s="381"/>
      <c r="H28" s="381"/>
      <c r="I28" s="381"/>
      <c r="J28" s="381"/>
      <c r="K28" s="381"/>
      <c r="L28" s="381"/>
      <c r="M28" s="392"/>
      <c r="N28" s="392"/>
      <c r="O28" s="392"/>
      <c r="P28" s="392"/>
      <c r="Q28" s="381"/>
      <c r="R28" s="385"/>
    </row>
    <row r="29" spans="2:18" s="379" customFormat="1" ht="6.95" customHeight="1">
      <c r="B29" s="380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5"/>
    </row>
    <row r="30" spans="2:18" s="379" customFormat="1" ht="25.35" customHeight="1">
      <c r="B30" s="380"/>
      <c r="C30" s="381"/>
      <c r="D30" s="394" t="s">
        <v>33</v>
      </c>
      <c r="E30" s="381"/>
      <c r="F30" s="381"/>
      <c r="G30" s="381"/>
      <c r="H30" s="381"/>
      <c r="I30" s="381"/>
      <c r="J30" s="381"/>
      <c r="K30" s="381"/>
      <c r="L30" s="381"/>
      <c r="M30" s="395">
        <f>ROUND(M27+M28,2)</f>
        <v>0</v>
      </c>
      <c r="N30" s="384"/>
      <c r="O30" s="384"/>
      <c r="P30" s="384"/>
      <c r="Q30" s="381"/>
      <c r="R30" s="385"/>
    </row>
    <row r="31" spans="2:18" s="379" customFormat="1" ht="6.95" customHeight="1">
      <c r="B31" s="380"/>
      <c r="C31" s="381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81"/>
      <c r="R31" s="385"/>
    </row>
    <row r="32" spans="2:18" s="379" customFormat="1" ht="14.45" customHeight="1">
      <c r="B32" s="380"/>
      <c r="C32" s="381"/>
      <c r="D32" s="396" t="s">
        <v>34</v>
      </c>
      <c r="E32" s="396" t="s">
        <v>35</v>
      </c>
      <c r="F32" s="397">
        <v>0.21</v>
      </c>
      <c r="G32" s="398" t="s">
        <v>36</v>
      </c>
      <c r="H32" s="399">
        <f>M30</f>
        <v>0</v>
      </c>
      <c r="I32" s="384"/>
      <c r="J32" s="384"/>
      <c r="K32" s="381"/>
      <c r="L32" s="381"/>
      <c r="M32" s="399">
        <f>ROUND(H32*F32,2)</f>
        <v>0</v>
      </c>
      <c r="N32" s="384"/>
      <c r="O32" s="384"/>
      <c r="P32" s="384"/>
      <c r="Q32" s="381"/>
      <c r="R32" s="385"/>
    </row>
    <row r="33" spans="2:18" s="379" customFormat="1" ht="14.45" customHeight="1">
      <c r="B33" s="380"/>
      <c r="C33" s="381"/>
      <c r="D33" s="381"/>
      <c r="E33" s="396" t="s">
        <v>37</v>
      </c>
      <c r="F33" s="397">
        <v>0.15</v>
      </c>
      <c r="G33" s="398" t="s">
        <v>36</v>
      </c>
      <c r="H33" s="399">
        <f>ROUND((SUM(BF100:BF101)+SUM(BF119:BF263)),2)</f>
        <v>0</v>
      </c>
      <c r="I33" s="384"/>
      <c r="J33" s="384"/>
      <c r="K33" s="381"/>
      <c r="L33" s="381"/>
      <c r="M33" s="399">
        <f>ROUND(ROUND((SUM(BF100:BF101)+SUM(BF119:BF263)),2)*F33,2)</f>
        <v>0</v>
      </c>
      <c r="N33" s="384"/>
      <c r="O33" s="384"/>
      <c r="P33" s="384"/>
      <c r="Q33" s="381"/>
      <c r="R33" s="385"/>
    </row>
    <row r="34" spans="2:18" s="379" customFormat="1" ht="14.45" customHeight="1" hidden="1">
      <c r="B34" s="380"/>
      <c r="C34" s="381"/>
      <c r="D34" s="381"/>
      <c r="E34" s="396" t="s">
        <v>38</v>
      </c>
      <c r="F34" s="397">
        <v>0.21</v>
      </c>
      <c r="G34" s="398" t="s">
        <v>36</v>
      </c>
      <c r="H34" s="399">
        <f>ROUND((SUM(BG100:BG101)+SUM(BG119:BG263)),2)</f>
        <v>0</v>
      </c>
      <c r="I34" s="384"/>
      <c r="J34" s="384"/>
      <c r="K34" s="381"/>
      <c r="L34" s="381"/>
      <c r="M34" s="399">
        <v>0</v>
      </c>
      <c r="N34" s="384"/>
      <c r="O34" s="384"/>
      <c r="P34" s="384"/>
      <c r="Q34" s="381"/>
      <c r="R34" s="385"/>
    </row>
    <row r="35" spans="2:18" s="379" customFormat="1" ht="14.45" customHeight="1" hidden="1">
      <c r="B35" s="380"/>
      <c r="C35" s="381"/>
      <c r="D35" s="381"/>
      <c r="E35" s="396" t="s">
        <v>39</v>
      </c>
      <c r="F35" s="397">
        <v>0.15</v>
      </c>
      <c r="G35" s="398" t="s">
        <v>36</v>
      </c>
      <c r="H35" s="399">
        <f>ROUND((SUM(BH100:BH101)+SUM(BH119:BH263)),2)</f>
        <v>0</v>
      </c>
      <c r="I35" s="384"/>
      <c r="J35" s="384"/>
      <c r="K35" s="381"/>
      <c r="L35" s="381"/>
      <c r="M35" s="399">
        <v>0</v>
      </c>
      <c r="N35" s="384"/>
      <c r="O35" s="384"/>
      <c r="P35" s="384"/>
      <c r="Q35" s="381"/>
      <c r="R35" s="385"/>
    </row>
    <row r="36" spans="2:18" s="379" customFormat="1" ht="14.45" customHeight="1" hidden="1">
      <c r="B36" s="380"/>
      <c r="C36" s="381"/>
      <c r="D36" s="381"/>
      <c r="E36" s="396" t="s">
        <v>40</v>
      </c>
      <c r="F36" s="397">
        <v>0</v>
      </c>
      <c r="G36" s="398" t="s">
        <v>36</v>
      </c>
      <c r="H36" s="399">
        <f>ROUND((SUM(BI100:BI101)+SUM(BI119:BI263)),2)</f>
        <v>0</v>
      </c>
      <c r="I36" s="384"/>
      <c r="J36" s="384"/>
      <c r="K36" s="381"/>
      <c r="L36" s="381"/>
      <c r="M36" s="399">
        <v>0</v>
      </c>
      <c r="N36" s="384"/>
      <c r="O36" s="384"/>
      <c r="P36" s="384"/>
      <c r="Q36" s="381"/>
      <c r="R36" s="385"/>
    </row>
    <row r="37" spans="2:18" s="379" customFormat="1" ht="6.95" customHeight="1">
      <c r="B37" s="380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5"/>
    </row>
    <row r="38" spans="2:18" s="379" customFormat="1" ht="25.35" customHeight="1">
      <c r="B38" s="380"/>
      <c r="C38" s="400"/>
      <c r="D38" s="401" t="s">
        <v>41</v>
      </c>
      <c r="E38" s="402"/>
      <c r="F38" s="402"/>
      <c r="G38" s="403" t="s">
        <v>42</v>
      </c>
      <c r="H38" s="404" t="s">
        <v>43</v>
      </c>
      <c r="I38" s="402"/>
      <c r="J38" s="402"/>
      <c r="K38" s="402"/>
      <c r="L38" s="405">
        <f>SUM(M30:M36)</f>
        <v>0</v>
      </c>
      <c r="M38" s="405"/>
      <c r="N38" s="405"/>
      <c r="O38" s="405"/>
      <c r="P38" s="406"/>
      <c r="Q38" s="400"/>
      <c r="R38" s="385"/>
    </row>
    <row r="39" spans="2:18" s="379" customFormat="1" ht="14.45" customHeight="1">
      <c r="B39" s="380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5"/>
    </row>
    <row r="40" spans="2:18" s="379" customFormat="1" ht="14.45" customHeight="1">
      <c r="B40" s="380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5"/>
    </row>
    <row r="41" spans="2:18" s="361" customFormat="1" ht="13.5">
      <c r="B41" s="370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3"/>
    </row>
    <row r="42" spans="2:18" s="361" customFormat="1" ht="13.5">
      <c r="B42" s="370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3"/>
    </row>
    <row r="43" spans="2:18" s="361" customFormat="1" ht="13.5">
      <c r="B43" s="370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3"/>
    </row>
    <row r="44" spans="2:18" s="361" customFormat="1" ht="13.5">
      <c r="B44" s="370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3"/>
    </row>
    <row r="45" spans="2:18" s="361" customFormat="1" ht="13.5">
      <c r="B45" s="370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3"/>
    </row>
    <row r="46" spans="2:18" s="361" customFormat="1" ht="13.5">
      <c r="B46" s="370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3"/>
    </row>
    <row r="47" spans="2:18" s="361" customFormat="1" ht="13.5">
      <c r="B47" s="370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3"/>
    </row>
    <row r="48" spans="2:18" s="361" customFormat="1" ht="13.5">
      <c r="B48" s="370"/>
      <c r="C48" s="375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3"/>
    </row>
    <row r="49" spans="2:18" s="361" customFormat="1" ht="13.5">
      <c r="B49" s="370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3"/>
    </row>
    <row r="50" spans="2:18" s="379" customFormat="1" ht="15">
      <c r="B50" s="380"/>
      <c r="C50" s="381"/>
      <c r="D50" s="407" t="s">
        <v>44</v>
      </c>
      <c r="E50" s="390"/>
      <c r="F50" s="390"/>
      <c r="G50" s="390"/>
      <c r="H50" s="408"/>
      <c r="I50" s="381"/>
      <c r="J50" s="407" t="s">
        <v>45</v>
      </c>
      <c r="K50" s="390"/>
      <c r="L50" s="390"/>
      <c r="M50" s="390"/>
      <c r="N50" s="390"/>
      <c r="O50" s="390"/>
      <c r="P50" s="408"/>
      <c r="Q50" s="381"/>
      <c r="R50" s="385"/>
    </row>
    <row r="51" spans="2:18" s="361" customFormat="1" ht="13.5">
      <c r="B51" s="370"/>
      <c r="C51" s="375"/>
      <c r="D51" s="409"/>
      <c r="E51" s="375"/>
      <c r="F51" s="375"/>
      <c r="G51" s="375"/>
      <c r="H51" s="410"/>
      <c r="I51" s="375"/>
      <c r="J51" s="409"/>
      <c r="K51" s="375"/>
      <c r="L51" s="375"/>
      <c r="M51" s="375"/>
      <c r="N51" s="375"/>
      <c r="O51" s="375"/>
      <c r="P51" s="410"/>
      <c r="Q51" s="375"/>
      <c r="R51" s="373"/>
    </row>
    <row r="52" spans="2:18" s="361" customFormat="1" ht="13.5">
      <c r="B52" s="370"/>
      <c r="C52" s="375"/>
      <c r="D52" s="409"/>
      <c r="E52" s="375"/>
      <c r="F52" s="375"/>
      <c r="G52" s="375"/>
      <c r="H52" s="410"/>
      <c r="I52" s="375"/>
      <c r="J52" s="409"/>
      <c r="K52" s="375"/>
      <c r="L52" s="375"/>
      <c r="M52" s="375"/>
      <c r="N52" s="375"/>
      <c r="O52" s="375"/>
      <c r="P52" s="410"/>
      <c r="Q52" s="375"/>
      <c r="R52" s="373"/>
    </row>
    <row r="53" spans="2:18" s="361" customFormat="1" ht="13.5">
      <c r="B53" s="370"/>
      <c r="C53" s="375"/>
      <c r="D53" s="409"/>
      <c r="E53" s="375"/>
      <c r="F53" s="375"/>
      <c r="G53" s="375"/>
      <c r="H53" s="410"/>
      <c r="I53" s="375"/>
      <c r="J53" s="409"/>
      <c r="K53" s="375"/>
      <c r="L53" s="375"/>
      <c r="M53" s="375"/>
      <c r="N53" s="375"/>
      <c r="O53" s="375"/>
      <c r="P53" s="410"/>
      <c r="Q53" s="375"/>
      <c r="R53" s="373"/>
    </row>
    <row r="54" spans="2:18" s="361" customFormat="1" ht="13.5">
      <c r="B54" s="370"/>
      <c r="C54" s="375"/>
      <c r="D54" s="409"/>
      <c r="E54" s="375"/>
      <c r="F54" s="375"/>
      <c r="G54" s="375"/>
      <c r="H54" s="410"/>
      <c r="I54" s="375"/>
      <c r="J54" s="409"/>
      <c r="K54" s="375"/>
      <c r="L54" s="375"/>
      <c r="M54" s="375"/>
      <c r="N54" s="375"/>
      <c r="O54" s="375"/>
      <c r="P54" s="410"/>
      <c r="Q54" s="375"/>
      <c r="R54" s="373"/>
    </row>
    <row r="55" spans="2:18" s="361" customFormat="1" ht="13.5">
      <c r="B55" s="370"/>
      <c r="C55" s="375"/>
      <c r="D55" s="409"/>
      <c r="E55" s="375"/>
      <c r="F55" s="375"/>
      <c r="G55" s="375"/>
      <c r="H55" s="410"/>
      <c r="I55" s="375"/>
      <c r="J55" s="409"/>
      <c r="K55" s="375"/>
      <c r="L55" s="375"/>
      <c r="M55" s="375"/>
      <c r="N55" s="375"/>
      <c r="O55" s="375"/>
      <c r="P55" s="410"/>
      <c r="Q55" s="375"/>
      <c r="R55" s="373"/>
    </row>
    <row r="56" spans="2:18" s="361" customFormat="1" ht="13.5">
      <c r="B56" s="370"/>
      <c r="C56" s="375"/>
      <c r="D56" s="409"/>
      <c r="E56" s="375"/>
      <c r="F56" s="375"/>
      <c r="G56" s="375"/>
      <c r="H56" s="410"/>
      <c r="I56" s="375"/>
      <c r="J56" s="409"/>
      <c r="K56" s="375"/>
      <c r="L56" s="375"/>
      <c r="M56" s="375"/>
      <c r="N56" s="375"/>
      <c r="O56" s="375"/>
      <c r="P56" s="410"/>
      <c r="Q56" s="375"/>
      <c r="R56" s="373"/>
    </row>
    <row r="57" spans="2:18" s="361" customFormat="1" ht="13.5">
      <c r="B57" s="370"/>
      <c r="C57" s="375"/>
      <c r="D57" s="409"/>
      <c r="E57" s="375"/>
      <c r="F57" s="375"/>
      <c r="G57" s="375"/>
      <c r="H57" s="410"/>
      <c r="I57" s="375"/>
      <c r="J57" s="409"/>
      <c r="K57" s="375"/>
      <c r="L57" s="375"/>
      <c r="M57" s="375"/>
      <c r="N57" s="375"/>
      <c r="O57" s="375"/>
      <c r="P57" s="410"/>
      <c r="Q57" s="375"/>
      <c r="R57" s="373"/>
    </row>
    <row r="58" spans="2:18" s="361" customFormat="1" ht="13.5">
      <c r="B58" s="370"/>
      <c r="C58" s="375"/>
      <c r="D58" s="409"/>
      <c r="E58" s="375"/>
      <c r="F58" s="375"/>
      <c r="G58" s="375"/>
      <c r="H58" s="410"/>
      <c r="I58" s="375"/>
      <c r="J58" s="409"/>
      <c r="K58" s="375"/>
      <c r="L58" s="375"/>
      <c r="M58" s="375"/>
      <c r="N58" s="375"/>
      <c r="O58" s="375"/>
      <c r="P58" s="410"/>
      <c r="Q58" s="375"/>
      <c r="R58" s="373"/>
    </row>
    <row r="59" spans="2:18" s="379" customFormat="1" ht="15">
      <c r="B59" s="380"/>
      <c r="C59" s="381"/>
      <c r="D59" s="411" t="s">
        <v>46</v>
      </c>
      <c r="E59" s="412"/>
      <c r="F59" s="412"/>
      <c r="G59" s="413" t="s">
        <v>47</v>
      </c>
      <c r="H59" s="414"/>
      <c r="I59" s="381"/>
      <c r="J59" s="411" t="s">
        <v>46</v>
      </c>
      <c r="K59" s="412"/>
      <c r="L59" s="412"/>
      <c r="M59" s="412"/>
      <c r="N59" s="413" t="s">
        <v>47</v>
      </c>
      <c r="O59" s="412"/>
      <c r="P59" s="414"/>
      <c r="Q59" s="381"/>
      <c r="R59" s="385"/>
    </row>
    <row r="60" spans="2:18" s="361" customFormat="1" ht="13.5">
      <c r="B60" s="370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3"/>
    </row>
    <row r="61" spans="2:18" s="379" customFormat="1" ht="15">
      <c r="B61" s="380"/>
      <c r="C61" s="381"/>
      <c r="D61" s="407" t="s">
        <v>48</v>
      </c>
      <c r="E61" s="390"/>
      <c r="F61" s="390"/>
      <c r="G61" s="390"/>
      <c r="H61" s="408"/>
      <c r="I61" s="381"/>
      <c r="J61" s="407" t="s">
        <v>49</v>
      </c>
      <c r="K61" s="390"/>
      <c r="L61" s="390"/>
      <c r="M61" s="390"/>
      <c r="N61" s="390"/>
      <c r="O61" s="390"/>
      <c r="P61" s="408"/>
      <c r="Q61" s="381"/>
      <c r="R61" s="385"/>
    </row>
    <row r="62" spans="2:18" s="361" customFormat="1" ht="13.5">
      <c r="B62" s="370"/>
      <c r="C62" s="375"/>
      <c r="D62" s="409"/>
      <c r="E62" s="375"/>
      <c r="F62" s="375"/>
      <c r="G62" s="375"/>
      <c r="H62" s="410"/>
      <c r="I62" s="375"/>
      <c r="J62" s="409"/>
      <c r="K62" s="375"/>
      <c r="L62" s="375"/>
      <c r="M62" s="375"/>
      <c r="N62" s="375"/>
      <c r="O62" s="375"/>
      <c r="P62" s="410"/>
      <c r="Q62" s="375"/>
      <c r="R62" s="373"/>
    </row>
    <row r="63" spans="2:18" s="361" customFormat="1" ht="13.5">
      <c r="B63" s="370"/>
      <c r="C63" s="375"/>
      <c r="D63" s="409"/>
      <c r="E63" s="375"/>
      <c r="F63" s="375"/>
      <c r="G63" s="375"/>
      <c r="H63" s="410"/>
      <c r="I63" s="375"/>
      <c r="J63" s="409"/>
      <c r="K63" s="375"/>
      <c r="L63" s="375"/>
      <c r="M63" s="375"/>
      <c r="N63" s="375"/>
      <c r="O63" s="375"/>
      <c r="P63" s="410"/>
      <c r="Q63" s="375"/>
      <c r="R63" s="373"/>
    </row>
    <row r="64" spans="2:18" s="361" customFormat="1" ht="13.5">
      <c r="B64" s="370"/>
      <c r="C64" s="375"/>
      <c r="D64" s="409"/>
      <c r="E64" s="375"/>
      <c r="F64" s="375"/>
      <c r="G64" s="375"/>
      <c r="H64" s="410"/>
      <c r="I64" s="375"/>
      <c r="J64" s="409"/>
      <c r="K64" s="375"/>
      <c r="L64" s="375"/>
      <c r="M64" s="375"/>
      <c r="N64" s="375"/>
      <c r="O64" s="375"/>
      <c r="P64" s="410"/>
      <c r="Q64" s="375"/>
      <c r="R64" s="373"/>
    </row>
    <row r="65" spans="2:18" s="361" customFormat="1" ht="13.5">
      <c r="B65" s="370"/>
      <c r="C65" s="375"/>
      <c r="D65" s="409"/>
      <c r="E65" s="375"/>
      <c r="F65" s="375"/>
      <c r="G65" s="375"/>
      <c r="H65" s="410"/>
      <c r="I65" s="375"/>
      <c r="J65" s="409"/>
      <c r="K65" s="375"/>
      <c r="L65" s="375"/>
      <c r="M65" s="375"/>
      <c r="N65" s="375"/>
      <c r="O65" s="375"/>
      <c r="P65" s="410"/>
      <c r="Q65" s="375"/>
      <c r="R65" s="373"/>
    </row>
    <row r="66" spans="2:18" s="361" customFormat="1" ht="13.5">
      <c r="B66" s="370"/>
      <c r="C66" s="375"/>
      <c r="D66" s="409"/>
      <c r="E66" s="375"/>
      <c r="F66" s="375"/>
      <c r="G66" s="375"/>
      <c r="H66" s="410"/>
      <c r="I66" s="375"/>
      <c r="J66" s="409"/>
      <c r="K66" s="375"/>
      <c r="L66" s="375"/>
      <c r="M66" s="375"/>
      <c r="N66" s="375"/>
      <c r="O66" s="375"/>
      <c r="P66" s="410"/>
      <c r="Q66" s="375"/>
      <c r="R66" s="373"/>
    </row>
    <row r="67" spans="2:18" s="361" customFormat="1" ht="13.5">
      <c r="B67" s="370"/>
      <c r="C67" s="375"/>
      <c r="D67" s="409"/>
      <c r="E67" s="375"/>
      <c r="F67" s="375"/>
      <c r="G67" s="375"/>
      <c r="H67" s="410"/>
      <c r="I67" s="375"/>
      <c r="J67" s="409"/>
      <c r="K67" s="375"/>
      <c r="L67" s="375"/>
      <c r="M67" s="375"/>
      <c r="N67" s="375"/>
      <c r="O67" s="375"/>
      <c r="P67" s="410"/>
      <c r="Q67" s="375"/>
      <c r="R67" s="373"/>
    </row>
    <row r="68" spans="2:18" s="361" customFormat="1" ht="13.5">
      <c r="B68" s="370"/>
      <c r="C68" s="375"/>
      <c r="D68" s="409"/>
      <c r="E68" s="375"/>
      <c r="F68" s="375"/>
      <c r="G68" s="375"/>
      <c r="H68" s="410"/>
      <c r="I68" s="375"/>
      <c r="J68" s="409"/>
      <c r="K68" s="375"/>
      <c r="L68" s="375"/>
      <c r="M68" s="375"/>
      <c r="N68" s="375"/>
      <c r="O68" s="375"/>
      <c r="P68" s="410"/>
      <c r="Q68" s="375"/>
      <c r="R68" s="373"/>
    </row>
    <row r="69" spans="2:18" s="361" customFormat="1" ht="13.5">
      <c r="B69" s="370"/>
      <c r="C69" s="375"/>
      <c r="D69" s="409"/>
      <c r="E69" s="375"/>
      <c r="F69" s="375"/>
      <c r="G69" s="375"/>
      <c r="H69" s="410"/>
      <c r="I69" s="375"/>
      <c r="J69" s="409"/>
      <c r="K69" s="375"/>
      <c r="L69" s="375"/>
      <c r="M69" s="375"/>
      <c r="N69" s="375"/>
      <c r="O69" s="375"/>
      <c r="P69" s="410"/>
      <c r="Q69" s="375"/>
      <c r="R69" s="373"/>
    </row>
    <row r="70" spans="2:18" s="379" customFormat="1" ht="15">
      <c r="B70" s="380"/>
      <c r="C70" s="381"/>
      <c r="D70" s="411" t="s">
        <v>46</v>
      </c>
      <c r="E70" s="412"/>
      <c r="F70" s="412"/>
      <c r="G70" s="413" t="s">
        <v>47</v>
      </c>
      <c r="H70" s="414"/>
      <c r="I70" s="381"/>
      <c r="J70" s="411" t="s">
        <v>46</v>
      </c>
      <c r="K70" s="412"/>
      <c r="L70" s="412"/>
      <c r="M70" s="412"/>
      <c r="N70" s="413" t="s">
        <v>47</v>
      </c>
      <c r="O70" s="412"/>
      <c r="P70" s="414"/>
      <c r="Q70" s="381"/>
      <c r="R70" s="385"/>
    </row>
    <row r="71" spans="2:18" s="379" customFormat="1" ht="14.45" customHeight="1">
      <c r="B71" s="415"/>
      <c r="C71" s="416"/>
      <c r="D71" s="416"/>
      <c r="E71" s="416"/>
      <c r="F71" s="416"/>
      <c r="G71" s="416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7"/>
    </row>
    <row r="72" s="361" customFormat="1" ht="13.5"/>
    <row r="73" s="361" customFormat="1" ht="13.5"/>
    <row r="74" s="361" customFormat="1" ht="13.5"/>
    <row r="75" spans="2:18" s="379" customFormat="1" ht="6.95" customHeight="1">
      <c r="B75" s="418"/>
      <c r="C75" s="419"/>
      <c r="D75" s="419"/>
      <c r="E75" s="419"/>
      <c r="F75" s="419"/>
      <c r="G75" s="419"/>
      <c r="H75" s="419"/>
      <c r="I75" s="419"/>
      <c r="J75" s="419"/>
      <c r="K75" s="419"/>
      <c r="L75" s="419"/>
      <c r="M75" s="419"/>
      <c r="N75" s="419"/>
      <c r="O75" s="419"/>
      <c r="P75" s="419"/>
      <c r="Q75" s="419"/>
      <c r="R75" s="420"/>
    </row>
    <row r="76" spans="2:18" s="379" customFormat="1" ht="36.95" customHeight="1">
      <c r="B76" s="380"/>
      <c r="C76" s="371" t="s">
        <v>109</v>
      </c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72"/>
      <c r="R76" s="385"/>
    </row>
    <row r="77" spans="2:18" s="379" customFormat="1" ht="6.95" customHeight="1">
      <c r="B77" s="380"/>
      <c r="C77" s="381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Q77" s="381"/>
      <c r="R77" s="385"/>
    </row>
    <row r="78" spans="2:18" s="379" customFormat="1" ht="30" customHeight="1">
      <c r="B78" s="380"/>
      <c r="C78" s="376" t="s">
        <v>16</v>
      </c>
      <c r="D78" s="381"/>
      <c r="E78" s="381"/>
      <c r="F78" s="377" t="str">
        <f>F6</f>
        <v xml:space="preserve">Pořízení nové kotelny_ UDRŽOVACÍ PRÁCE
Vyšší odborná škola a Střední zemědělská škola Benešov, Mendelova 131 
</v>
      </c>
      <c r="G78" s="378"/>
      <c r="H78" s="378"/>
      <c r="I78" s="378"/>
      <c r="J78" s="378"/>
      <c r="K78" s="378"/>
      <c r="L78" s="378"/>
      <c r="M78" s="378"/>
      <c r="N78" s="378"/>
      <c r="O78" s="378"/>
      <c r="P78" s="378"/>
      <c r="Q78" s="381"/>
      <c r="R78" s="385"/>
    </row>
    <row r="79" spans="2:18" s="379" customFormat="1" ht="36.95" customHeight="1">
      <c r="B79" s="380"/>
      <c r="C79" s="421" t="s">
        <v>105</v>
      </c>
      <c r="D79" s="381"/>
      <c r="E79" s="381"/>
      <c r="F79" s="422" t="str">
        <f>F7</f>
        <v>SO - 03 - Elektroinstalace</v>
      </c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1"/>
      <c r="R79" s="385"/>
    </row>
    <row r="80" spans="2:18" s="379" customFormat="1" ht="6.95" customHeight="1">
      <c r="B80" s="380"/>
      <c r="C80" s="381"/>
      <c r="D80" s="381"/>
      <c r="E80" s="381"/>
      <c r="F80" s="381"/>
      <c r="G80" s="381"/>
      <c r="H80" s="381"/>
      <c r="I80" s="381"/>
      <c r="J80" s="381"/>
      <c r="K80" s="381"/>
      <c r="L80" s="381"/>
      <c r="M80" s="381"/>
      <c r="N80" s="381"/>
      <c r="O80" s="381"/>
      <c r="P80" s="381"/>
      <c r="Q80" s="381"/>
      <c r="R80" s="385"/>
    </row>
    <row r="81" spans="2:18" s="379" customFormat="1" ht="18" customHeight="1">
      <c r="B81" s="380"/>
      <c r="C81" s="376" t="s">
        <v>19</v>
      </c>
      <c r="D81" s="381"/>
      <c r="E81" s="381"/>
      <c r="F81" s="386" t="str">
        <f>F9</f>
        <v xml:space="preserve">Benešov-Mendelova 131 </v>
      </c>
      <c r="G81" s="381"/>
      <c r="H81" s="381"/>
      <c r="I81" s="381"/>
      <c r="J81" s="381"/>
      <c r="K81" s="376" t="s">
        <v>20</v>
      </c>
      <c r="L81" s="381"/>
      <c r="M81" s="387">
        <f>IF(O9="","",O9)</f>
        <v>43862</v>
      </c>
      <c r="N81" s="387"/>
      <c r="O81" s="387"/>
      <c r="P81" s="387"/>
      <c r="Q81" s="381"/>
      <c r="R81" s="385"/>
    </row>
    <row r="82" spans="2:18" s="379" customFormat="1" ht="6.95" customHeight="1">
      <c r="B82" s="380"/>
      <c r="C82" s="381"/>
      <c r="D82" s="381"/>
      <c r="E82" s="381"/>
      <c r="F82" s="381"/>
      <c r="G82" s="381"/>
      <c r="H82" s="381"/>
      <c r="I82" s="381"/>
      <c r="J82" s="381"/>
      <c r="K82" s="381"/>
      <c r="L82" s="381"/>
      <c r="M82" s="381"/>
      <c r="N82" s="381"/>
      <c r="O82" s="381"/>
      <c r="P82" s="381"/>
      <c r="Q82" s="381"/>
      <c r="R82" s="385"/>
    </row>
    <row r="83" spans="2:18" s="379" customFormat="1" ht="15">
      <c r="B83" s="380"/>
      <c r="C83" s="376" t="s">
        <v>23</v>
      </c>
      <c r="D83" s="381"/>
      <c r="E83" s="381"/>
      <c r="F83" s="386" t="str">
        <f>E12</f>
        <v>Vyšší odborná škola a Střední zemědělská škola Benešov</v>
      </c>
      <c r="G83" s="381"/>
      <c r="H83" s="381"/>
      <c r="I83" s="381"/>
      <c r="J83" s="381"/>
      <c r="K83" s="376" t="s">
        <v>28</v>
      </c>
      <c r="L83" s="381"/>
      <c r="M83" s="388">
        <f>E18</f>
        <v>0</v>
      </c>
      <c r="N83" s="388"/>
      <c r="O83" s="388"/>
      <c r="P83" s="388"/>
      <c r="Q83" s="388"/>
      <c r="R83" s="385"/>
    </row>
    <row r="84" spans="2:18" s="379" customFormat="1" ht="14.45" customHeight="1">
      <c r="B84" s="380"/>
      <c r="C84" s="376" t="s">
        <v>26</v>
      </c>
      <c r="D84" s="381"/>
      <c r="E84" s="381"/>
      <c r="F84" s="386" t="str">
        <f>IF(E15="","",E15)</f>
        <v xml:space="preserve"> </v>
      </c>
      <c r="G84" s="381"/>
      <c r="H84" s="381"/>
      <c r="I84" s="381"/>
      <c r="J84" s="381"/>
      <c r="K84" s="376" t="s">
        <v>30</v>
      </c>
      <c r="L84" s="381"/>
      <c r="M84" s="388">
        <f>E21</f>
        <v>0</v>
      </c>
      <c r="N84" s="388"/>
      <c r="O84" s="388"/>
      <c r="P84" s="388"/>
      <c r="Q84" s="388"/>
      <c r="R84" s="385"/>
    </row>
    <row r="85" spans="2:18" s="379" customFormat="1" ht="10.35" customHeight="1">
      <c r="B85" s="380"/>
      <c r="C85" s="381"/>
      <c r="D85" s="381"/>
      <c r="E85" s="381"/>
      <c r="F85" s="381"/>
      <c r="G85" s="381"/>
      <c r="H85" s="381"/>
      <c r="I85" s="381"/>
      <c r="J85" s="381"/>
      <c r="K85" s="381"/>
      <c r="L85" s="381"/>
      <c r="M85" s="381"/>
      <c r="N85" s="381"/>
      <c r="O85" s="381"/>
      <c r="P85" s="381"/>
      <c r="Q85" s="381"/>
      <c r="R85" s="385"/>
    </row>
    <row r="86" spans="2:18" s="379" customFormat="1" ht="29.25" customHeight="1">
      <c r="B86" s="380"/>
      <c r="C86" s="423" t="s">
        <v>110</v>
      </c>
      <c r="D86" s="424"/>
      <c r="E86" s="424"/>
      <c r="F86" s="424"/>
      <c r="G86" s="424"/>
      <c r="H86" s="400"/>
      <c r="I86" s="400"/>
      <c r="J86" s="400"/>
      <c r="K86" s="400"/>
      <c r="L86" s="400"/>
      <c r="M86" s="400"/>
      <c r="N86" s="423" t="s">
        <v>111</v>
      </c>
      <c r="O86" s="424"/>
      <c r="P86" s="424"/>
      <c r="Q86" s="424"/>
      <c r="R86" s="385"/>
    </row>
    <row r="87" spans="2:18" s="379" customFormat="1" ht="10.35" customHeight="1">
      <c r="B87" s="380"/>
      <c r="C87" s="381"/>
      <c r="D87" s="381"/>
      <c r="E87" s="381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  <c r="Q87" s="381"/>
      <c r="R87" s="385"/>
    </row>
    <row r="88" spans="2:47" s="379" customFormat="1" ht="29.25" customHeight="1">
      <c r="B88" s="380"/>
      <c r="C88" s="425" t="s">
        <v>112</v>
      </c>
      <c r="D88" s="381"/>
      <c r="E88" s="381"/>
      <c r="F88" s="381"/>
      <c r="G88" s="381"/>
      <c r="H88" s="381"/>
      <c r="I88" s="381"/>
      <c r="J88" s="381"/>
      <c r="K88" s="381"/>
      <c r="L88" s="381"/>
      <c r="M88" s="381"/>
      <c r="N88" s="426">
        <f>N119</f>
        <v>0</v>
      </c>
      <c r="O88" s="427"/>
      <c r="P88" s="427"/>
      <c r="Q88" s="427"/>
      <c r="R88" s="385"/>
      <c r="AU88" s="366" t="s">
        <v>113</v>
      </c>
    </row>
    <row r="89" spans="2:18" s="434" customFormat="1" ht="24.95" customHeight="1">
      <c r="B89" s="428"/>
      <c r="C89" s="429"/>
      <c r="D89" s="430" t="s">
        <v>117</v>
      </c>
      <c r="E89" s="429"/>
      <c r="F89" s="429"/>
      <c r="G89" s="429"/>
      <c r="H89" s="429"/>
      <c r="I89" s="429"/>
      <c r="J89" s="429"/>
      <c r="K89" s="429"/>
      <c r="L89" s="429"/>
      <c r="M89" s="429"/>
      <c r="N89" s="431">
        <f>N120</f>
        <v>0</v>
      </c>
      <c r="O89" s="432"/>
      <c r="P89" s="432"/>
      <c r="Q89" s="432"/>
      <c r="R89" s="433"/>
    </row>
    <row r="90" spans="2:18" s="441" customFormat="1" ht="19.9" customHeight="1">
      <c r="B90" s="435"/>
      <c r="C90" s="436"/>
      <c r="D90" s="437" t="s">
        <v>526</v>
      </c>
      <c r="E90" s="436"/>
      <c r="F90" s="436"/>
      <c r="G90" s="436"/>
      <c r="H90" s="436"/>
      <c r="I90" s="436"/>
      <c r="J90" s="436"/>
      <c r="K90" s="436"/>
      <c r="L90" s="436"/>
      <c r="M90" s="436"/>
      <c r="N90" s="438">
        <f>N121</f>
        <v>0</v>
      </c>
      <c r="O90" s="439"/>
      <c r="P90" s="439"/>
      <c r="Q90" s="439"/>
      <c r="R90" s="440"/>
    </row>
    <row r="91" spans="2:18" s="441" customFormat="1" ht="19.9" customHeight="1">
      <c r="B91" s="435"/>
      <c r="C91" s="436"/>
      <c r="D91" s="437" t="s">
        <v>527</v>
      </c>
      <c r="E91" s="436"/>
      <c r="F91" s="436"/>
      <c r="G91" s="436"/>
      <c r="H91" s="436"/>
      <c r="I91" s="436"/>
      <c r="J91" s="436"/>
      <c r="K91" s="436"/>
      <c r="L91" s="436"/>
      <c r="M91" s="436"/>
      <c r="N91" s="438">
        <f>N129</f>
        <v>0</v>
      </c>
      <c r="O91" s="439"/>
      <c r="P91" s="439"/>
      <c r="Q91" s="439"/>
      <c r="R91" s="440"/>
    </row>
    <row r="92" spans="2:18" s="441" customFormat="1" ht="19.9" customHeight="1">
      <c r="B92" s="435"/>
      <c r="C92" s="436"/>
      <c r="D92" s="437" t="s">
        <v>528</v>
      </c>
      <c r="E92" s="436"/>
      <c r="F92" s="436"/>
      <c r="G92" s="436"/>
      <c r="H92" s="436"/>
      <c r="I92" s="436"/>
      <c r="J92" s="436"/>
      <c r="K92" s="436"/>
      <c r="L92" s="436"/>
      <c r="M92" s="436"/>
      <c r="N92" s="438">
        <f>N140</f>
        <v>0</v>
      </c>
      <c r="O92" s="439"/>
      <c r="P92" s="439"/>
      <c r="Q92" s="439"/>
      <c r="R92" s="440"/>
    </row>
    <row r="93" spans="2:18" s="441" customFormat="1" ht="19.9" customHeight="1">
      <c r="B93" s="435"/>
      <c r="C93" s="436"/>
      <c r="D93" s="437" t="s">
        <v>531</v>
      </c>
      <c r="E93" s="436"/>
      <c r="F93" s="436"/>
      <c r="G93" s="436"/>
      <c r="H93" s="436"/>
      <c r="I93" s="436"/>
      <c r="J93" s="436"/>
      <c r="K93" s="436"/>
      <c r="L93" s="436"/>
      <c r="M93" s="436"/>
      <c r="N93" s="438">
        <f>N170</f>
        <v>0</v>
      </c>
      <c r="O93" s="439"/>
      <c r="P93" s="439"/>
      <c r="Q93" s="439"/>
      <c r="R93" s="440"/>
    </row>
    <row r="94" spans="2:18" s="441" customFormat="1" ht="19.9" customHeight="1">
      <c r="B94" s="435"/>
      <c r="C94" s="436"/>
      <c r="D94" s="437" t="s">
        <v>530</v>
      </c>
      <c r="E94" s="436"/>
      <c r="F94" s="436"/>
      <c r="G94" s="436"/>
      <c r="H94" s="436"/>
      <c r="I94" s="436"/>
      <c r="J94" s="436"/>
      <c r="K94" s="436"/>
      <c r="L94" s="436"/>
      <c r="M94" s="436"/>
      <c r="N94" s="438">
        <f>N183</f>
        <v>0</v>
      </c>
      <c r="O94" s="439"/>
      <c r="P94" s="439"/>
      <c r="Q94" s="439"/>
      <c r="R94" s="440"/>
    </row>
    <row r="95" spans="2:18" s="441" customFormat="1" ht="19.9" customHeight="1">
      <c r="B95" s="435"/>
      <c r="C95" s="436"/>
      <c r="D95" s="437" t="s">
        <v>532</v>
      </c>
      <c r="E95" s="436"/>
      <c r="F95" s="436"/>
      <c r="G95" s="436"/>
      <c r="H95" s="436"/>
      <c r="I95" s="436"/>
      <c r="J95" s="436"/>
      <c r="K95" s="436"/>
      <c r="L95" s="436"/>
      <c r="M95" s="436"/>
      <c r="N95" s="442">
        <f>N192</f>
        <v>0</v>
      </c>
      <c r="O95" s="442"/>
      <c r="P95" s="442"/>
      <c r="Q95" s="442"/>
      <c r="R95" s="440"/>
    </row>
    <row r="96" spans="2:18" s="441" customFormat="1" ht="19.9" customHeight="1">
      <c r="B96" s="435"/>
      <c r="C96" s="436"/>
      <c r="D96" s="437" t="s">
        <v>535</v>
      </c>
      <c r="E96" s="436"/>
      <c r="F96" s="436"/>
      <c r="G96" s="436"/>
      <c r="H96" s="436"/>
      <c r="I96" s="436"/>
      <c r="J96" s="436"/>
      <c r="K96" s="436"/>
      <c r="L96" s="436"/>
      <c r="M96" s="436"/>
      <c r="N96" s="442">
        <f>N226</f>
        <v>0</v>
      </c>
      <c r="O96" s="442"/>
      <c r="P96" s="442"/>
      <c r="Q96" s="442"/>
      <c r="R96" s="440"/>
    </row>
    <row r="97" spans="2:18" s="441" customFormat="1" ht="19.9" customHeight="1">
      <c r="B97" s="435"/>
      <c r="C97" s="436"/>
      <c r="D97" s="437" t="s">
        <v>534</v>
      </c>
      <c r="E97" s="436"/>
      <c r="F97" s="436"/>
      <c r="G97" s="436"/>
      <c r="H97" s="436"/>
      <c r="I97" s="436"/>
      <c r="J97" s="436"/>
      <c r="K97" s="436"/>
      <c r="L97" s="436"/>
      <c r="M97" s="436"/>
      <c r="N97" s="442">
        <f>N238</f>
        <v>0</v>
      </c>
      <c r="O97" s="442"/>
      <c r="P97" s="442"/>
      <c r="Q97" s="442"/>
      <c r="R97" s="440"/>
    </row>
    <row r="98" spans="2:18" s="441" customFormat="1" ht="19.9" customHeight="1">
      <c r="B98" s="435"/>
      <c r="C98" s="436"/>
      <c r="D98" s="437" t="s">
        <v>536</v>
      </c>
      <c r="E98" s="436"/>
      <c r="F98" s="436"/>
      <c r="G98" s="436"/>
      <c r="H98" s="436"/>
      <c r="I98" s="436"/>
      <c r="J98" s="436"/>
      <c r="K98" s="436"/>
      <c r="L98" s="436"/>
      <c r="M98" s="436"/>
      <c r="N98" s="442">
        <f>N244</f>
        <v>0</v>
      </c>
      <c r="O98" s="442"/>
      <c r="P98" s="442"/>
      <c r="Q98" s="442"/>
      <c r="R98" s="440"/>
    </row>
    <row r="99" spans="2:18" s="379" customFormat="1" ht="21.75" customHeight="1">
      <c r="B99" s="380"/>
      <c r="C99" s="381"/>
      <c r="D99" s="381"/>
      <c r="E99" s="381"/>
      <c r="F99" s="381"/>
      <c r="G99" s="381"/>
      <c r="H99" s="381"/>
      <c r="I99" s="381"/>
      <c r="J99" s="381"/>
      <c r="K99" s="381"/>
      <c r="L99" s="381"/>
      <c r="M99" s="381"/>
      <c r="N99" s="381"/>
      <c r="O99" s="381"/>
      <c r="P99" s="381"/>
      <c r="Q99" s="381"/>
      <c r="R99" s="385"/>
    </row>
    <row r="100" spans="2:21" s="379" customFormat="1" ht="29.25" customHeight="1">
      <c r="B100" s="380"/>
      <c r="C100" s="425"/>
      <c r="D100" s="381"/>
      <c r="E100" s="381"/>
      <c r="F100" s="381"/>
      <c r="G100" s="381"/>
      <c r="H100" s="381"/>
      <c r="I100" s="381"/>
      <c r="J100" s="381"/>
      <c r="K100" s="381"/>
      <c r="L100" s="381"/>
      <c r="M100" s="381"/>
      <c r="N100" s="427"/>
      <c r="O100" s="443"/>
      <c r="P100" s="443"/>
      <c r="Q100" s="443"/>
      <c r="R100" s="385"/>
      <c r="T100" s="444"/>
      <c r="U100" s="445" t="s">
        <v>34</v>
      </c>
    </row>
    <row r="101" spans="2:18" s="379" customFormat="1" ht="18" customHeight="1">
      <c r="B101" s="380"/>
      <c r="C101" s="381"/>
      <c r="D101" s="381"/>
      <c r="E101" s="381"/>
      <c r="F101" s="381"/>
      <c r="G101" s="381"/>
      <c r="H101" s="381"/>
      <c r="I101" s="381"/>
      <c r="J101" s="381"/>
      <c r="K101" s="381"/>
      <c r="L101" s="381"/>
      <c r="M101" s="381"/>
      <c r="N101" s="381"/>
      <c r="O101" s="381"/>
      <c r="P101" s="381"/>
      <c r="Q101" s="381"/>
      <c r="R101" s="385"/>
    </row>
    <row r="102" spans="2:18" s="379" customFormat="1" ht="29.25" customHeight="1">
      <c r="B102" s="380"/>
      <c r="C102" s="446" t="s">
        <v>644</v>
      </c>
      <c r="D102" s="400"/>
      <c r="E102" s="400"/>
      <c r="F102" s="400"/>
      <c r="G102" s="400"/>
      <c r="H102" s="400"/>
      <c r="I102" s="400"/>
      <c r="J102" s="400"/>
      <c r="K102" s="400"/>
      <c r="L102" s="447">
        <f>ROUND(SUM(N88+N100),2)</f>
        <v>0</v>
      </c>
      <c r="M102" s="447"/>
      <c r="N102" s="447"/>
      <c r="O102" s="447"/>
      <c r="P102" s="447"/>
      <c r="Q102" s="447"/>
      <c r="R102" s="385"/>
    </row>
    <row r="103" spans="2:18" s="379" customFormat="1" ht="6.95" customHeight="1">
      <c r="B103" s="415"/>
      <c r="C103" s="416"/>
      <c r="D103" s="416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7"/>
    </row>
    <row r="104" s="361" customFormat="1" ht="13.5"/>
    <row r="105" s="361" customFormat="1" ht="13.5"/>
    <row r="106" s="361" customFormat="1" ht="13.5"/>
    <row r="107" spans="2:18" s="379" customFormat="1" ht="6.95" customHeight="1">
      <c r="B107" s="418"/>
      <c r="C107" s="419"/>
      <c r="D107" s="419"/>
      <c r="E107" s="419"/>
      <c r="F107" s="419"/>
      <c r="G107" s="419"/>
      <c r="H107" s="419"/>
      <c r="I107" s="419"/>
      <c r="J107" s="419"/>
      <c r="K107" s="419"/>
      <c r="L107" s="419"/>
      <c r="M107" s="419"/>
      <c r="N107" s="419"/>
      <c r="O107" s="419"/>
      <c r="P107" s="419"/>
      <c r="Q107" s="419"/>
      <c r="R107" s="420"/>
    </row>
    <row r="108" spans="2:18" s="379" customFormat="1" ht="36.95" customHeight="1">
      <c r="B108" s="380"/>
      <c r="C108" s="371" t="s">
        <v>128</v>
      </c>
      <c r="D108" s="384"/>
      <c r="E108" s="384"/>
      <c r="F108" s="384"/>
      <c r="G108" s="384"/>
      <c r="H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5"/>
    </row>
    <row r="109" spans="2:18" s="379" customFormat="1" ht="6.95" customHeight="1">
      <c r="B109" s="380"/>
      <c r="C109" s="381"/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Q109" s="381"/>
      <c r="R109" s="385"/>
    </row>
    <row r="110" spans="2:18" s="379" customFormat="1" ht="30" customHeight="1">
      <c r="B110" s="380"/>
      <c r="C110" s="376" t="s">
        <v>16</v>
      </c>
      <c r="D110" s="381"/>
      <c r="E110" s="381"/>
      <c r="F110" s="377" t="str">
        <f>F6</f>
        <v xml:space="preserve">Pořízení nové kotelny_ UDRŽOVACÍ PRÁCE
Vyšší odborná škola a Střední zemědělská škola Benešov, Mendelova 131 
</v>
      </c>
      <c r="G110" s="378"/>
      <c r="H110" s="378"/>
      <c r="I110" s="378"/>
      <c r="J110" s="378"/>
      <c r="K110" s="378"/>
      <c r="L110" s="378"/>
      <c r="M110" s="378"/>
      <c r="N110" s="378"/>
      <c r="O110" s="378"/>
      <c r="P110" s="378"/>
      <c r="Q110" s="381"/>
      <c r="R110" s="385"/>
    </row>
    <row r="111" spans="2:18" s="379" customFormat="1" ht="36.95" customHeight="1">
      <c r="B111" s="380"/>
      <c r="C111" s="421" t="s">
        <v>105</v>
      </c>
      <c r="D111" s="381"/>
      <c r="E111" s="381"/>
      <c r="F111" s="422" t="str">
        <f>F7</f>
        <v>SO - 03 - Elektroinstalace</v>
      </c>
      <c r="G111" s="384"/>
      <c r="H111" s="384"/>
      <c r="I111" s="384"/>
      <c r="J111" s="384"/>
      <c r="K111" s="384"/>
      <c r="L111" s="384"/>
      <c r="M111" s="384"/>
      <c r="N111" s="384"/>
      <c r="O111" s="384"/>
      <c r="P111" s="384"/>
      <c r="Q111" s="381"/>
      <c r="R111" s="385"/>
    </row>
    <row r="112" spans="2:18" s="379" customFormat="1" ht="6.95" customHeight="1">
      <c r="B112" s="380"/>
      <c r="C112" s="381"/>
      <c r="D112" s="381"/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  <c r="Q112" s="381"/>
      <c r="R112" s="385"/>
    </row>
    <row r="113" spans="2:18" s="379" customFormat="1" ht="18" customHeight="1">
      <c r="B113" s="380"/>
      <c r="C113" s="376" t="s">
        <v>19</v>
      </c>
      <c r="D113" s="381"/>
      <c r="E113" s="381"/>
      <c r="F113" s="386" t="str">
        <f>F9</f>
        <v xml:space="preserve">Benešov-Mendelova 131 </v>
      </c>
      <c r="G113" s="381"/>
      <c r="H113" s="381"/>
      <c r="I113" s="381"/>
      <c r="J113" s="381"/>
      <c r="K113" s="376" t="s">
        <v>20</v>
      </c>
      <c r="L113" s="381"/>
      <c r="M113" s="387">
        <f>IF(O9="","",O9)</f>
        <v>43862</v>
      </c>
      <c r="N113" s="387"/>
      <c r="O113" s="387"/>
      <c r="P113" s="387"/>
      <c r="Q113" s="381"/>
      <c r="R113" s="385"/>
    </row>
    <row r="114" spans="2:18" s="379" customFormat="1" ht="6.95" customHeight="1">
      <c r="B114" s="380"/>
      <c r="C114" s="381"/>
      <c r="D114" s="381"/>
      <c r="E114" s="381"/>
      <c r="F114" s="381"/>
      <c r="G114" s="381"/>
      <c r="H114" s="381"/>
      <c r="I114" s="381"/>
      <c r="J114" s="381"/>
      <c r="K114" s="381"/>
      <c r="L114" s="381"/>
      <c r="M114" s="381"/>
      <c r="N114" s="381"/>
      <c r="O114" s="381"/>
      <c r="P114" s="381"/>
      <c r="Q114" s="381"/>
      <c r="R114" s="385"/>
    </row>
    <row r="115" spans="2:18" s="379" customFormat="1" ht="15">
      <c r="B115" s="380"/>
      <c r="C115" s="376" t="s">
        <v>23</v>
      </c>
      <c r="D115" s="381"/>
      <c r="E115" s="381"/>
      <c r="F115" s="386" t="str">
        <f>E12</f>
        <v>Vyšší odborná škola a Střední zemědělská škola Benešov</v>
      </c>
      <c r="G115" s="381"/>
      <c r="H115" s="381"/>
      <c r="I115" s="381"/>
      <c r="J115" s="381"/>
      <c r="K115" s="376" t="s">
        <v>28</v>
      </c>
      <c r="L115" s="381"/>
      <c r="M115" s="388">
        <f>E18</f>
        <v>0</v>
      </c>
      <c r="N115" s="388"/>
      <c r="O115" s="388"/>
      <c r="P115" s="388"/>
      <c r="Q115" s="388"/>
      <c r="R115" s="385"/>
    </row>
    <row r="116" spans="2:18" s="379" customFormat="1" ht="14.45" customHeight="1">
      <c r="B116" s="380"/>
      <c r="C116" s="376" t="s">
        <v>26</v>
      </c>
      <c r="D116" s="381"/>
      <c r="E116" s="381"/>
      <c r="F116" s="386" t="str">
        <f>IF(E15="","",E15)</f>
        <v xml:space="preserve"> </v>
      </c>
      <c r="G116" s="381"/>
      <c r="H116" s="381"/>
      <c r="I116" s="381"/>
      <c r="J116" s="381"/>
      <c r="K116" s="376" t="s">
        <v>30</v>
      </c>
      <c r="L116" s="381"/>
      <c r="M116" s="388">
        <f>E21</f>
        <v>0</v>
      </c>
      <c r="N116" s="388"/>
      <c r="O116" s="388"/>
      <c r="P116" s="388"/>
      <c r="Q116" s="388"/>
      <c r="R116" s="385"/>
    </row>
    <row r="117" spans="2:18" s="379" customFormat="1" ht="10.35" customHeight="1">
      <c r="B117" s="380"/>
      <c r="C117" s="381"/>
      <c r="D117" s="381"/>
      <c r="E117" s="381"/>
      <c r="F117" s="381"/>
      <c r="G117" s="381"/>
      <c r="H117" s="381"/>
      <c r="I117" s="381"/>
      <c r="J117" s="381"/>
      <c r="K117" s="381"/>
      <c r="L117" s="381"/>
      <c r="M117" s="381"/>
      <c r="N117" s="381"/>
      <c r="O117" s="381"/>
      <c r="P117" s="381"/>
      <c r="Q117" s="381"/>
      <c r="R117" s="385"/>
    </row>
    <row r="118" spans="2:27" s="454" customFormat="1" ht="29.25" customHeight="1">
      <c r="B118" s="448"/>
      <c r="C118" s="449" t="s">
        <v>129</v>
      </c>
      <c r="D118" s="450" t="s">
        <v>130</v>
      </c>
      <c r="E118" s="450" t="s">
        <v>52</v>
      </c>
      <c r="F118" s="451" t="s">
        <v>131</v>
      </c>
      <c r="G118" s="451"/>
      <c r="H118" s="451"/>
      <c r="I118" s="451"/>
      <c r="J118" s="450" t="s">
        <v>132</v>
      </c>
      <c r="K118" s="450" t="s">
        <v>133</v>
      </c>
      <c r="L118" s="451" t="s">
        <v>134</v>
      </c>
      <c r="M118" s="451"/>
      <c r="N118" s="451" t="s">
        <v>111</v>
      </c>
      <c r="O118" s="451"/>
      <c r="P118" s="451"/>
      <c r="Q118" s="452"/>
      <c r="R118" s="453"/>
      <c r="T118" s="455" t="s">
        <v>135</v>
      </c>
      <c r="U118" s="456" t="s">
        <v>34</v>
      </c>
      <c r="V118" s="456" t="s">
        <v>136</v>
      </c>
      <c r="W118" s="456" t="s">
        <v>137</v>
      </c>
      <c r="X118" s="456" t="s">
        <v>138</v>
      </c>
      <c r="Y118" s="456" t="s">
        <v>139</v>
      </c>
      <c r="Z118" s="456" t="s">
        <v>140</v>
      </c>
      <c r="AA118" s="457" t="s">
        <v>141</v>
      </c>
    </row>
    <row r="119" spans="2:63" s="379" customFormat="1" ht="29.25" customHeight="1">
      <c r="B119" s="380"/>
      <c r="C119" s="458" t="s">
        <v>107</v>
      </c>
      <c r="D119" s="381"/>
      <c r="E119" s="381"/>
      <c r="F119" s="381"/>
      <c r="G119" s="381"/>
      <c r="H119" s="381"/>
      <c r="I119" s="381"/>
      <c r="J119" s="381"/>
      <c r="K119" s="381"/>
      <c r="L119" s="381"/>
      <c r="M119" s="381"/>
      <c r="N119" s="459">
        <f>N120</f>
        <v>0</v>
      </c>
      <c r="O119" s="460"/>
      <c r="P119" s="460"/>
      <c r="Q119" s="460"/>
      <c r="R119" s="385"/>
      <c r="T119" s="461"/>
      <c r="U119" s="390"/>
      <c r="V119" s="390"/>
      <c r="W119" s="462"/>
      <c r="X119" s="390"/>
      <c r="Y119" s="462"/>
      <c r="Z119" s="390"/>
      <c r="AA119" s="463"/>
      <c r="AT119" s="366" t="s">
        <v>69</v>
      </c>
      <c r="AU119" s="366" t="s">
        <v>113</v>
      </c>
      <c r="BK119" s="464" t="e">
        <f>BK120+#REF!</f>
        <v>#REF!</v>
      </c>
    </row>
    <row r="120" spans="2:63" s="470" customFormat="1" ht="37.35" customHeight="1">
      <c r="B120" s="465"/>
      <c r="C120" s="466"/>
      <c r="D120" s="467" t="s">
        <v>117</v>
      </c>
      <c r="E120" s="467"/>
      <c r="F120" s="467"/>
      <c r="G120" s="467"/>
      <c r="H120" s="467"/>
      <c r="I120" s="467"/>
      <c r="J120" s="467"/>
      <c r="K120" s="467"/>
      <c r="L120" s="467"/>
      <c r="M120" s="467"/>
      <c r="N120" s="468">
        <f>N121+N129+N140+N170+N183+N192+N226+N238+N244</f>
        <v>0</v>
      </c>
      <c r="O120" s="431"/>
      <c r="P120" s="431"/>
      <c r="Q120" s="431"/>
      <c r="R120" s="469"/>
      <c r="T120" s="471"/>
      <c r="U120" s="466"/>
      <c r="V120" s="466"/>
      <c r="W120" s="472"/>
      <c r="X120" s="466"/>
      <c r="Y120" s="472"/>
      <c r="Z120" s="466"/>
      <c r="AA120" s="473"/>
      <c r="AR120" s="474" t="s">
        <v>103</v>
      </c>
      <c r="AT120" s="475" t="s">
        <v>69</v>
      </c>
      <c r="AU120" s="475" t="s">
        <v>70</v>
      </c>
      <c r="AY120" s="474" t="s">
        <v>142</v>
      </c>
      <c r="BK120" s="476" t="e">
        <f>BK121+#REF!+#REF!+#REF!+#REF!</f>
        <v>#REF!</v>
      </c>
    </row>
    <row r="121" spans="2:63" s="470" customFormat="1" ht="19.9" customHeight="1">
      <c r="B121" s="465"/>
      <c r="C121" s="466"/>
      <c r="D121" s="477" t="s">
        <v>526</v>
      </c>
      <c r="E121" s="477"/>
      <c r="F121" s="477"/>
      <c r="G121" s="477"/>
      <c r="H121" s="477"/>
      <c r="I121" s="477"/>
      <c r="J121" s="477"/>
      <c r="K121" s="477"/>
      <c r="L121" s="477"/>
      <c r="M121" s="477"/>
      <c r="N121" s="478">
        <f>SUM(N122:Q127)</f>
        <v>0</v>
      </c>
      <c r="O121" s="478"/>
      <c r="P121" s="478"/>
      <c r="Q121" s="478"/>
      <c r="R121" s="469"/>
      <c r="T121" s="471"/>
      <c r="U121" s="466"/>
      <c r="V121" s="466"/>
      <c r="W121" s="472"/>
      <c r="X121" s="466"/>
      <c r="Y121" s="472"/>
      <c r="Z121" s="466"/>
      <c r="AA121" s="473"/>
      <c r="AR121" s="474" t="s">
        <v>103</v>
      </c>
      <c r="AT121" s="475" t="s">
        <v>69</v>
      </c>
      <c r="AU121" s="475" t="s">
        <v>78</v>
      </c>
      <c r="AY121" s="474" t="s">
        <v>142</v>
      </c>
      <c r="BK121" s="476">
        <f>SUM(BK231:BK250)</f>
        <v>0</v>
      </c>
    </row>
    <row r="122" spans="2:63" s="22" customFormat="1" ht="49.5" customHeight="1">
      <c r="B122" s="19"/>
      <c r="C122" s="220">
        <v>1</v>
      </c>
      <c r="D122" s="220" t="s">
        <v>143</v>
      </c>
      <c r="E122" s="221"/>
      <c r="F122" s="479" t="s">
        <v>634</v>
      </c>
      <c r="G122" s="480"/>
      <c r="H122" s="480"/>
      <c r="I122" s="481"/>
      <c r="J122" s="223" t="s">
        <v>170</v>
      </c>
      <c r="K122" s="224">
        <v>1</v>
      </c>
      <c r="L122" s="41"/>
      <c r="M122" s="42"/>
      <c r="N122" s="253">
        <f>ROUND(L122*K122,2)</f>
        <v>0</v>
      </c>
      <c r="O122" s="254"/>
      <c r="P122" s="254"/>
      <c r="Q122" s="255"/>
      <c r="R122" s="21"/>
      <c r="T122" s="23"/>
      <c r="U122" s="20"/>
      <c r="V122" s="20"/>
      <c r="W122" s="24"/>
      <c r="X122" s="20"/>
      <c r="Y122" s="24"/>
      <c r="Z122" s="20"/>
      <c r="AA122" s="25"/>
      <c r="AR122" s="26"/>
      <c r="AT122" s="27"/>
      <c r="AU122" s="27"/>
      <c r="AY122" s="26"/>
      <c r="BK122" s="28"/>
    </row>
    <row r="123" spans="2:63" s="22" customFormat="1" ht="38.25" customHeight="1">
      <c r="B123" s="19"/>
      <c r="C123" s="220">
        <v>2</v>
      </c>
      <c r="D123" s="220" t="s">
        <v>158</v>
      </c>
      <c r="E123" s="221"/>
      <c r="F123" s="479" t="s">
        <v>635</v>
      </c>
      <c r="G123" s="480"/>
      <c r="H123" s="480"/>
      <c r="I123" s="481"/>
      <c r="J123" s="223" t="s">
        <v>249</v>
      </c>
      <c r="K123" s="224">
        <v>1</v>
      </c>
      <c r="L123" s="41"/>
      <c r="M123" s="42"/>
      <c r="N123" s="253">
        <f>ROUND(L123*K123,2)</f>
        <v>0</v>
      </c>
      <c r="O123" s="254"/>
      <c r="P123" s="254"/>
      <c r="Q123" s="255"/>
      <c r="R123" s="21"/>
      <c r="T123" s="23"/>
      <c r="U123" s="20"/>
      <c r="V123" s="20"/>
      <c r="W123" s="24"/>
      <c r="X123" s="20"/>
      <c r="Y123" s="24"/>
      <c r="Z123" s="20"/>
      <c r="AA123" s="25"/>
      <c r="AR123" s="26"/>
      <c r="AT123" s="27"/>
      <c r="AU123" s="27"/>
      <c r="AY123" s="26"/>
      <c r="BK123" s="28"/>
    </row>
    <row r="124" spans="2:63" s="22" customFormat="1" ht="30.75" customHeight="1">
      <c r="B124" s="19"/>
      <c r="C124" s="131"/>
      <c r="D124" s="131"/>
      <c r="E124" s="131"/>
      <c r="F124" s="482" t="s">
        <v>455</v>
      </c>
      <c r="G124" s="482"/>
      <c r="H124" s="482"/>
      <c r="I124" s="482"/>
      <c r="J124" s="131"/>
      <c r="K124" s="131"/>
      <c r="L124" s="264"/>
      <c r="M124" s="264"/>
      <c r="N124" s="131"/>
      <c r="O124" s="131"/>
      <c r="P124" s="131"/>
      <c r="Q124" s="131"/>
      <c r="R124" s="21"/>
      <c r="T124" s="23"/>
      <c r="U124" s="20"/>
      <c r="V124" s="20"/>
      <c r="W124" s="24"/>
      <c r="X124" s="20"/>
      <c r="Y124" s="24"/>
      <c r="Z124" s="20"/>
      <c r="AA124" s="25"/>
      <c r="AR124" s="26"/>
      <c r="AT124" s="27"/>
      <c r="AU124" s="27"/>
      <c r="AY124" s="26"/>
      <c r="BK124" s="28"/>
    </row>
    <row r="125" spans="2:63" s="22" customFormat="1" ht="19.9" customHeight="1">
      <c r="B125" s="19"/>
      <c r="C125" s="220">
        <v>3</v>
      </c>
      <c r="D125" s="220" t="s">
        <v>143</v>
      </c>
      <c r="E125" s="221"/>
      <c r="F125" s="479" t="s">
        <v>456</v>
      </c>
      <c r="G125" s="480"/>
      <c r="H125" s="480"/>
      <c r="I125" s="481"/>
      <c r="J125" s="223" t="s">
        <v>457</v>
      </c>
      <c r="K125" s="224">
        <v>1</v>
      </c>
      <c r="L125" s="41"/>
      <c r="M125" s="42"/>
      <c r="N125" s="253">
        <f>ROUND(L125*K125,2)</f>
        <v>0</v>
      </c>
      <c r="O125" s="254"/>
      <c r="P125" s="254"/>
      <c r="Q125" s="255"/>
      <c r="R125" s="21"/>
      <c r="T125" s="23"/>
      <c r="U125" s="20"/>
      <c r="V125" s="20"/>
      <c r="W125" s="24"/>
      <c r="X125" s="20"/>
      <c r="Y125" s="24"/>
      <c r="Z125" s="20"/>
      <c r="AA125" s="25"/>
      <c r="AR125" s="26"/>
      <c r="AT125" s="27"/>
      <c r="AU125" s="27"/>
      <c r="AY125" s="26"/>
      <c r="BK125" s="28"/>
    </row>
    <row r="126" spans="2:63" s="22" customFormat="1" ht="19.9" customHeight="1">
      <c r="B126" s="19"/>
      <c r="C126" s="220">
        <v>4</v>
      </c>
      <c r="D126" s="220" t="s">
        <v>143</v>
      </c>
      <c r="E126" s="221"/>
      <c r="F126" s="479" t="s">
        <v>458</v>
      </c>
      <c r="G126" s="480"/>
      <c r="H126" s="480"/>
      <c r="I126" s="481"/>
      <c r="J126" s="223" t="s">
        <v>457</v>
      </c>
      <c r="K126" s="224">
        <v>1</v>
      </c>
      <c r="L126" s="41"/>
      <c r="M126" s="42"/>
      <c r="N126" s="253">
        <f>ROUND(L126*K126,2)</f>
        <v>0</v>
      </c>
      <c r="O126" s="254"/>
      <c r="P126" s="254"/>
      <c r="Q126" s="255"/>
      <c r="R126" s="21"/>
      <c r="T126" s="23"/>
      <c r="U126" s="20"/>
      <c r="V126" s="20"/>
      <c r="W126" s="24"/>
      <c r="X126" s="20"/>
      <c r="Y126" s="24"/>
      <c r="Z126" s="20"/>
      <c r="AA126" s="25"/>
      <c r="AR126" s="26"/>
      <c r="AT126" s="27"/>
      <c r="AU126" s="27"/>
      <c r="AY126" s="26"/>
      <c r="BK126" s="28"/>
    </row>
    <row r="127" spans="2:63" s="22" customFormat="1" ht="19.9" customHeight="1">
      <c r="B127" s="19"/>
      <c r="C127" s="220">
        <v>5</v>
      </c>
      <c r="D127" s="220" t="s">
        <v>143</v>
      </c>
      <c r="E127" s="221"/>
      <c r="F127" s="479" t="s">
        <v>459</v>
      </c>
      <c r="G127" s="480"/>
      <c r="H127" s="480"/>
      <c r="I127" s="481"/>
      <c r="J127" s="223" t="s">
        <v>457</v>
      </c>
      <c r="K127" s="224">
        <v>1</v>
      </c>
      <c r="L127" s="41"/>
      <c r="M127" s="42"/>
      <c r="N127" s="253">
        <f>ROUND(L127*K127,2)</f>
        <v>0</v>
      </c>
      <c r="O127" s="254"/>
      <c r="P127" s="254"/>
      <c r="Q127" s="255"/>
      <c r="R127" s="21"/>
      <c r="T127" s="23"/>
      <c r="U127" s="20"/>
      <c r="V127" s="20"/>
      <c r="W127" s="24"/>
      <c r="X127" s="20"/>
      <c r="Y127" s="24"/>
      <c r="Z127" s="20"/>
      <c r="AA127" s="25"/>
      <c r="AR127" s="26"/>
      <c r="AT127" s="27"/>
      <c r="AU127" s="27"/>
      <c r="AY127" s="26"/>
      <c r="BK127" s="28"/>
    </row>
    <row r="128" spans="2:63" s="22" customFormat="1" ht="19.9" customHeight="1">
      <c r="B128" s="19"/>
      <c r="C128" s="245"/>
      <c r="D128" s="217"/>
      <c r="E128" s="217"/>
      <c r="F128" s="217"/>
      <c r="G128" s="217"/>
      <c r="H128" s="217"/>
      <c r="I128" s="217"/>
      <c r="J128" s="217"/>
      <c r="K128" s="217"/>
      <c r="L128" s="647"/>
      <c r="M128" s="647"/>
      <c r="N128" s="483"/>
      <c r="O128" s="483"/>
      <c r="P128" s="483"/>
      <c r="Q128" s="483"/>
      <c r="R128" s="21"/>
      <c r="T128" s="23"/>
      <c r="U128" s="20"/>
      <c r="V128" s="20"/>
      <c r="W128" s="24"/>
      <c r="X128" s="20"/>
      <c r="Y128" s="24"/>
      <c r="Z128" s="20"/>
      <c r="AA128" s="25"/>
      <c r="AR128" s="26"/>
      <c r="AT128" s="27"/>
      <c r="AU128" s="27"/>
      <c r="AY128" s="26"/>
      <c r="BK128" s="28"/>
    </row>
    <row r="129" spans="2:63" s="22" customFormat="1" ht="19.9" customHeight="1">
      <c r="B129" s="19"/>
      <c r="C129" s="245"/>
      <c r="D129" s="217" t="s">
        <v>527</v>
      </c>
      <c r="E129" s="217"/>
      <c r="F129" s="217"/>
      <c r="G129" s="217"/>
      <c r="H129" s="217"/>
      <c r="I129" s="217"/>
      <c r="J129" s="217"/>
      <c r="K129" s="217"/>
      <c r="L129" s="647"/>
      <c r="M129" s="647"/>
      <c r="N129" s="218">
        <f>SUM(N130:Q138)</f>
        <v>0</v>
      </c>
      <c r="O129" s="218"/>
      <c r="P129" s="218"/>
      <c r="Q129" s="218"/>
      <c r="R129" s="21"/>
      <c r="T129" s="23"/>
      <c r="U129" s="20"/>
      <c r="V129" s="20"/>
      <c r="W129" s="24"/>
      <c r="X129" s="20"/>
      <c r="Y129" s="24"/>
      <c r="Z129" s="20"/>
      <c r="AA129" s="25"/>
      <c r="AR129" s="26"/>
      <c r="AT129" s="27"/>
      <c r="AU129" s="27"/>
      <c r="AY129" s="26"/>
      <c r="BK129" s="28"/>
    </row>
    <row r="130" spans="2:63" s="22" customFormat="1" ht="27.75" customHeight="1">
      <c r="B130" s="19"/>
      <c r="C130" s="220">
        <v>6</v>
      </c>
      <c r="D130" s="220" t="s">
        <v>143</v>
      </c>
      <c r="E130" s="221"/>
      <c r="F130" s="222" t="s">
        <v>460</v>
      </c>
      <c r="G130" s="222"/>
      <c r="H130" s="222"/>
      <c r="I130" s="222"/>
      <c r="J130" s="223" t="s">
        <v>457</v>
      </c>
      <c r="K130" s="224">
        <v>1</v>
      </c>
      <c r="L130" s="43"/>
      <c r="M130" s="43"/>
      <c r="N130" s="247">
        <f aca="true" t="shared" si="0" ref="N130:N138">ROUND(L130*K130,2)</f>
        <v>0</v>
      </c>
      <c r="O130" s="247"/>
      <c r="P130" s="247"/>
      <c r="Q130" s="247"/>
      <c r="R130" s="21"/>
      <c r="T130" s="23"/>
      <c r="U130" s="20"/>
      <c r="V130" s="20"/>
      <c r="W130" s="24"/>
      <c r="X130" s="20"/>
      <c r="Y130" s="24"/>
      <c r="Z130" s="20"/>
      <c r="AA130" s="25"/>
      <c r="AR130" s="26"/>
      <c r="AT130" s="27"/>
      <c r="AU130" s="27"/>
      <c r="AY130" s="26"/>
      <c r="BK130" s="28"/>
    </row>
    <row r="131" spans="2:63" s="22" customFormat="1" ht="19.9" customHeight="1">
      <c r="B131" s="19"/>
      <c r="C131" s="220">
        <v>7</v>
      </c>
      <c r="D131" s="220" t="s">
        <v>143</v>
      </c>
      <c r="E131" s="221"/>
      <c r="F131" s="222" t="s">
        <v>461</v>
      </c>
      <c r="G131" s="222"/>
      <c r="H131" s="222"/>
      <c r="I131" s="222"/>
      <c r="J131" s="223" t="s">
        <v>457</v>
      </c>
      <c r="K131" s="224">
        <v>1</v>
      </c>
      <c r="L131" s="43"/>
      <c r="M131" s="43"/>
      <c r="N131" s="247">
        <f t="shared" si="0"/>
        <v>0</v>
      </c>
      <c r="O131" s="247"/>
      <c r="P131" s="247"/>
      <c r="Q131" s="247"/>
      <c r="R131" s="21"/>
      <c r="T131" s="23"/>
      <c r="U131" s="20"/>
      <c r="V131" s="20"/>
      <c r="W131" s="24"/>
      <c r="X131" s="20"/>
      <c r="Y131" s="24"/>
      <c r="Z131" s="20"/>
      <c r="AA131" s="25"/>
      <c r="AR131" s="26"/>
      <c r="AT131" s="27"/>
      <c r="AU131" s="27"/>
      <c r="AY131" s="26"/>
      <c r="BK131" s="28"/>
    </row>
    <row r="132" spans="2:63" s="22" customFormat="1" ht="19.9" customHeight="1">
      <c r="B132" s="19"/>
      <c r="C132" s="220">
        <v>8</v>
      </c>
      <c r="D132" s="220" t="s">
        <v>143</v>
      </c>
      <c r="E132" s="221"/>
      <c r="F132" s="222" t="s">
        <v>462</v>
      </c>
      <c r="G132" s="222"/>
      <c r="H132" s="222"/>
      <c r="I132" s="222"/>
      <c r="J132" s="223" t="s">
        <v>457</v>
      </c>
      <c r="K132" s="224">
        <v>1</v>
      </c>
      <c r="L132" s="43"/>
      <c r="M132" s="43"/>
      <c r="N132" s="247">
        <f t="shared" si="0"/>
        <v>0</v>
      </c>
      <c r="O132" s="247"/>
      <c r="P132" s="247"/>
      <c r="Q132" s="247"/>
      <c r="R132" s="21"/>
      <c r="T132" s="23"/>
      <c r="U132" s="20"/>
      <c r="V132" s="20"/>
      <c r="W132" s="24"/>
      <c r="X132" s="20"/>
      <c r="Y132" s="24"/>
      <c r="Z132" s="20"/>
      <c r="AA132" s="25"/>
      <c r="AR132" s="26"/>
      <c r="AT132" s="27"/>
      <c r="AU132" s="27"/>
      <c r="AY132" s="26"/>
      <c r="BK132" s="28"/>
    </row>
    <row r="133" spans="2:63" s="22" customFormat="1" ht="19.9" customHeight="1">
      <c r="B133" s="19"/>
      <c r="C133" s="220">
        <v>9</v>
      </c>
      <c r="D133" s="220" t="s">
        <v>143</v>
      </c>
      <c r="E133" s="221"/>
      <c r="F133" s="222" t="s">
        <v>463</v>
      </c>
      <c r="G133" s="222"/>
      <c r="H133" s="222"/>
      <c r="I133" s="222"/>
      <c r="J133" s="223" t="s">
        <v>457</v>
      </c>
      <c r="K133" s="224">
        <v>1</v>
      </c>
      <c r="L133" s="43"/>
      <c r="M133" s="43"/>
      <c r="N133" s="247">
        <f t="shared" si="0"/>
        <v>0</v>
      </c>
      <c r="O133" s="247"/>
      <c r="P133" s="247"/>
      <c r="Q133" s="247"/>
      <c r="R133" s="21"/>
      <c r="T133" s="23"/>
      <c r="U133" s="20"/>
      <c r="V133" s="20"/>
      <c r="W133" s="24"/>
      <c r="X133" s="20"/>
      <c r="Y133" s="24"/>
      <c r="Z133" s="20"/>
      <c r="AA133" s="25"/>
      <c r="AR133" s="26"/>
      <c r="AT133" s="27"/>
      <c r="AU133" s="27"/>
      <c r="AY133" s="26"/>
      <c r="BK133" s="28"/>
    </row>
    <row r="134" spans="2:63" s="22" customFormat="1" ht="19.9" customHeight="1">
      <c r="B134" s="19"/>
      <c r="C134" s="220">
        <v>10</v>
      </c>
      <c r="D134" s="220" t="s">
        <v>143</v>
      </c>
      <c r="E134" s="221"/>
      <c r="F134" s="222" t="s">
        <v>464</v>
      </c>
      <c r="G134" s="222"/>
      <c r="H134" s="222"/>
      <c r="I134" s="222"/>
      <c r="J134" s="223" t="s">
        <v>457</v>
      </c>
      <c r="K134" s="224">
        <v>1</v>
      </c>
      <c r="L134" s="43"/>
      <c r="M134" s="43"/>
      <c r="N134" s="247">
        <f t="shared" si="0"/>
        <v>0</v>
      </c>
      <c r="O134" s="247"/>
      <c r="P134" s="247"/>
      <c r="Q134" s="247"/>
      <c r="R134" s="21"/>
      <c r="T134" s="23"/>
      <c r="U134" s="20"/>
      <c r="V134" s="20"/>
      <c r="W134" s="24"/>
      <c r="X134" s="20"/>
      <c r="Y134" s="24"/>
      <c r="Z134" s="20"/>
      <c r="AA134" s="25"/>
      <c r="AR134" s="26"/>
      <c r="AT134" s="27"/>
      <c r="AU134" s="27"/>
      <c r="AY134" s="26"/>
      <c r="BK134" s="28"/>
    </row>
    <row r="135" spans="2:63" s="22" customFormat="1" ht="19.9" customHeight="1">
      <c r="B135" s="19"/>
      <c r="C135" s="220">
        <v>11</v>
      </c>
      <c r="D135" s="220" t="s">
        <v>143</v>
      </c>
      <c r="E135" s="221"/>
      <c r="F135" s="222" t="s">
        <v>465</v>
      </c>
      <c r="G135" s="222"/>
      <c r="H135" s="222"/>
      <c r="I135" s="222"/>
      <c r="J135" s="223" t="s">
        <v>457</v>
      </c>
      <c r="K135" s="224">
        <v>1</v>
      </c>
      <c r="L135" s="43"/>
      <c r="M135" s="43"/>
      <c r="N135" s="247">
        <f t="shared" si="0"/>
        <v>0</v>
      </c>
      <c r="O135" s="247"/>
      <c r="P135" s="247"/>
      <c r="Q135" s="247"/>
      <c r="R135" s="21"/>
      <c r="T135" s="23"/>
      <c r="U135" s="20"/>
      <c r="V135" s="20"/>
      <c r="W135" s="24"/>
      <c r="X135" s="20"/>
      <c r="Y135" s="24"/>
      <c r="Z135" s="20"/>
      <c r="AA135" s="25"/>
      <c r="AR135" s="26"/>
      <c r="AT135" s="27"/>
      <c r="AU135" s="27"/>
      <c r="AY135" s="26"/>
      <c r="BK135" s="28"/>
    </row>
    <row r="136" spans="2:63" s="22" customFormat="1" ht="29.25" customHeight="1">
      <c r="B136" s="19"/>
      <c r="C136" s="220">
        <v>12</v>
      </c>
      <c r="D136" s="220" t="s">
        <v>143</v>
      </c>
      <c r="E136" s="221"/>
      <c r="F136" s="222" t="s">
        <v>466</v>
      </c>
      <c r="G136" s="222"/>
      <c r="H136" s="222"/>
      <c r="I136" s="222"/>
      <c r="J136" s="223" t="s">
        <v>457</v>
      </c>
      <c r="K136" s="224">
        <v>1</v>
      </c>
      <c r="L136" s="43"/>
      <c r="M136" s="43"/>
      <c r="N136" s="247">
        <f t="shared" si="0"/>
        <v>0</v>
      </c>
      <c r="O136" s="247"/>
      <c r="P136" s="247"/>
      <c r="Q136" s="247"/>
      <c r="R136" s="21"/>
      <c r="T136" s="23"/>
      <c r="U136" s="20"/>
      <c r="V136" s="20"/>
      <c r="W136" s="24"/>
      <c r="X136" s="20"/>
      <c r="Y136" s="24"/>
      <c r="Z136" s="20"/>
      <c r="AA136" s="25"/>
      <c r="AR136" s="26"/>
      <c r="AT136" s="27"/>
      <c r="AU136" s="27"/>
      <c r="AY136" s="26"/>
      <c r="BK136" s="28"/>
    </row>
    <row r="137" spans="2:63" s="22" customFormat="1" ht="27" customHeight="1">
      <c r="B137" s="19"/>
      <c r="C137" s="220">
        <v>13</v>
      </c>
      <c r="D137" s="220" t="s">
        <v>143</v>
      </c>
      <c r="E137" s="221"/>
      <c r="F137" s="222" t="s">
        <v>467</v>
      </c>
      <c r="G137" s="222"/>
      <c r="H137" s="222"/>
      <c r="I137" s="222"/>
      <c r="J137" s="223" t="s">
        <v>457</v>
      </c>
      <c r="K137" s="224">
        <v>1</v>
      </c>
      <c r="L137" s="43"/>
      <c r="M137" s="43"/>
      <c r="N137" s="247">
        <f t="shared" si="0"/>
        <v>0</v>
      </c>
      <c r="O137" s="247"/>
      <c r="P137" s="247"/>
      <c r="Q137" s="247"/>
      <c r="R137" s="21"/>
      <c r="T137" s="23"/>
      <c r="U137" s="20"/>
      <c r="V137" s="20"/>
      <c r="W137" s="24"/>
      <c r="X137" s="20"/>
      <c r="Y137" s="24"/>
      <c r="Z137" s="20"/>
      <c r="AA137" s="25"/>
      <c r="AR137" s="26"/>
      <c r="AT137" s="27"/>
      <c r="AU137" s="27"/>
      <c r="AY137" s="26"/>
      <c r="BK137" s="28"/>
    </row>
    <row r="138" spans="2:63" s="22" customFormat="1" ht="27.75" customHeight="1">
      <c r="B138" s="19"/>
      <c r="C138" s="220">
        <v>14</v>
      </c>
      <c r="D138" s="220" t="s">
        <v>143</v>
      </c>
      <c r="E138" s="221"/>
      <c r="F138" s="222" t="s">
        <v>468</v>
      </c>
      <c r="G138" s="222"/>
      <c r="H138" s="222"/>
      <c r="I138" s="222"/>
      <c r="J138" s="223" t="s">
        <v>457</v>
      </c>
      <c r="K138" s="224">
        <v>1</v>
      </c>
      <c r="L138" s="43"/>
      <c r="M138" s="43"/>
      <c r="N138" s="247">
        <f t="shared" si="0"/>
        <v>0</v>
      </c>
      <c r="O138" s="247"/>
      <c r="P138" s="247"/>
      <c r="Q138" s="247"/>
      <c r="R138" s="21"/>
      <c r="T138" s="23"/>
      <c r="U138" s="20"/>
      <c r="V138" s="20"/>
      <c r="W138" s="24"/>
      <c r="X138" s="20"/>
      <c r="Y138" s="24"/>
      <c r="Z138" s="20"/>
      <c r="AA138" s="25"/>
      <c r="AR138" s="26"/>
      <c r="AT138" s="27"/>
      <c r="AU138" s="27"/>
      <c r="AY138" s="26"/>
      <c r="BK138" s="28"/>
    </row>
    <row r="139" spans="2:63" s="22" customFormat="1" ht="15.75" customHeight="1">
      <c r="B139" s="19"/>
      <c r="C139" s="245"/>
      <c r="D139" s="217"/>
      <c r="E139" s="217"/>
      <c r="F139" s="217"/>
      <c r="G139" s="217"/>
      <c r="H139" s="217"/>
      <c r="I139" s="217"/>
      <c r="J139" s="217"/>
      <c r="K139" s="217"/>
      <c r="L139" s="647"/>
      <c r="M139" s="647"/>
      <c r="N139" s="483"/>
      <c r="O139" s="483"/>
      <c r="P139" s="483"/>
      <c r="Q139" s="483"/>
      <c r="R139" s="21"/>
      <c r="T139" s="23"/>
      <c r="U139" s="20"/>
      <c r="V139" s="20"/>
      <c r="W139" s="24"/>
      <c r="X139" s="20"/>
      <c r="Y139" s="24"/>
      <c r="Z139" s="20"/>
      <c r="AA139" s="25"/>
      <c r="AR139" s="26"/>
      <c r="AT139" s="27"/>
      <c r="AU139" s="27"/>
      <c r="AY139" s="26"/>
      <c r="BK139" s="28"/>
    </row>
    <row r="140" spans="2:63" s="22" customFormat="1" ht="15.75" customHeight="1">
      <c r="B140" s="19"/>
      <c r="C140" s="245"/>
      <c r="D140" s="217" t="s">
        <v>528</v>
      </c>
      <c r="E140" s="217"/>
      <c r="F140" s="217"/>
      <c r="G140" s="217"/>
      <c r="H140" s="217"/>
      <c r="I140" s="217"/>
      <c r="J140" s="217"/>
      <c r="K140" s="217"/>
      <c r="L140" s="647"/>
      <c r="M140" s="647"/>
      <c r="N140" s="218">
        <f>SUM(N141:Q168)</f>
        <v>0</v>
      </c>
      <c r="O140" s="218"/>
      <c r="P140" s="218"/>
      <c r="Q140" s="218"/>
      <c r="R140" s="21"/>
      <c r="T140" s="23"/>
      <c r="U140" s="20"/>
      <c r="V140" s="20"/>
      <c r="W140" s="24"/>
      <c r="X140" s="20"/>
      <c r="Y140" s="24"/>
      <c r="Z140" s="20"/>
      <c r="AA140" s="25"/>
      <c r="AR140" s="26"/>
      <c r="AT140" s="27"/>
      <c r="AU140" s="27"/>
      <c r="AY140" s="26"/>
      <c r="BK140" s="28"/>
    </row>
    <row r="141" spans="2:63" s="22" customFormat="1" ht="13.5">
      <c r="B141" s="19"/>
      <c r="C141" s="220">
        <v>15</v>
      </c>
      <c r="D141" s="220" t="s">
        <v>143</v>
      </c>
      <c r="E141" s="221"/>
      <c r="F141" s="222" t="s">
        <v>628</v>
      </c>
      <c r="G141" s="222"/>
      <c r="H141" s="222"/>
      <c r="I141" s="222"/>
      <c r="J141" s="223" t="s">
        <v>457</v>
      </c>
      <c r="K141" s="224">
        <v>10</v>
      </c>
      <c r="L141" s="43"/>
      <c r="M141" s="43"/>
      <c r="N141" s="247">
        <f aca="true" t="shared" si="1" ref="N141:N168">ROUND(L141*K141,2)</f>
        <v>0</v>
      </c>
      <c r="O141" s="247"/>
      <c r="P141" s="247"/>
      <c r="Q141" s="247"/>
      <c r="R141" s="21"/>
      <c r="T141" s="23"/>
      <c r="U141" s="20"/>
      <c r="V141" s="20"/>
      <c r="W141" s="24"/>
      <c r="X141" s="20"/>
      <c r="Y141" s="24"/>
      <c r="Z141" s="20"/>
      <c r="AA141" s="25"/>
      <c r="AR141" s="26"/>
      <c r="AT141" s="27"/>
      <c r="AU141" s="27"/>
      <c r="AY141" s="26"/>
      <c r="BK141" s="28"/>
    </row>
    <row r="142" spans="2:63" s="22" customFormat="1" ht="27" customHeight="1">
      <c r="B142" s="19"/>
      <c r="C142" s="220">
        <v>16</v>
      </c>
      <c r="D142" s="220" t="s">
        <v>158</v>
      </c>
      <c r="E142" s="221"/>
      <c r="F142" s="222" t="s">
        <v>479</v>
      </c>
      <c r="G142" s="222"/>
      <c r="H142" s="222"/>
      <c r="I142" s="222"/>
      <c r="J142" s="223" t="s">
        <v>457</v>
      </c>
      <c r="K142" s="224">
        <v>10</v>
      </c>
      <c r="L142" s="43"/>
      <c r="M142" s="43"/>
      <c r="N142" s="247">
        <f t="shared" si="1"/>
        <v>0</v>
      </c>
      <c r="O142" s="247"/>
      <c r="P142" s="247"/>
      <c r="Q142" s="247"/>
      <c r="R142" s="21"/>
      <c r="T142" s="23"/>
      <c r="U142" s="20"/>
      <c r="V142" s="20"/>
      <c r="W142" s="24"/>
      <c r="X142" s="20"/>
      <c r="Y142" s="24"/>
      <c r="Z142" s="20"/>
      <c r="AA142" s="25"/>
      <c r="AR142" s="26"/>
      <c r="AT142" s="27"/>
      <c r="AU142" s="27"/>
      <c r="AY142" s="26"/>
      <c r="BK142" s="28"/>
    </row>
    <row r="143" spans="2:63" s="22" customFormat="1" ht="29.25" customHeight="1">
      <c r="B143" s="19"/>
      <c r="C143" s="220">
        <v>17</v>
      </c>
      <c r="D143" s="220" t="s">
        <v>143</v>
      </c>
      <c r="E143" s="221"/>
      <c r="F143" s="222" t="s">
        <v>629</v>
      </c>
      <c r="G143" s="222"/>
      <c r="H143" s="222"/>
      <c r="I143" s="222"/>
      <c r="J143" s="223" t="s">
        <v>457</v>
      </c>
      <c r="K143" s="224">
        <v>1</v>
      </c>
      <c r="L143" s="43"/>
      <c r="M143" s="43"/>
      <c r="N143" s="247">
        <f t="shared" si="1"/>
        <v>0</v>
      </c>
      <c r="O143" s="247"/>
      <c r="P143" s="247"/>
      <c r="Q143" s="247"/>
      <c r="R143" s="21"/>
      <c r="T143" s="23"/>
      <c r="U143" s="20"/>
      <c r="V143" s="20"/>
      <c r="W143" s="24"/>
      <c r="X143" s="20"/>
      <c r="Y143" s="24"/>
      <c r="Z143" s="20"/>
      <c r="AA143" s="25"/>
      <c r="AR143" s="26"/>
      <c r="AT143" s="27"/>
      <c r="AU143" s="27"/>
      <c r="AY143" s="26"/>
      <c r="BK143" s="28"/>
    </row>
    <row r="144" spans="2:63" s="22" customFormat="1" ht="29.25" customHeight="1">
      <c r="B144" s="19"/>
      <c r="C144" s="220">
        <v>18</v>
      </c>
      <c r="D144" s="220" t="s">
        <v>158</v>
      </c>
      <c r="E144" s="221"/>
      <c r="F144" s="222" t="s">
        <v>630</v>
      </c>
      <c r="G144" s="222"/>
      <c r="H144" s="222"/>
      <c r="I144" s="222"/>
      <c r="J144" s="223" t="s">
        <v>457</v>
      </c>
      <c r="K144" s="224">
        <v>1</v>
      </c>
      <c r="L144" s="43"/>
      <c r="M144" s="43"/>
      <c r="N144" s="247">
        <f t="shared" si="1"/>
        <v>0</v>
      </c>
      <c r="O144" s="247"/>
      <c r="P144" s="247"/>
      <c r="Q144" s="247"/>
      <c r="R144" s="21"/>
      <c r="T144" s="23"/>
      <c r="U144" s="20"/>
      <c r="V144" s="20"/>
      <c r="W144" s="24"/>
      <c r="X144" s="20"/>
      <c r="Y144" s="24"/>
      <c r="Z144" s="20"/>
      <c r="AA144" s="25"/>
      <c r="AR144" s="26"/>
      <c r="AT144" s="27"/>
      <c r="AU144" s="27"/>
      <c r="AY144" s="26"/>
      <c r="BK144" s="28"/>
    </row>
    <row r="145" spans="2:63" s="22" customFormat="1" ht="26.25" customHeight="1">
      <c r="B145" s="19"/>
      <c r="C145" s="220">
        <v>19</v>
      </c>
      <c r="D145" s="220" t="s">
        <v>143</v>
      </c>
      <c r="E145" s="221"/>
      <c r="F145" s="222" t="s">
        <v>480</v>
      </c>
      <c r="G145" s="222"/>
      <c r="H145" s="222"/>
      <c r="I145" s="222"/>
      <c r="J145" s="223" t="s">
        <v>457</v>
      </c>
      <c r="K145" s="224">
        <v>2</v>
      </c>
      <c r="L145" s="43"/>
      <c r="M145" s="43"/>
      <c r="N145" s="247">
        <f t="shared" si="1"/>
        <v>0</v>
      </c>
      <c r="O145" s="247"/>
      <c r="P145" s="247"/>
      <c r="Q145" s="247"/>
      <c r="R145" s="21"/>
      <c r="T145" s="23"/>
      <c r="U145" s="20"/>
      <c r="V145" s="20"/>
      <c r="W145" s="24"/>
      <c r="X145" s="20"/>
      <c r="Y145" s="24"/>
      <c r="Z145" s="20"/>
      <c r="AA145" s="25"/>
      <c r="AR145" s="26"/>
      <c r="AT145" s="27"/>
      <c r="AU145" s="27"/>
      <c r="AY145" s="26"/>
      <c r="BK145" s="28"/>
    </row>
    <row r="146" spans="2:63" s="22" customFormat="1" ht="28.5" customHeight="1">
      <c r="B146" s="19"/>
      <c r="C146" s="220">
        <v>20</v>
      </c>
      <c r="D146" s="220" t="s">
        <v>158</v>
      </c>
      <c r="E146" s="221"/>
      <c r="F146" s="222" t="s">
        <v>481</v>
      </c>
      <c r="G146" s="222"/>
      <c r="H146" s="222"/>
      <c r="I146" s="222"/>
      <c r="J146" s="223" t="s">
        <v>457</v>
      </c>
      <c r="K146" s="224">
        <v>2</v>
      </c>
      <c r="L146" s="43"/>
      <c r="M146" s="43"/>
      <c r="N146" s="247">
        <f t="shared" si="1"/>
        <v>0</v>
      </c>
      <c r="O146" s="247"/>
      <c r="P146" s="247"/>
      <c r="Q146" s="247"/>
      <c r="R146" s="21"/>
      <c r="T146" s="23"/>
      <c r="U146" s="20"/>
      <c r="V146" s="20"/>
      <c r="W146" s="24"/>
      <c r="X146" s="20"/>
      <c r="Y146" s="24"/>
      <c r="Z146" s="20"/>
      <c r="AA146" s="25"/>
      <c r="AR146" s="26"/>
      <c r="AT146" s="27"/>
      <c r="AU146" s="27"/>
      <c r="AY146" s="26"/>
      <c r="BK146" s="28"/>
    </row>
    <row r="147" spans="2:63" s="22" customFormat="1" ht="15.75" customHeight="1">
      <c r="B147" s="19"/>
      <c r="C147" s="220">
        <v>21</v>
      </c>
      <c r="D147" s="220" t="s">
        <v>143</v>
      </c>
      <c r="E147" s="221"/>
      <c r="F147" s="222" t="s">
        <v>482</v>
      </c>
      <c r="G147" s="222"/>
      <c r="H147" s="222"/>
      <c r="I147" s="222"/>
      <c r="J147" s="223" t="s">
        <v>457</v>
      </c>
      <c r="K147" s="224">
        <v>1</v>
      </c>
      <c r="L147" s="43"/>
      <c r="M147" s="43"/>
      <c r="N147" s="247">
        <f t="shared" si="1"/>
        <v>0</v>
      </c>
      <c r="O147" s="247"/>
      <c r="P147" s="247"/>
      <c r="Q147" s="247"/>
      <c r="R147" s="21"/>
      <c r="T147" s="23"/>
      <c r="U147" s="20"/>
      <c r="V147" s="20"/>
      <c r="W147" s="24"/>
      <c r="X147" s="20"/>
      <c r="Y147" s="24"/>
      <c r="Z147" s="20"/>
      <c r="AA147" s="25"/>
      <c r="AR147" s="26"/>
      <c r="AT147" s="27"/>
      <c r="AU147" s="27"/>
      <c r="AY147" s="26"/>
      <c r="BK147" s="28"/>
    </row>
    <row r="148" spans="2:63" s="22" customFormat="1" ht="15.75" customHeight="1">
      <c r="B148" s="19"/>
      <c r="C148" s="220">
        <v>22</v>
      </c>
      <c r="D148" s="220" t="s">
        <v>158</v>
      </c>
      <c r="E148" s="221"/>
      <c r="F148" s="222" t="s">
        <v>483</v>
      </c>
      <c r="G148" s="222"/>
      <c r="H148" s="222"/>
      <c r="I148" s="222"/>
      <c r="J148" s="223" t="s">
        <v>457</v>
      </c>
      <c r="K148" s="224">
        <v>1</v>
      </c>
      <c r="L148" s="43"/>
      <c r="M148" s="43"/>
      <c r="N148" s="247">
        <f t="shared" si="1"/>
        <v>0</v>
      </c>
      <c r="O148" s="247"/>
      <c r="P148" s="247"/>
      <c r="Q148" s="247"/>
      <c r="R148" s="21"/>
      <c r="T148" s="23"/>
      <c r="U148" s="20"/>
      <c r="V148" s="20"/>
      <c r="W148" s="24"/>
      <c r="X148" s="20"/>
      <c r="Y148" s="24"/>
      <c r="Z148" s="20"/>
      <c r="AA148" s="25"/>
      <c r="AR148" s="26"/>
      <c r="AT148" s="27"/>
      <c r="AU148" s="27"/>
      <c r="AY148" s="26"/>
      <c r="BK148" s="28"/>
    </row>
    <row r="149" spans="2:63" s="22" customFormat="1" ht="15.75" customHeight="1">
      <c r="B149" s="19"/>
      <c r="C149" s="220">
        <v>23</v>
      </c>
      <c r="D149" s="220" t="s">
        <v>158</v>
      </c>
      <c r="E149" s="221"/>
      <c r="F149" s="222" t="s">
        <v>484</v>
      </c>
      <c r="G149" s="222"/>
      <c r="H149" s="222"/>
      <c r="I149" s="222"/>
      <c r="J149" s="223" t="s">
        <v>457</v>
      </c>
      <c r="K149" s="224">
        <v>1</v>
      </c>
      <c r="L149" s="43"/>
      <c r="M149" s="43"/>
      <c r="N149" s="247">
        <f t="shared" si="1"/>
        <v>0</v>
      </c>
      <c r="O149" s="247"/>
      <c r="P149" s="247"/>
      <c r="Q149" s="247"/>
      <c r="R149" s="21"/>
      <c r="T149" s="23"/>
      <c r="U149" s="20"/>
      <c r="V149" s="20"/>
      <c r="W149" s="24"/>
      <c r="X149" s="20"/>
      <c r="Y149" s="24"/>
      <c r="Z149" s="20"/>
      <c r="AA149" s="25"/>
      <c r="AR149" s="26"/>
      <c r="AT149" s="27"/>
      <c r="AU149" s="27"/>
      <c r="AY149" s="26"/>
      <c r="BK149" s="28"/>
    </row>
    <row r="150" spans="2:63" s="22" customFormat="1" ht="25.5" customHeight="1">
      <c r="B150" s="19"/>
      <c r="C150" s="220">
        <v>24</v>
      </c>
      <c r="D150" s="220" t="s">
        <v>158</v>
      </c>
      <c r="E150" s="221"/>
      <c r="F150" s="222" t="s">
        <v>485</v>
      </c>
      <c r="G150" s="222"/>
      <c r="H150" s="222"/>
      <c r="I150" s="222"/>
      <c r="J150" s="223" t="s">
        <v>457</v>
      </c>
      <c r="K150" s="224">
        <v>1</v>
      </c>
      <c r="L150" s="43"/>
      <c r="M150" s="43"/>
      <c r="N150" s="247">
        <f t="shared" si="1"/>
        <v>0</v>
      </c>
      <c r="O150" s="247"/>
      <c r="P150" s="247"/>
      <c r="Q150" s="247"/>
      <c r="R150" s="21"/>
      <c r="T150" s="23"/>
      <c r="U150" s="20"/>
      <c r="V150" s="20"/>
      <c r="W150" s="24"/>
      <c r="X150" s="20"/>
      <c r="Y150" s="24"/>
      <c r="Z150" s="20"/>
      <c r="AA150" s="25"/>
      <c r="AR150" s="26"/>
      <c r="AT150" s="27"/>
      <c r="AU150" s="27"/>
      <c r="AY150" s="26"/>
      <c r="BK150" s="28"/>
    </row>
    <row r="151" spans="2:63" s="22" customFormat="1" ht="26.25" customHeight="1">
      <c r="B151" s="19"/>
      <c r="C151" s="220">
        <v>25</v>
      </c>
      <c r="D151" s="220" t="s">
        <v>158</v>
      </c>
      <c r="E151" s="221"/>
      <c r="F151" s="222" t="s">
        <v>486</v>
      </c>
      <c r="G151" s="222"/>
      <c r="H151" s="222"/>
      <c r="I151" s="222"/>
      <c r="J151" s="223" t="s">
        <v>457</v>
      </c>
      <c r="K151" s="224">
        <v>1</v>
      </c>
      <c r="L151" s="43"/>
      <c r="M151" s="43"/>
      <c r="N151" s="247">
        <f t="shared" si="1"/>
        <v>0</v>
      </c>
      <c r="O151" s="247"/>
      <c r="P151" s="247"/>
      <c r="Q151" s="247"/>
      <c r="R151" s="21"/>
      <c r="T151" s="23"/>
      <c r="U151" s="20"/>
      <c r="V151" s="20"/>
      <c r="W151" s="24"/>
      <c r="X151" s="20"/>
      <c r="Y151" s="24"/>
      <c r="Z151" s="20"/>
      <c r="AA151" s="25"/>
      <c r="AR151" s="26"/>
      <c r="AT151" s="27"/>
      <c r="AU151" s="27"/>
      <c r="AY151" s="26"/>
      <c r="BK151" s="28"/>
    </row>
    <row r="152" spans="2:63" s="22" customFormat="1" ht="27" customHeight="1">
      <c r="B152" s="19"/>
      <c r="C152" s="220">
        <v>26</v>
      </c>
      <c r="D152" s="220" t="s">
        <v>143</v>
      </c>
      <c r="E152" s="221"/>
      <c r="F152" s="222" t="s">
        <v>487</v>
      </c>
      <c r="G152" s="222"/>
      <c r="H152" s="222"/>
      <c r="I152" s="222"/>
      <c r="J152" s="223" t="s">
        <v>457</v>
      </c>
      <c r="K152" s="224">
        <v>3</v>
      </c>
      <c r="L152" s="43"/>
      <c r="M152" s="43"/>
      <c r="N152" s="247">
        <f t="shared" si="1"/>
        <v>0</v>
      </c>
      <c r="O152" s="247"/>
      <c r="P152" s="247"/>
      <c r="Q152" s="247"/>
      <c r="R152" s="21"/>
      <c r="T152" s="23"/>
      <c r="U152" s="20"/>
      <c r="V152" s="20"/>
      <c r="W152" s="24"/>
      <c r="X152" s="20"/>
      <c r="Y152" s="24"/>
      <c r="Z152" s="20"/>
      <c r="AA152" s="25"/>
      <c r="AR152" s="26"/>
      <c r="AT152" s="27"/>
      <c r="AU152" s="27"/>
      <c r="AY152" s="26"/>
      <c r="BK152" s="28"/>
    </row>
    <row r="153" spans="2:63" s="22" customFormat="1" ht="27" customHeight="1">
      <c r="B153" s="19"/>
      <c r="C153" s="220">
        <v>27</v>
      </c>
      <c r="D153" s="220" t="s">
        <v>158</v>
      </c>
      <c r="E153" s="221"/>
      <c r="F153" s="222" t="s">
        <v>625</v>
      </c>
      <c r="G153" s="222"/>
      <c r="H153" s="222"/>
      <c r="I153" s="222"/>
      <c r="J153" s="223" t="s">
        <v>457</v>
      </c>
      <c r="K153" s="224">
        <v>4</v>
      </c>
      <c r="L153" s="43"/>
      <c r="M153" s="43"/>
      <c r="N153" s="247">
        <f t="shared" si="1"/>
        <v>0</v>
      </c>
      <c r="O153" s="247"/>
      <c r="P153" s="247"/>
      <c r="Q153" s="247"/>
      <c r="R153" s="21"/>
      <c r="T153" s="23"/>
      <c r="U153" s="20"/>
      <c r="V153" s="20"/>
      <c r="W153" s="24"/>
      <c r="X153" s="20"/>
      <c r="Y153" s="24"/>
      <c r="Z153" s="20"/>
      <c r="AA153" s="25"/>
      <c r="AR153" s="26"/>
      <c r="AT153" s="27"/>
      <c r="AU153" s="27"/>
      <c r="AY153" s="26"/>
      <c r="BK153" s="28"/>
    </row>
    <row r="154" spans="2:63" s="22" customFormat="1" ht="15.75" customHeight="1">
      <c r="B154" s="19"/>
      <c r="C154" s="220">
        <v>28</v>
      </c>
      <c r="D154" s="220" t="s">
        <v>158</v>
      </c>
      <c r="E154" s="221"/>
      <c r="F154" s="222" t="s">
        <v>626</v>
      </c>
      <c r="G154" s="222"/>
      <c r="H154" s="222"/>
      <c r="I154" s="222"/>
      <c r="J154" s="223" t="s">
        <v>457</v>
      </c>
      <c r="K154" s="224">
        <v>3</v>
      </c>
      <c r="L154" s="43"/>
      <c r="M154" s="43"/>
      <c r="N154" s="247">
        <f t="shared" si="1"/>
        <v>0</v>
      </c>
      <c r="O154" s="247"/>
      <c r="P154" s="247"/>
      <c r="Q154" s="247"/>
      <c r="R154" s="21"/>
      <c r="T154" s="23"/>
      <c r="U154" s="20"/>
      <c r="V154" s="20"/>
      <c r="W154" s="24"/>
      <c r="X154" s="20"/>
      <c r="Y154" s="24"/>
      <c r="Z154" s="20"/>
      <c r="AA154" s="25"/>
      <c r="AR154" s="26"/>
      <c r="AT154" s="27"/>
      <c r="AU154" s="27"/>
      <c r="AY154" s="26"/>
      <c r="BK154" s="28"/>
    </row>
    <row r="155" spans="2:63" s="22" customFormat="1" ht="15.75" customHeight="1">
      <c r="B155" s="19"/>
      <c r="C155" s="220">
        <v>29</v>
      </c>
      <c r="D155" s="220" t="s">
        <v>158</v>
      </c>
      <c r="E155" s="221"/>
      <c r="F155" s="222" t="s">
        <v>627</v>
      </c>
      <c r="G155" s="222"/>
      <c r="H155" s="222"/>
      <c r="I155" s="222"/>
      <c r="J155" s="223" t="s">
        <v>457</v>
      </c>
      <c r="K155" s="224">
        <v>1</v>
      </c>
      <c r="L155" s="43"/>
      <c r="M155" s="43"/>
      <c r="N155" s="247">
        <f aca="true" t="shared" si="2" ref="N155">ROUND(L155*K155,2)</f>
        <v>0</v>
      </c>
      <c r="O155" s="247"/>
      <c r="P155" s="247"/>
      <c r="Q155" s="247"/>
      <c r="R155" s="21"/>
      <c r="T155" s="23"/>
      <c r="U155" s="20"/>
      <c r="V155" s="20"/>
      <c r="W155" s="24"/>
      <c r="X155" s="20"/>
      <c r="Y155" s="24"/>
      <c r="Z155" s="20"/>
      <c r="AA155" s="25"/>
      <c r="AR155" s="26"/>
      <c r="AT155" s="27"/>
      <c r="AU155" s="27"/>
      <c r="AY155" s="26"/>
      <c r="BK155" s="28"/>
    </row>
    <row r="156" spans="2:63" s="22" customFormat="1" ht="62.25" customHeight="1">
      <c r="B156" s="19"/>
      <c r="C156" s="220">
        <v>30</v>
      </c>
      <c r="D156" s="220" t="s">
        <v>143</v>
      </c>
      <c r="E156" s="221"/>
      <c r="F156" s="222" t="s">
        <v>488</v>
      </c>
      <c r="G156" s="222"/>
      <c r="H156" s="222"/>
      <c r="I156" s="222"/>
      <c r="J156" s="223" t="s">
        <v>457</v>
      </c>
      <c r="K156" s="224">
        <v>2</v>
      </c>
      <c r="L156" s="43"/>
      <c r="M156" s="43"/>
      <c r="N156" s="247">
        <f t="shared" si="1"/>
        <v>0</v>
      </c>
      <c r="O156" s="247"/>
      <c r="P156" s="247"/>
      <c r="Q156" s="247"/>
      <c r="R156" s="21"/>
      <c r="T156" s="23"/>
      <c r="U156" s="20"/>
      <c r="V156" s="20"/>
      <c r="W156" s="24"/>
      <c r="X156" s="20"/>
      <c r="Y156" s="24"/>
      <c r="Z156" s="20"/>
      <c r="AA156" s="25"/>
      <c r="AR156" s="26"/>
      <c r="AT156" s="27"/>
      <c r="AU156" s="27"/>
      <c r="AY156" s="26"/>
      <c r="BK156" s="28"/>
    </row>
    <row r="157" spans="2:63" s="22" customFormat="1" ht="51" customHeight="1">
      <c r="B157" s="19"/>
      <c r="C157" s="220">
        <v>31</v>
      </c>
      <c r="D157" s="220" t="s">
        <v>158</v>
      </c>
      <c r="E157" s="221"/>
      <c r="F157" s="222" t="s">
        <v>489</v>
      </c>
      <c r="G157" s="222"/>
      <c r="H157" s="222"/>
      <c r="I157" s="222"/>
      <c r="J157" s="223" t="s">
        <v>457</v>
      </c>
      <c r="K157" s="224">
        <v>1</v>
      </c>
      <c r="L157" s="43"/>
      <c r="M157" s="43"/>
      <c r="N157" s="247">
        <f t="shared" si="1"/>
        <v>0</v>
      </c>
      <c r="O157" s="247"/>
      <c r="P157" s="247"/>
      <c r="Q157" s="247"/>
      <c r="R157" s="21"/>
      <c r="T157" s="23"/>
      <c r="U157" s="20"/>
      <c r="V157" s="20"/>
      <c r="W157" s="24"/>
      <c r="X157" s="20"/>
      <c r="Y157" s="24"/>
      <c r="Z157" s="20"/>
      <c r="AA157" s="25"/>
      <c r="AR157" s="26"/>
      <c r="AT157" s="27"/>
      <c r="AU157" s="27"/>
      <c r="AY157" s="26"/>
      <c r="BK157" s="28"/>
    </row>
    <row r="158" spans="2:63" s="22" customFormat="1" ht="53.25" customHeight="1">
      <c r="B158" s="19"/>
      <c r="C158" s="220">
        <v>32</v>
      </c>
      <c r="D158" s="220" t="s">
        <v>143</v>
      </c>
      <c r="E158" s="221"/>
      <c r="F158" s="222" t="s">
        <v>490</v>
      </c>
      <c r="G158" s="222"/>
      <c r="H158" s="222"/>
      <c r="I158" s="222"/>
      <c r="J158" s="223" t="s">
        <v>457</v>
      </c>
      <c r="K158" s="224">
        <v>2</v>
      </c>
      <c r="L158" s="43"/>
      <c r="M158" s="43"/>
      <c r="N158" s="247">
        <f t="shared" si="1"/>
        <v>0</v>
      </c>
      <c r="O158" s="247"/>
      <c r="P158" s="247"/>
      <c r="Q158" s="247"/>
      <c r="R158" s="21"/>
      <c r="T158" s="23"/>
      <c r="U158" s="20"/>
      <c r="V158" s="20"/>
      <c r="W158" s="24"/>
      <c r="X158" s="20"/>
      <c r="Y158" s="24"/>
      <c r="Z158" s="20"/>
      <c r="AA158" s="25"/>
      <c r="AR158" s="26"/>
      <c r="AT158" s="27"/>
      <c r="AU158" s="27"/>
      <c r="AY158" s="26"/>
      <c r="BK158" s="28"/>
    </row>
    <row r="159" spans="2:63" s="22" customFormat="1" ht="58.5" customHeight="1">
      <c r="B159" s="19"/>
      <c r="C159" s="220">
        <v>33</v>
      </c>
      <c r="D159" s="220" t="s">
        <v>158</v>
      </c>
      <c r="E159" s="221"/>
      <c r="F159" s="222" t="s">
        <v>491</v>
      </c>
      <c r="G159" s="222"/>
      <c r="H159" s="222"/>
      <c r="I159" s="222"/>
      <c r="J159" s="223" t="s">
        <v>457</v>
      </c>
      <c r="K159" s="224">
        <v>2</v>
      </c>
      <c r="L159" s="43"/>
      <c r="M159" s="43"/>
      <c r="N159" s="247">
        <f t="shared" si="1"/>
        <v>0</v>
      </c>
      <c r="O159" s="247"/>
      <c r="P159" s="247"/>
      <c r="Q159" s="247"/>
      <c r="R159" s="21"/>
      <c r="T159" s="23"/>
      <c r="U159" s="20"/>
      <c r="V159" s="20"/>
      <c r="W159" s="24"/>
      <c r="X159" s="20"/>
      <c r="Y159" s="24"/>
      <c r="Z159" s="20"/>
      <c r="AA159" s="25"/>
      <c r="AR159" s="26"/>
      <c r="AT159" s="27"/>
      <c r="AU159" s="27"/>
      <c r="AY159" s="26"/>
      <c r="BK159" s="28"/>
    </row>
    <row r="160" spans="2:63" s="22" customFormat="1" ht="23.25" customHeight="1">
      <c r="B160" s="19"/>
      <c r="C160" s="220">
        <v>34</v>
      </c>
      <c r="D160" s="220" t="s">
        <v>158</v>
      </c>
      <c r="E160" s="221"/>
      <c r="F160" s="222" t="s">
        <v>492</v>
      </c>
      <c r="G160" s="222"/>
      <c r="H160" s="222"/>
      <c r="I160" s="222"/>
      <c r="J160" s="223" t="s">
        <v>457</v>
      </c>
      <c r="K160" s="224">
        <v>2</v>
      </c>
      <c r="L160" s="43"/>
      <c r="M160" s="43"/>
      <c r="N160" s="247">
        <f t="shared" si="1"/>
        <v>0</v>
      </c>
      <c r="O160" s="247"/>
      <c r="P160" s="247"/>
      <c r="Q160" s="247"/>
      <c r="R160" s="21"/>
      <c r="T160" s="23"/>
      <c r="U160" s="20"/>
      <c r="V160" s="20"/>
      <c r="W160" s="24"/>
      <c r="X160" s="20"/>
      <c r="Y160" s="24"/>
      <c r="Z160" s="20"/>
      <c r="AA160" s="25"/>
      <c r="AR160" s="26"/>
      <c r="AT160" s="27"/>
      <c r="AU160" s="27"/>
      <c r="AY160" s="26"/>
      <c r="BK160" s="28"/>
    </row>
    <row r="161" spans="2:63" s="22" customFormat="1" ht="23.25" customHeight="1">
      <c r="B161" s="19"/>
      <c r="C161" s="220">
        <v>35</v>
      </c>
      <c r="D161" s="220" t="s">
        <v>143</v>
      </c>
      <c r="E161" s="221"/>
      <c r="F161" s="222" t="s">
        <v>493</v>
      </c>
      <c r="G161" s="222"/>
      <c r="H161" s="222"/>
      <c r="I161" s="222"/>
      <c r="J161" s="223" t="s">
        <v>457</v>
      </c>
      <c r="K161" s="224">
        <v>1</v>
      </c>
      <c r="L161" s="43"/>
      <c r="M161" s="43"/>
      <c r="N161" s="247">
        <f t="shared" si="1"/>
        <v>0</v>
      </c>
      <c r="O161" s="247"/>
      <c r="P161" s="247"/>
      <c r="Q161" s="247"/>
      <c r="R161" s="21"/>
      <c r="T161" s="23"/>
      <c r="U161" s="20"/>
      <c r="V161" s="20"/>
      <c r="W161" s="24"/>
      <c r="X161" s="20"/>
      <c r="Y161" s="24"/>
      <c r="Z161" s="20"/>
      <c r="AA161" s="25"/>
      <c r="AR161" s="26"/>
      <c r="AT161" s="27"/>
      <c r="AU161" s="27"/>
      <c r="AY161" s="26"/>
      <c r="BK161" s="28"/>
    </row>
    <row r="162" spans="2:63" s="22" customFormat="1" ht="23.25" customHeight="1">
      <c r="B162" s="19"/>
      <c r="C162" s="220">
        <v>36</v>
      </c>
      <c r="D162" s="220" t="s">
        <v>158</v>
      </c>
      <c r="E162" s="221"/>
      <c r="F162" s="222" t="s">
        <v>494</v>
      </c>
      <c r="G162" s="222"/>
      <c r="H162" s="222"/>
      <c r="I162" s="222"/>
      <c r="J162" s="223" t="s">
        <v>457</v>
      </c>
      <c r="K162" s="224">
        <v>1</v>
      </c>
      <c r="L162" s="43"/>
      <c r="M162" s="43"/>
      <c r="N162" s="247">
        <f t="shared" si="1"/>
        <v>0</v>
      </c>
      <c r="O162" s="247"/>
      <c r="P162" s="247"/>
      <c r="Q162" s="247"/>
      <c r="R162" s="21"/>
      <c r="T162" s="23"/>
      <c r="U162" s="20"/>
      <c r="V162" s="20"/>
      <c r="W162" s="24"/>
      <c r="X162" s="20"/>
      <c r="Y162" s="24"/>
      <c r="Z162" s="20"/>
      <c r="AA162" s="25"/>
      <c r="AR162" s="26"/>
      <c r="AT162" s="27"/>
      <c r="AU162" s="27"/>
      <c r="AY162" s="26"/>
      <c r="BK162" s="28"/>
    </row>
    <row r="163" spans="2:63" s="22" customFormat="1" ht="24.75" customHeight="1">
      <c r="B163" s="19"/>
      <c r="C163" s="220">
        <v>37</v>
      </c>
      <c r="D163" s="220" t="s">
        <v>143</v>
      </c>
      <c r="E163" s="221"/>
      <c r="F163" s="222" t="s">
        <v>495</v>
      </c>
      <c r="G163" s="222"/>
      <c r="H163" s="222"/>
      <c r="I163" s="222"/>
      <c r="J163" s="223" t="s">
        <v>457</v>
      </c>
      <c r="K163" s="224">
        <v>1</v>
      </c>
      <c r="L163" s="43"/>
      <c r="M163" s="43"/>
      <c r="N163" s="247">
        <f t="shared" si="1"/>
        <v>0</v>
      </c>
      <c r="O163" s="247"/>
      <c r="P163" s="247"/>
      <c r="Q163" s="247"/>
      <c r="R163" s="21"/>
      <c r="T163" s="23"/>
      <c r="U163" s="20"/>
      <c r="V163" s="20"/>
      <c r="W163" s="24"/>
      <c r="X163" s="20"/>
      <c r="Y163" s="24"/>
      <c r="Z163" s="20"/>
      <c r="AA163" s="25"/>
      <c r="AR163" s="26"/>
      <c r="AT163" s="27"/>
      <c r="AU163" s="27"/>
      <c r="AY163" s="26"/>
      <c r="BK163" s="28"/>
    </row>
    <row r="164" spans="2:63" s="22" customFormat="1" ht="15.75" customHeight="1">
      <c r="B164" s="19"/>
      <c r="C164" s="220">
        <v>38</v>
      </c>
      <c r="D164" s="220" t="s">
        <v>158</v>
      </c>
      <c r="E164" s="221"/>
      <c r="F164" s="222" t="s">
        <v>496</v>
      </c>
      <c r="G164" s="222"/>
      <c r="H164" s="222"/>
      <c r="I164" s="222"/>
      <c r="J164" s="223" t="s">
        <v>457</v>
      </c>
      <c r="K164" s="224">
        <v>1</v>
      </c>
      <c r="L164" s="43"/>
      <c r="M164" s="43"/>
      <c r="N164" s="247">
        <f t="shared" si="1"/>
        <v>0</v>
      </c>
      <c r="O164" s="247"/>
      <c r="P164" s="247"/>
      <c r="Q164" s="247"/>
      <c r="R164" s="21"/>
      <c r="T164" s="23"/>
      <c r="U164" s="20"/>
      <c r="V164" s="20"/>
      <c r="W164" s="24"/>
      <c r="X164" s="20"/>
      <c r="Y164" s="24"/>
      <c r="Z164" s="20"/>
      <c r="AA164" s="25"/>
      <c r="AR164" s="26"/>
      <c r="AT164" s="27"/>
      <c r="AU164" s="27"/>
      <c r="AY164" s="26"/>
      <c r="BK164" s="28"/>
    </row>
    <row r="165" spans="2:63" s="22" customFormat="1" ht="15.75" customHeight="1">
      <c r="B165" s="19"/>
      <c r="C165" s="220">
        <v>39</v>
      </c>
      <c r="D165" s="220" t="s">
        <v>143</v>
      </c>
      <c r="E165" s="221"/>
      <c r="F165" s="222" t="s">
        <v>497</v>
      </c>
      <c r="G165" s="222"/>
      <c r="H165" s="222"/>
      <c r="I165" s="222"/>
      <c r="J165" s="223" t="s">
        <v>457</v>
      </c>
      <c r="K165" s="224">
        <v>2</v>
      </c>
      <c r="L165" s="43"/>
      <c r="M165" s="43"/>
      <c r="N165" s="247">
        <f t="shared" si="1"/>
        <v>0</v>
      </c>
      <c r="O165" s="247"/>
      <c r="P165" s="247"/>
      <c r="Q165" s="247"/>
      <c r="R165" s="21"/>
      <c r="T165" s="23"/>
      <c r="U165" s="20"/>
      <c r="V165" s="20"/>
      <c r="W165" s="24"/>
      <c r="X165" s="20"/>
      <c r="Y165" s="24"/>
      <c r="Z165" s="20"/>
      <c r="AA165" s="25"/>
      <c r="AR165" s="26"/>
      <c r="AT165" s="27"/>
      <c r="AU165" s="27"/>
      <c r="AY165" s="26"/>
      <c r="BK165" s="28"/>
    </row>
    <row r="166" spans="2:63" s="22" customFormat="1" ht="15.75" customHeight="1">
      <c r="B166" s="19"/>
      <c r="C166" s="220">
        <v>40</v>
      </c>
      <c r="D166" s="220" t="s">
        <v>158</v>
      </c>
      <c r="E166" s="221"/>
      <c r="F166" s="222" t="s">
        <v>498</v>
      </c>
      <c r="G166" s="222"/>
      <c r="H166" s="222"/>
      <c r="I166" s="222"/>
      <c r="J166" s="223" t="s">
        <v>457</v>
      </c>
      <c r="K166" s="224">
        <v>2</v>
      </c>
      <c r="L166" s="43"/>
      <c r="M166" s="43"/>
      <c r="N166" s="247">
        <f t="shared" si="1"/>
        <v>0</v>
      </c>
      <c r="O166" s="247"/>
      <c r="P166" s="247"/>
      <c r="Q166" s="247"/>
      <c r="R166" s="21"/>
      <c r="T166" s="23"/>
      <c r="U166" s="20"/>
      <c r="V166" s="20"/>
      <c r="W166" s="24"/>
      <c r="X166" s="20"/>
      <c r="Y166" s="24"/>
      <c r="Z166" s="20"/>
      <c r="AA166" s="25"/>
      <c r="AR166" s="26"/>
      <c r="AT166" s="27"/>
      <c r="AU166" s="27"/>
      <c r="AY166" s="26"/>
      <c r="BK166" s="28"/>
    </row>
    <row r="167" spans="2:63" s="22" customFormat="1" ht="15.75" customHeight="1">
      <c r="B167" s="19"/>
      <c r="C167" s="220">
        <v>41</v>
      </c>
      <c r="D167" s="220" t="s">
        <v>143</v>
      </c>
      <c r="E167" s="221"/>
      <c r="F167" s="222" t="s">
        <v>499</v>
      </c>
      <c r="G167" s="222"/>
      <c r="H167" s="222"/>
      <c r="I167" s="222"/>
      <c r="J167" s="223" t="s">
        <v>457</v>
      </c>
      <c r="K167" s="224">
        <v>1</v>
      </c>
      <c r="L167" s="43"/>
      <c r="M167" s="43"/>
      <c r="N167" s="247">
        <f t="shared" si="1"/>
        <v>0</v>
      </c>
      <c r="O167" s="247"/>
      <c r="P167" s="247"/>
      <c r="Q167" s="247"/>
      <c r="R167" s="21"/>
      <c r="T167" s="23"/>
      <c r="U167" s="20"/>
      <c r="V167" s="20"/>
      <c r="W167" s="24"/>
      <c r="X167" s="20"/>
      <c r="Y167" s="24"/>
      <c r="Z167" s="20"/>
      <c r="AA167" s="25"/>
      <c r="AR167" s="26"/>
      <c r="AT167" s="27"/>
      <c r="AU167" s="27"/>
      <c r="AY167" s="26"/>
      <c r="BK167" s="28"/>
    </row>
    <row r="168" spans="2:63" s="22" customFormat="1" ht="15.75" customHeight="1">
      <c r="B168" s="19"/>
      <c r="C168" s="220">
        <v>42</v>
      </c>
      <c r="D168" s="220" t="s">
        <v>158</v>
      </c>
      <c r="E168" s="221"/>
      <c r="F168" s="222" t="s">
        <v>500</v>
      </c>
      <c r="G168" s="222"/>
      <c r="H168" s="222"/>
      <c r="I168" s="222"/>
      <c r="J168" s="223" t="s">
        <v>457</v>
      </c>
      <c r="K168" s="224">
        <v>1</v>
      </c>
      <c r="L168" s="43"/>
      <c r="M168" s="43"/>
      <c r="N168" s="247">
        <f t="shared" si="1"/>
        <v>0</v>
      </c>
      <c r="O168" s="247"/>
      <c r="P168" s="247"/>
      <c r="Q168" s="247"/>
      <c r="R168" s="21"/>
      <c r="T168" s="23"/>
      <c r="U168" s="20"/>
      <c r="V168" s="20"/>
      <c r="W168" s="24"/>
      <c r="X168" s="20"/>
      <c r="Y168" s="24"/>
      <c r="Z168" s="20"/>
      <c r="AA168" s="25"/>
      <c r="AR168" s="26"/>
      <c r="AT168" s="27"/>
      <c r="AU168" s="27"/>
      <c r="AY168" s="26"/>
      <c r="BK168" s="28"/>
    </row>
    <row r="169" spans="2:63" s="22" customFormat="1" ht="15.75" customHeight="1">
      <c r="B169" s="19"/>
      <c r="C169" s="245"/>
      <c r="D169" s="217"/>
      <c r="E169" s="217"/>
      <c r="F169" s="217"/>
      <c r="G169" s="217"/>
      <c r="H169" s="217"/>
      <c r="I169" s="217"/>
      <c r="J169" s="217"/>
      <c r="K169" s="217"/>
      <c r="L169" s="647"/>
      <c r="M169" s="647"/>
      <c r="N169" s="483"/>
      <c r="O169" s="483"/>
      <c r="P169" s="483"/>
      <c r="Q169" s="483"/>
      <c r="R169" s="21"/>
      <c r="T169" s="23"/>
      <c r="U169" s="20"/>
      <c r="V169" s="20"/>
      <c r="W169" s="24"/>
      <c r="X169" s="20"/>
      <c r="Y169" s="24"/>
      <c r="Z169" s="20"/>
      <c r="AA169" s="25"/>
      <c r="AR169" s="26"/>
      <c r="AT169" s="27"/>
      <c r="AU169" s="27"/>
      <c r="AY169" s="26"/>
      <c r="BK169" s="28"/>
    </row>
    <row r="170" spans="2:63" s="22" customFormat="1" ht="15.75" customHeight="1">
      <c r="B170" s="19"/>
      <c r="C170" s="245"/>
      <c r="D170" s="217" t="s">
        <v>529</v>
      </c>
      <c r="E170" s="217"/>
      <c r="F170" s="217"/>
      <c r="G170" s="217"/>
      <c r="H170" s="217"/>
      <c r="I170" s="217"/>
      <c r="J170" s="217"/>
      <c r="K170" s="217"/>
      <c r="L170" s="647"/>
      <c r="M170" s="647"/>
      <c r="N170" s="218">
        <f>SUM(N171:Q181)</f>
        <v>0</v>
      </c>
      <c r="O170" s="219"/>
      <c r="P170" s="219"/>
      <c r="Q170" s="219"/>
      <c r="R170" s="21"/>
      <c r="T170" s="23"/>
      <c r="U170" s="20"/>
      <c r="V170" s="20"/>
      <c r="W170" s="24"/>
      <c r="X170" s="20"/>
      <c r="Y170" s="24"/>
      <c r="Z170" s="20"/>
      <c r="AA170" s="25"/>
      <c r="AR170" s="26"/>
      <c r="AT170" s="27"/>
      <c r="AU170" s="27"/>
      <c r="AY170" s="26"/>
      <c r="BK170" s="28"/>
    </row>
    <row r="171" spans="2:63" s="22" customFormat="1" ht="15.75" customHeight="1">
      <c r="B171" s="19"/>
      <c r="C171" s="220">
        <v>43</v>
      </c>
      <c r="D171" s="220" t="s">
        <v>143</v>
      </c>
      <c r="E171" s="221"/>
      <c r="F171" s="222" t="s">
        <v>469</v>
      </c>
      <c r="G171" s="222"/>
      <c r="H171" s="222"/>
      <c r="I171" s="222"/>
      <c r="J171" s="223" t="s">
        <v>457</v>
      </c>
      <c r="K171" s="224">
        <v>1</v>
      </c>
      <c r="L171" s="43"/>
      <c r="M171" s="43"/>
      <c r="N171" s="247">
        <f aca="true" t="shared" si="3" ref="N171:N181">ROUND(L171*K171,2)</f>
        <v>0</v>
      </c>
      <c r="O171" s="247"/>
      <c r="P171" s="247"/>
      <c r="Q171" s="247"/>
      <c r="R171" s="21"/>
      <c r="T171" s="23"/>
      <c r="U171" s="20"/>
      <c r="V171" s="20"/>
      <c r="W171" s="24"/>
      <c r="X171" s="20"/>
      <c r="Y171" s="24"/>
      <c r="Z171" s="20"/>
      <c r="AA171" s="25"/>
      <c r="AR171" s="26"/>
      <c r="AT171" s="27"/>
      <c r="AU171" s="27"/>
      <c r="AY171" s="26"/>
      <c r="BK171" s="28"/>
    </row>
    <row r="172" spans="2:63" s="22" customFormat="1" ht="15.75" customHeight="1">
      <c r="B172" s="19"/>
      <c r="C172" s="220">
        <v>44</v>
      </c>
      <c r="D172" s="220" t="s">
        <v>158</v>
      </c>
      <c r="E172" s="221"/>
      <c r="F172" s="222" t="s">
        <v>470</v>
      </c>
      <c r="G172" s="222"/>
      <c r="H172" s="222"/>
      <c r="I172" s="222"/>
      <c r="J172" s="223" t="s">
        <v>457</v>
      </c>
      <c r="K172" s="224">
        <v>1</v>
      </c>
      <c r="L172" s="43"/>
      <c r="M172" s="43"/>
      <c r="N172" s="247">
        <f t="shared" si="3"/>
        <v>0</v>
      </c>
      <c r="O172" s="247"/>
      <c r="P172" s="247"/>
      <c r="Q172" s="247"/>
      <c r="R172" s="21"/>
      <c r="T172" s="23"/>
      <c r="U172" s="20"/>
      <c r="V172" s="20"/>
      <c r="W172" s="24"/>
      <c r="X172" s="20"/>
      <c r="Y172" s="24"/>
      <c r="Z172" s="20"/>
      <c r="AA172" s="25"/>
      <c r="AR172" s="26"/>
      <c r="AT172" s="27"/>
      <c r="AU172" s="27"/>
      <c r="AY172" s="26"/>
      <c r="BK172" s="28"/>
    </row>
    <row r="173" spans="2:63" s="22" customFormat="1" ht="15.75" customHeight="1">
      <c r="B173" s="19"/>
      <c r="C173" s="220">
        <v>45</v>
      </c>
      <c r="D173" s="220" t="s">
        <v>143</v>
      </c>
      <c r="E173" s="221"/>
      <c r="F173" s="222" t="s">
        <v>471</v>
      </c>
      <c r="G173" s="222"/>
      <c r="H173" s="222"/>
      <c r="I173" s="222"/>
      <c r="J173" s="223" t="s">
        <v>457</v>
      </c>
      <c r="K173" s="224">
        <v>2</v>
      </c>
      <c r="L173" s="43"/>
      <c r="M173" s="43"/>
      <c r="N173" s="247">
        <f t="shared" si="3"/>
        <v>0</v>
      </c>
      <c r="O173" s="247"/>
      <c r="P173" s="247"/>
      <c r="Q173" s="247"/>
      <c r="R173" s="21"/>
      <c r="T173" s="23"/>
      <c r="U173" s="20"/>
      <c r="V173" s="20"/>
      <c r="W173" s="24"/>
      <c r="X173" s="20"/>
      <c r="Y173" s="24"/>
      <c r="Z173" s="20"/>
      <c r="AA173" s="25"/>
      <c r="AR173" s="26"/>
      <c r="AT173" s="27"/>
      <c r="AU173" s="27"/>
      <c r="AY173" s="26"/>
      <c r="BK173" s="28"/>
    </row>
    <row r="174" spans="2:63" s="22" customFormat="1" ht="15.75" customHeight="1">
      <c r="B174" s="19"/>
      <c r="C174" s="220">
        <v>46</v>
      </c>
      <c r="D174" s="220" t="s">
        <v>158</v>
      </c>
      <c r="E174" s="221"/>
      <c r="F174" s="222" t="s">
        <v>472</v>
      </c>
      <c r="G174" s="222"/>
      <c r="H174" s="222"/>
      <c r="I174" s="222"/>
      <c r="J174" s="223" t="s">
        <v>457</v>
      </c>
      <c r="K174" s="224">
        <v>2</v>
      </c>
      <c r="L174" s="43"/>
      <c r="M174" s="43"/>
      <c r="N174" s="247">
        <f t="shared" si="3"/>
        <v>0</v>
      </c>
      <c r="O174" s="247"/>
      <c r="P174" s="247"/>
      <c r="Q174" s="247"/>
      <c r="R174" s="21"/>
      <c r="T174" s="23"/>
      <c r="U174" s="20"/>
      <c r="V174" s="20"/>
      <c r="W174" s="24"/>
      <c r="X174" s="20"/>
      <c r="Y174" s="24"/>
      <c r="Z174" s="20"/>
      <c r="AA174" s="25"/>
      <c r="AR174" s="26"/>
      <c r="AT174" s="27"/>
      <c r="AU174" s="27"/>
      <c r="AY174" s="26"/>
      <c r="BK174" s="28"/>
    </row>
    <row r="175" spans="2:63" s="22" customFormat="1" ht="15.75" customHeight="1">
      <c r="B175" s="19"/>
      <c r="C175" s="220">
        <v>47</v>
      </c>
      <c r="D175" s="220" t="s">
        <v>143</v>
      </c>
      <c r="E175" s="221"/>
      <c r="F175" s="222" t="s">
        <v>473</v>
      </c>
      <c r="G175" s="222"/>
      <c r="H175" s="222"/>
      <c r="I175" s="222"/>
      <c r="J175" s="223" t="s">
        <v>457</v>
      </c>
      <c r="K175" s="224">
        <v>1</v>
      </c>
      <c r="L175" s="43"/>
      <c r="M175" s="43"/>
      <c r="N175" s="247">
        <f t="shared" si="3"/>
        <v>0</v>
      </c>
      <c r="O175" s="247"/>
      <c r="P175" s="247"/>
      <c r="Q175" s="247"/>
      <c r="R175" s="21"/>
      <c r="T175" s="23"/>
      <c r="U175" s="20"/>
      <c r="V175" s="20"/>
      <c r="W175" s="24"/>
      <c r="X175" s="20"/>
      <c r="Y175" s="24"/>
      <c r="Z175" s="20"/>
      <c r="AA175" s="25"/>
      <c r="AR175" s="26"/>
      <c r="AT175" s="27"/>
      <c r="AU175" s="27"/>
      <c r="AY175" s="26"/>
      <c r="BK175" s="28"/>
    </row>
    <row r="176" spans="2:63" s="22" customFormat="1" ht="15.75" customHeight="1">
      <c r="B176" s="19"/>
      <c r="C176" s="220">
        <v>48</v>
      </c>
      <c r="D176" s="220" t="s">
        <v>158</v>
      </c>
      <c r="E176" s="221"/>
      <c r="F176" s="222" t="s">
        <v>474</v>
      </c>
      <c r="G176" s="222"/>
      <c r="H176" s="222"/>
      <c r="I176" s="222"/>
      <c r="J176" s="223" t="s">
        <v>457</v>
      </c>
      <c r="K176" s="224">
        <v>1</v>
      </c>
      <c r="L176" s="43"/>
      <c r="M176" s="43"/>
      <c r="N176" s="247">
        <f t="shared" si="3"/>
        <v>0</v>
      </c>
      <c r="O176" s="247"/>
      <c r="P176" s="247"/>
      <c r="Q176" s="247"/>
      <c r="R176" s="21"/>
      <c r="T176" s="23"/>
      <c r="U176" s="20"/>
      <c r="V176" s="20"/>
      <c r="W176" s="24"/>
      <c r="X176" s="20"/>
      <c r="Y176" s="24"/>
      <c r="Z176" s="20"/>
      <c r="AA176" s="25"/>
      <c r="AR176" s="26"/>
      <c r="AT176" s="27"/>
      <c r="AU176" s="27"/>
      <c r="AY176" s="26"/>
      <c r="BK176" s="28"/>
    </row>
    <row r="177" spans="2:63" s="22" customFormat="1" ht="15.75" customHeight="1">
      <c r="B177" s="19"/>
      <c r="C177" s="220">
        <v>49</v>
      </c>
      <c r="D177" s="220" t="s">
        <v>143</v>
      </c>
      <c r="E177" s="221"/>
      <c r="F177" s="222" t="s">
        <v>250</v>
      </c>
      <c r="G177" s="222"/>
      <c r="H177" s="222"/>
      <c r="I177" s="222"/>
      <c r="J177" s="223" t="s">
        <v>170</v>
      </c>
      <c r="K177" s="224">
        <v>3</v>
      </c>
      <c r="L177" s="43"/>
      <c r="M177" s="43"/>
      <c r="N177" s="247">
        <f t="shared" si="3"/>
        <v>0</v>
      </c>
      <c r="O177" s="247"/>
      <c r="P177" s="247"/>
      <c r="Q177" s="247"/>
      <c r="R177" s="21"/>
      <c r="T177" s="23"/>
      <c r="U177" s="20"/>
      <c r="V177" s="20"/>
      <c r="W177" s="24"/>
      <c r="X177" s="20"/>
      <c r="Y177" s="24"/>
      <c r="Z177" s="20"/>
      <c r="AA177" s="25"/>
      <c r="AR177" s="26"/>
      <c r="AT177" s="27"/>
      <c r="AU177" s="27"/>
      <c r="AY177" s="26"/>
      <c r="BK177" s="28"/>
    </row>
    <row r="178" spans="2:63" s="22" customFormat="1" ht="15.75" customHeight="1">
      <c r="B178" s="19"/>
      <c r="C178" s="220">
        <v>50</v>
      </c>
      <c r="D178" s="220" t="s">
        <v>158</v>
      </c>
      <c r="E178" s="221"/>
      <c r="F178" s="222" t="s">
        <v>251</v>
      </c>
      <c r="G178" s="222"/>
      <c r="H178" s="222"/>
      <c r="I178" s="222"/>
      <c r="J178" s="223" t="s">
        <v>249</v>
      </c>
      <c r="K178" s="224">
        <v>3</v>
      </c>
      <c r="L178" s="43"/>
      <c r="M178" s="43"/>
      <c r="N178" s="247">
        <f t="shared" si="3"/>
        <v>0</v>
      </c>
      <c r="O178" s="247"/>
      <c r="P178" s="247"/>
      <c r="Q178" s="247"/>
      <c r="R178" s="21"/>
      <c r="T178" s="23"/>
      <c r="U178" s="20"/>
      <c r="V178" s="20"/>
      <c r="W178" s="24"/>
      <c r="X178" s="20"/>
      <c r="Y178" s="24"/>
      <c r="Z178" s="20"/>
      <c r="AA178" s="25"/>
      <c r="AR178" s="26"/>
      <c r="AT178" s="27"/>
      <c r="AU178" s="27"/>
      <c r="AY178" s="26"/>
      <c r="BK178" s="28"/>
    </row>
    <row r="179" spans="2:63" s="22" customFormat="1" ht="24.75" customHeight="1">
      <c r="B179" s="19"/>
      <c r="C179" s="220">
        <v>51</v>
      </c>
      <c r="D179" s="220" t="s">
        <v>143</v>
      </c>
      <c r="E179" s="221"/>
      <c r="F179" s="222" t="s">
        <v>252</v>
      </c>
      <c r="G179" s="222"/>
      <c r="H179" s="222"/>
      <c r="I179" s="222"/>
      <c r="J179" s="223" t="s">
        <v>170</v>
      </c>
      <c r="K179" s="224">
        <v>8</v>
      </c>
      <c r="L179" s="43"/>
      <c r="M179" s="43"/>
      <c r="N179" s="247">
        <f t="shared" si="3"/>
        <v>0</v>
      </c>
      <c r="O179" s="247"/>
      <c r="P179" s="247"/>
      <c r="Q179" s="247"/>
      <c r="R179" s="21"/>
      <c r="T179" s="23"/>
      <c r="U179" s="20"/>
      <c r="V179" s="20"/>
      <c r="W179" s="24"/>
      <c r="X179" s="20"/>
      <c r="Y179" s="24"/>
      <c r="Z179" s="20"/>
      <c r="AA179" s="25"/>
      <c r="AR179" s="26"/>
      <c r="AT179" s="27"/>
      <c r="AU179" s="27"/>
      <c r="AY179" s="26"/>
      <c r="BK179" s="28"/>
    </row>
    <row r="180" spans="2:63" s="22" customFormat="1" ht="23.25" customHeight="1">
      <c r="B180" s="19"/>
      <c r="C180" s="220">
        <v>52</v>
      </c>
      <c r="D180" s="220" t="s">
        <v>158</v>
      </c>
      <c r="E180" s="221"/>
      <c r="F180" s="222" t="s">
        <v>253</v>
      </c>
      <c r="G180" s="222"/>
      <c r="H180" s="222"/>
      <c r="I180" s="222"/>
      <c r="J180" s="223" t="s">
        <v>170</v>
      </c>
      <c r="K180" s="224">
        <v>6</v>
      </c>
      <c r="L180" s="43"/>
      <c r="M180" s="43"/>
      <c r="N180" s="247">
        <f t="shared" si="3"/>
        <v>0</v>
      </c>
      <c r="O180" s="247"/>
      <c r="P180" s="247"/>
      <c r="Q180" s="247"/>
      <c r="R180" s="21"/>
      <c r="T180" s="23"/>
      <c r="U180" s="20"/>
      <c r="V180" s="20"/>
      <c r="W180" s="24"/>
      <c r="X180" s="20"/>
      <c r="Y180" s="24"/>
      <c r="Z180" s="20"/>
      <c r="AA180" s="25"/>
      <c r="AR180" s="26"/>
      <c r="AT180" s="27"/>
      <c r="AU180" s="27"/>
      <c r="AY180" s="26"/>
      <c r="BK180" s="28"/>
    </row>
    <row r="181" spans="2:63" s="22" customFormat="1" ht="15.75" customHeight="1">
      <c r="B181" s="19"/>
      <c r="C181" s="220">
        <v>53</v>
      </c>
      <c r="D181" s="220" t="s">
        <v>158</v>
      </c>
      <c r="E181" s="221"/>
      <c r="F181" s="222" t="s">
        <v>254</v>
      </c>
      <c r="G181" s="222"/>
      <c r="H181" s="222"/>
      <c r="I181" s="222"/>
      <c r="J181" s="223" t="s">
        <v>170</v>
      </c>
      <c r="K181" s="224">
        <v>2</v>
      </c>
      <c r="L181" s="43"/>
      <c r="M181" s="43"/>
      <c r="N181" s="247">
        <f t="shared" si="3"/>
        <v>0</v>
      </c>
      <c r="O181" s="247"/>
      <c r="P181" s="247"/>
      <c r="Q181" s="247"/>
      <c r="R181" s="21"/>
      <c r="T181" s="23"/>
      <c r="U181" s="20"/>
      <c r="V181" s="20"/>
      <c r="W181" s="24"/>
      <c r="X181" s="20"/>
      <c r="Y181" s="24"/>
      <c r="Z181" s="20"/>
      <c r="AA181" s="25"/>
      <c r="AR181" s="26"/>
      <c r="AT181" s="27"/>
      <c r="AU181" s="27"/>
      <c r="AY181" s="26"/>
      <c r="BK181" s="28"/>
    </row>
    <row r="182" spans="2:63" s="22" customFormat="1" ht="15.75" customHeight="1">
      <c r="B182" s="19"/>
      <c r="C182" s="245"/>
      <c r="D182" s="217"/>
      <c r="E182" s="217"/>
      <c r="F182" s="217"/>
      <c r="G182" s="217"/>
      <c r="H182" s="217"/>
      <c r="I182" s="217"/>
      <c r="J182" s="217"/>
      <c r="K182" s="217"/>
      <c r="L182" s="647"/>
      <c r="M182" s="647"/>
      <c r="N182" s="483"/>
      <c r="O182" s="483"/>
      <c r="P182" s="483"/>
      <c r="Q182" s="483"/>
      <c r="R182" s="21"/>
      <c r="T182" s="23"/>
      <c r="U182" s="20"/>
      <c r="V182" s="20"/>
      <c r="W182" s="24"/>
      <c r="X182" s="20"/>
      <c r="Y182" s="24"/>
      <c r="Z182" s="20"/>
      <c r="AA182" s="25"/>
      <c r="AR182" s="26"/>
      <c r="AT182" s="27"/>
      <c r="AU182" s="27"/>
      <c r="AY182" s="26"/>
      <c r="BK182" s="28"/>
    </row>
    <row r="183" spans="2:63" s="22" customFormat="1" ht="15.75" customHeight="1">
      <c r="B183" s="19"/>
      <c r="C183" s="245"/>
      <c r="D183" s="217" t="s">
        <v>530</v>
      </c>
      <c r="E183" s="217"/>
      <c r="F183" s="217"/>
      <c r="G183" s="217"/>
      <c r="H183" s="217"/>
      <c r="I183" s="217"/>
      <c r="J183" s="217"/>
      <c r="K183" s="217"/>
      <c r="L183" s="647"/>
      <c r="M183" s="647"/>
      <c r="N183" s="218">
        <f>SUM(N184:Q190)</f>
        <v>0</v>
      </c>
      <c r="O183" s="219"/>
      <c r="P183" s="219"/>
      <c r="Q183" s="219"/>
      <c r="R183" s="21"/>
      <c r="T183" s="23"/>
      <c r="U183" s="20"/>
      <c r="V183" s="20"/>
      <c r="W183" s="24"/>
      <c r="X183" s="20"/>
      <c r="Y183" s="24"/>
      <c r="Z183" s="20"/>
      <c r="AA183" s="25"/>
      <c r="AR183" s="26"/>
      <c r="AT183" s="27"/>
      <c r="AU183" s="27"/>
      <c r="AY183" s="26"/>
      <c r="BK183" s="28"/>
    </row>
    <row r="184" spans="2:63" s="22" customFormat="1" ht="15.75" customHeight="1">
      <c r="B184" s="19"/>
      <c r="C184" s="220">
        <v>54</v>
      </c>
      <c r="D184" s="220" t="s">
        <v>143</v>
      </c>
      <c r="E184" s="221"/>
      <c r="F184" s="222" t="s">
        <v>475</v>
      </c>
      <c r="G184" s="222"/>
      <c r="H184" s="222"/>
      <c r="I184" s="222"/>
      <c r="J184" s="223" t="s">
        <v>457</v>
      </c>
      <c r="K184" s="224">
        <v>4</v>
      </c>
      <c r="L184" s="43"/>
      <c r="M184" s="43"/>
      <c r="N184" s="247">
        <f aca="true" t="shared" si="4" ref="N184:N190">ROUND(L184*K184,2)</f>
        <v>0</v>
      </c>
      <c r="O184" s="247"/>
      <c r="P184" s="247"/>
      <c r="Q184" s="247"/>
      <c r="R184" s="21"/>
      <c r="T184" s="23"/>
      <c r="U184" s="20"/>
      <c r="V184" s="20"/>
      <c r="W184" s="24"/>
      <c r="X184" s="20"/>
      <c r="Y184" s="24"/>
      <c r="Z184" s="20"/>
      <c r="AA184" s="25"/>
      <c r="AR184" s="26"/>
      <c r="AT184" s="27"/>
      <c r="AU184" s="27"/>
      <c r="AY184" s="26"/>
      <c r="BK184" s="28"/>
    </row>
    <row r="185" spans="2:63" s="22" customFormat="1" ht="15.75" customHeight="1">
      <c r="B185" s="19"/>
      <c r="C185" s="220">
        <v>55</v>
      </c>
      <c r="D185" s="220" t="s">
        <v>158</v>
      </c>
      <c r="E185" s="221"/>
      <c r="F185" s="222" t="s">
        <v>476</v>
      </c>
      <c r="G185" s="222"/>
      <c r="H185" s="222"/>
      <c r="I185" s="222"/>
      <c r="J185" s="223" t="s">
        <v>457</v>
      </c>
      <c r="K185" s="224">
        <v>4</v>
      </c>
      <c r="L185" s="43"/>
      <c r="M185" s="43"/>
      <c r="N185" s="247">
        <f t="shared" si="4"/>
        <v>0</v>
      </c>
      <c r="O185" s="247"/>
      <c r="P185" s="247"/>
      <c r="Q185" s="247"/>
      <c r="R185" s="21"/>
      <c r="T185" s="23"/>
      <c r="U185" s="20"/>
      <c r="V185" s="20"/>
      <c r="W185" s="24"/>
      <c r="X185" s="20"/>
      <c r="Y185" s="24"/>
      <c r="Z185" s="20"/>
      <c r="AA185" s="25"/>
      <c r="AR185" s="26"/>
      <c r="AT185" s="27"/>
      <c r="AU185" s="27"/>
      <c r="AY185" s="26"/>
      <c r="BK185" s="28"/>
    </row>
    <row r="186" spans="2:63" s="22" customFormat="1" ht="22.5" customHeight="1">
      <c r="B186" s="19"/>
      <c r="C186" s="220">
        <v>56</v>
      </c>
      <c r="D186" s="220" t="s">
        <v>143</v>
      </c>
      <c r="E186" s="221"/>
      <c r="F186" s="222" t="s">
        <v>477</v>
      </c>
      <c r="G186" s="222"/>
      <c r="H186" s="222"/>
      <c r="I186" s="222"/>
      <c r="J186" s="223" t="s">
        <v>457</v>
      </c>
      <c r="K186" s="224">
        <v>1</v>
      </c>
      <c r="L186" s="43"/>
      <c r="M186" s="43"/>
      <c r="N186" s="247">
        <f t="shared" si="4"/>
        <v>0</v>
      </c>
      <c r="O186" s="247"/>
      <c r="P186" s="247"/>
      <c r="Q186" s="247"/>
      <c r="R186" s="21"/>
      <c r="T186" s="23"/>
      <c r="U186" s="20"/>
      <c r="V186" s="20"/>
      <c r="W186" s="24"/>
      <c r="X186" s="20"/>
      <c r="Y186" s="24"/>
      <c r="Z186" s="20"/>
      <c r="AA186" s="25"/>
      <c r="AR186" s="26"/>
      <c r="AT186" s="27"/>
      <c r="AU186" s="27"/>
      <c r="AY186" s="26"/>
      <c r="BK186" s="28"/>
    </row>
    <row r="187" spans="2:63" s="22" customFormat="1" ht="21" customHeight="1">
      <c r="B187" s="19"/>
      <c r="C187" s="220">
        <v>57</v>
      </c>
      <c r="D187" s="220" t="s">
        <v>158</v>
      </c>
      <c r="E187" s="221"/>
      <c r="F187" s="222" t="s">
        <v>478</v>
      </c>
      <c r="G187" s="222"/>
      <c r="H187" s="222"/>
      <c r="I187" s="222"/>
      <c r="J187" s="223" t="s">
        <v>457</v>
      </c>
      <c r="K187" s="224">
        <v>1</v>
      </c>
      <c r="L187" s="43"/>
      <c r="M187" s="43"/>
      <c r="N187" s="247">
        <f t="shared" si="4"/>
        <v>0</v>
      </c>
      <c r="O187" s="247"/>
      <c r="P187" s="247"/>
      <c r="Q187" s="247"/>
      <c r="R187" s="21"/>
      <c r="T187" s="23"/>
      <c r="U187" s="20"/>
      <c r="V187" s="20"/>
      <c r="W187" s="24"/>
      <c r="X187" s="20"/>
      <c r="Y187" s="24"/>
      <c r="Z187" s="20"/>
      <c r="AA187" s="25"/>
      <c r="AR187" s="26"/>
      <c r="AT187" s="27"/>
      <c r="AU187" s="27"/>
      <c r="AY187" s="26"/>
      <c r="BK187" s="28"/>
    </row>
    <row r="188" spans="2:63" s="22" customFormat="1" ht="24.75" customHeight="1">
      <c r="B188" s="19"/>
      <c r="C188" s="220">
        <v>58</v>
      </c>
      <c r="D188" s="220" t="s">
        <v>143</v>
      </c>
      <c r="E188" s="221"/>
      <c r="F188" s="222" t="s">
        <v>255</v>
      </c>
      <c r="G188" s="222"/>
      <c r="H188" s="222"/>
      <c r="I188" s="222"/>
      <c r="J188" s="223" t="s">
        <v>170</v>
      </c>
      <c r="K188" s="224">
        <v>1</v>
      </c>
      <c r="L188" s="43"/>
      <c r="M188" s="43"/>
      <c r="N188" s="247">
        <f t="shared" si="4"/>
        <v>0</v>
      </c>
      <c r="O188" s="247"/>
      <c r="P188" s="247"/>
      <c r="Q188" s="247"/>
      <c r="R188" s="21"/>
      <c r="T188" s="23"/>
      <c r="U188" s="20"/>
      <c r="V188" s="20"/>
      <c r="W188" s="24"/>
      <c r="X188" s="20"/>
      <c r="Y188" s="24"/>
      <c r="Z188" s="20"/>
      <c r="AA188" s="25"/>
      <c r="AR188" s="26"/>
      <c r="AT188" s="27"/>
      <c r="AU188" s="27"/>
      <c r="AY188" s="26"/>
      <c r="BK188" s="28"/>
    </row>
    <row r="189" spans="2:63" s="22" customFormat="1" ht="15.75" customHeight="1">
      <c r="B189" s="19"/>
      <c r="C189" s="220">
        <v>59</v>
      </c>
      <c r="D189" s="220" t="s">
        <v>158</v>
      </c>
      <c r="E189" s="221"/>
      <c r="F189" s="222" t="s">
        <v>256</v>
      </c>
      <c r="G189" s="222"/>
      <c r="H189" s="222"/>
      <c r="I189" s="222"/>
      <c r="J189" s="223" t="s">
        <v>170</v>
      </c>
      <c r="K189" s="224">
        <v>1</v>
      </c>
      <c r="L189" s="43"/>
      <c r="M189" s="43"/>
      <c r="N189" s="247">
        <f t="shared" si="4"/>
        <v>0</v>
      </c>
      <c r="O189" s="247"/>
      <c r="P189" s="247"/>
      <c r="Q189" s="247"/>
      <c r="R189" s="21"/>
      <c r="T189" s="23"/>
      <c r="U189" s="20"/>
      <c r="V189" s="20"/>
      <c r="W189" s="24"/>
      <c r="X189" s="20"/>
      <c r="Y189" s="24"/>
      <c r="Z189" s="20"/>
      <c r="AA189" s="25"/>
      <c r="AR189" s="26"/>
      <c r="AT189" s="27"/>
      <c r="AU189" s="27"/>
      <c r="AY189" s="26"/>
      <c r="BK189" s="28"/>
    </row>
    <row r="190" spans="2:63" s="22" customFormat="1" ht="15.75" customHeight="1">
      <c r="B190" s="19"/>
      <c r="C190" s="220">
        <v>60</v>
      </c>
      <c r="D190" s="220" t="s">
        <v>143</v>
      </c>
      <c r="E190" s="221"/>
      <c r="F190" s="222" t="s">
        <v>257</v>
      </c>
      <c r="G190" s="222"/>
      <c r="H190" s="222"/>
      <c r="I190" s="222"/>
      <c r="J190" s="223" t="s">
        <v>170</v>
      </c>
      <c r="K190" s="224">
        <v>1</v>
      </c>
      <c r="L190" s="43"/>
      <c r="M190" s="43"/>
      <c r="N190" s="247">
        <f t="shared" si="4"/>
        <v>0</v>
      </c>
      <c r="O190" s="247"/>
      <c r="P190" s="247"/>
      <c r="Q190" s="247"/>
      <c r="R190" s="21"/>
      <c r="T190" s="23"/>
      <c r="U190" s="20"/>
      <c r="V190" s="20"/>
      <c r="W190" s="24"/>
      <c r="X190" s="20"/>
      <c r="Y190" s="24"/>
      <c r="Z190" s="20"/>
      <c r="AA190" s="25"/>
      <c r="AR190" s="26"/>
      <c r="AT190" s="27"/>
      <c r="AU190" s="27"/>
      <c r="AY190" s="26"/>
      <c r="BK190" s="28"/>
    </row>
    <row r="191" spans="2:63" s="22" customFormat="1" ht="15.75" customHeight="1">
      <c r="B191" s="19"/>
      <c r="C191" s="245"/>
      <c r="D191" s="217"/>
      <c r="E191" s="217"/>
      <c r="F191" s="217"/>
      <c r="G191" s="217"/>
      <c r="H191" s="217"/>
      <c r="I191" s="217"/>
      <c r="J191" s="217"/>
      <c r="K191" s="217"/>
      <c r="L191" s="647"/>
      <c r="M191" s="647"/>
      <c r="N191" s="483"/>
      <c r="O191" s="483"/>
      <c r="P191" s="483"/>
      <c r="Q191" s="483"/>
      <c r="R191" s="21"/>
      <c r="T191" s="23"/>
      <c r="U191" s="20"/>
      <c r="V191" s="20"/>
      <c r="W191" s="24"/>
      <c r="X191" s="20"/>
      <c r="Y191" s="24"/>
      <c r="Z191" s="20"/>
      <c r="AA191" s="25"/>
      <c r="AR191" s="26"/>
      <c r="AT191" s="27"/>
      <c r="AU191" s="27"/>
      <c r="AY191" s="26"/>
      <c r="BK191" s="28"/>
    </row>
    <row r="192" spans="2:63" s="22" customFormat="1" ht="15.75" customHeight="1">
      <c r="B192" s="19"/>
      <c r="C192" s="245"/>
      <c r="D192" s="217" t="s">
        <v>532</v>
      </c>
      <c r="E192" s="217"/>
      <c r="F192" s="217"/>
      <c r="G192" s="217"/>
      <c r="H192" s="217"/>
      <c r="I192" s="217"/>
      <c r="J192" s="217"/>
      <c r="K192" s="217"/>
      <c r="L192" s="647"/>
      <c r="M192" s="647"/>
      <c r="N192" s="218">
        <f>SUM(N193:Q224)</f>
        <v>0</v>
      </c>
      <c r="O192" s="219"/>
      <c r="P192" s="219"/>
      <c r="Q192" s="219"/>
      <c r="R192" s="21"/>
      <c r="T192" s="23"/>
      <c r="U192" s="20"/>
      <c r="V192" s="20"/>
      <c r="W192" s="24"/>
      <c r="X192" s="20"/>
      <c r="Y192" s="24"/>
      <c r="Z192" s="20"/>
      <c r="AA192" s="25"/>
      <c r="AR192" s="26"/>
      <c r="AT192" s="27"/>
      <c r="AU192" s="27"/>
      <c r="AY192" s="26"/>
      <c r="BK192" s="28"/>
    </row>
    <row r="193" spans="2:63" s="22" customFormat="1" ht="15.75" customHeight="1">
      <c r="B193" s="19"/>
      <c r="C193" s="220">
        <v>61</v>
      </c>
      <c r="D193" s="220" t="s">
        <v>143</v>
      </c>
      <c r="E193" s="221"/>
      <c r="F193" s="479" t="s">
        <v>425</v>
      </c>
      <c r="G193" s="480"/>
      <c r="H193" s="480"/>
      <c r="I193" s="481"/>
      <c r="J193" s="223" t="s">
        <v>150</v>
      </c>
      <c r="K193" s="224">
        <v>20</v>
      </c>
      <c r="L193" s="41"/>
      <c r="M193" s="42"/>
      <c r="N193" s="253">
        <f aca="true" t="shared" si="5" ref="N193:N224">ROUND(L193*K193,2)</f>
        <v>0</v>
      </c>
      <c r="O193" s="254"/>
      <c r="P193" s="254"/>
      <c r="Q193" s="255"/>
      <c r="R193" s="21"/>
      <c r="T193" s="23"/>
      <c r="U193" s="20"/>
      <c r="V193" s="20"/>
      <c r="W193" s="24"/>
      <c r="X193" s="20"/>
      <c r="Y193" s="24"/>
      <c r="Z193" s="20"/>
      <c r="AA193" s="25"/>
      <c r="AR193" s="26"/>
      <c r="AT193" s="27"/>
      <c r="AU193" s="27"/>
      <c r="AY193" s="26"/>
      <c r="BK193" s="28"/>
    </row>
    <row r="194" spans="2:63" s="22" customFormat="1" ht="15.75" customHeight="1">
      <c r="B194" s="19"/>
      <c r="C194" s="220">
        <v>62</v>
      </c>
      <c r="D194" s="220" t="s">
        <v>158</v>
      </c>
      <c r="E194" s="221"/>
      <c r="F194" s="479" t="s">
        <v>426</v>
      </c>
      <c r="G194" s="480"/>
      <c r="H194" s="480"/>
      <c r="I194" s="481"/>
      <c r="J194" s="223" t="s">
        <v>150</v>
      </c>
      <c r="K194" s="224">
        <v>20</v>
      </c>
      <c r="L194" s="41"/>
      <c r="M194" s="42"/>
      <c r="N194" s="253">
        <f t="shared" si="5"/>
        <v>0</v>
      </c>
      <c r="O194" s="254"/>
      <c r="P194" s="254"/>
      <c r="Q194" s="255"/>
      <c r="R194" s="21"/>
      <c r="T194" s="23"/>
      <c r="U194" s="20"/>
      <c r="V194" s="20"/>
      <c r="W194" s="24"/>
      <c r="X194" s="20"/>
      <c r="Y194" s="24"/>
      <c r="Z194" s="20"/>
      <c r="AA194" s="25"/>
      <c r="AR194" s="26"/>
      <c r="AT194" s="27"/>
      <c r="AU194" s="27"/>
      <c r="AY194" s="26"/>
      <c r="BK194" s="28"/>
    </row>
    <row r="195" spans="2:63" s="22" customFormat="1" ht="15.75" customHeight="1">
      <c r="B195" s="19"/>
      <c r="C195" s="220">
        <v>63</v>
      </c>
      <c r="D195" s="220" t="s">
        <v>143</v>
      </c>
      <c r="E195" s="221"/>
      <c r="F195" s="222" t="s">
        <v>427</v>
      </c>
      <c r="G195" s="222"/>
      <c r="H195" s="222"/>
      <c r="I195" s="222"/>
      <c r="J195" s="223" t="s">
        <v>150</v>
      </c>
      <c r="K195" s="224">
        <v>350</v>
      </c>
      <c r="L195" s="43"/>
      <c r="M195" s="43"/>
      <c r="N195" s="247">
        <f t="shared" si="5"/>
        <v>0</v>
      </c>
      <c r="O195" s="247"/>
      <c r="P195" s="247"/>
      <c r="Q195" s="247"/>
      <c r="R195" s="21"/>
      <c r="T195" s="23"/>
      <c r="U195" s="20"/>
      <c r="V195" s="20"/>
      <c r="W195" s="24"/>
      <c r="X195" s="20"/>
      <c r="Y195" s="24"/>
      <c r="Z195" s="20"/>
      <c r="AA195" s="25"/>
      <c r="AR195" s="26"/>
      <c r="AT195" s="27"/>
      <c r="AU195" s="27"/>
      <c r="AY195" s="26"/>
      <c r="BK195" s="28"/>
    </row>
    <row r="196" spans="2:63" s="22" customFormat="1" ht="15.75" customHeight="1">
      <c r="B196" s="19"/>
      <c r="C196" s="220">
        <v>64</v>
      </c>
      <c r="D196" s="220" t="s">
        <v>158</v>
      </c>
      <c r="E196" s="221"/>
      <c r="F196" s="222" t="s">
        <v>428</v>
      </c>
      <c r="G196" s="222"/>
      <c r="H196" s="222"/>
      <c r="I196" s="222"/>
      <c r="J196" s="223" t="s">
        <v>150</v>
      </c>
      <c r="K196" s="224">
        <v>350</v>
      </c>
      <c r="L196" s="43"/>
      <c r="M196" s="43"/>
      <c r="N196" s="247">
        <f t="shared" si="5"/>
        <v>0</v>
      </c>
      <c r="O196" s="247"/>
      <c r="P196" s="247"/>
      <c r="Q196" s="247"/>
      <c r="R196" s="21"/>
      <c r="T196" s="23"/>
      <c r="U196" s="20"/>
      <c r="V196" s="20"/>
      <c r="W196" s="24"/>
      <c r="X196" s="20"/>
      <c r="Y196" s="24"/>
      <c r="Z196" s="20"/>
      <c r="AA196" s="25"/>
      <c r="AR196" s="26"/>
      <c r="AT196" s="27"/>
      <c r="AU196" s="27"/>
      <c r="AY196" s="26"/>
      <c r="BK196" s="28"/>
    </row>
    <row r="197" spans="2:63" s="22" customFormat="1" ht="15.75" customHeight="1">
      <c r="B197" s="19"/>
      <c r="C197" s="220">
        <v>65</v>
      </c>
      <c r="D197" s="220" t="s">
        <v>143</v>
      </c>
      <c r="E197" s="221"/>
      <c r="F197" s="222" t="s">
        <v>429</v>
      </c>
      <c r="G197" s="222"/>
      <c r="H197" s="222"/>
      <c r="I197" s="222"/>
      <c r="J197" s="223" t="s">
        <v>150</v>
      </c>
      <c r="K197" s="224">
        <v>150</v>
      </c>
      <c r="L197" s="43"/>
      <c r="M197" s="43"/>
      <c r="N197" s="247">
        <f t="shared" si="5"/>
        <v>0</v>
      </c>
      <c r="O197" s="247"/>
      <c r="P197" s="247"/>
      <c r="Q197" s="247"/>
      <c r="R197" s="21"/>
      <c r="T197" s="23"/>
      <c r="U197" s="20"/>
      <c r="V197" s="20"/>
      <c r="W197" s="24"/>
      <c r="X197" s="20"/>
      <c r="Y197" s="24"/>
      <c r="Z197" s="20"/>
      <c r="AA197" s="25"/>
      <c r="AR197" s="26"/>
      <c r="AT197" s="27"/>
      <c r="AU197" s="27"/>
      <c r="AY197" s="26"/>
      <c r="BK197" s="28"/>
    </row>
    <row r="198" spans="2:63" s="22" customFormat="1" ht="15.75" customHeight="1">
      <c r="B198" s="19"/>
      <c r="C198" s="220">
        <v>66</v>
      </c>
      <c r="D198" s="220" t="s">
        <v>158</v>
      </c>
      <c r="E198" s="221"/>
      <c r="F198" s="222" t="s">
        <v>430</v>
      </c>
      <c r="G198" s="222"/>
      <c r="H198" s="222"/>
      <c r="I198" s="222"/>
      <c r="J198" s="223" t="s">
        <v>150</v>
      </c>
      <c r="K198" s="224">
        <v>150</v>
      </c>
      <c r="L198" s="43"/>
      <c r="M198" s="43"/>
      <c r="N198" s="247">
        <f t="shared" si="5"/>
        <v>0</v>
      </c>
      <c r="O198" s="247"/>
      <c r="P198" s="247"/>
      <c r="Q198" s="247"/>
      <c r="R198" s="21"/>
      <c r="T198" s="23"/>
      <c r="U198" s="20"/>
      <c r="V198" s="20"/>
      <c r="W198" s="24"/>
      <c r="X198" s="20"/>
      <c r="Y198" s="24"/>
      <c r="Z198" s="20"/>
      <c r="AA198" s="25"/>
      <c r="AR198" s="26"/>
      <c r="AT198" s="27"/>
      <c r="AU198" s="27"/>
      <c r="AY198" s="26"/>
      <c r="BK198" s="28"/>
    </row>
    <row r="199" spans="2:63" s="22" customFormat="1" ht="15.75" customHeight="1">
      <c r="B199" s="19"/>
      <c r="C199" s="220">
        <v>67</v>
      </c>
      <c r="D199" s="220" t="s">
        <v>143</v>
      </c>
      <c r="E199" s="221"/>
      <c r="F199" s="222" t="s">
        <v>431</v>
      </c>
      <c r="G199" s="222"/>
      <c r="H199" s="222"/>
      <c r="I199" s="222"/>
      <c r="J199" s="223" t="s">
        <v>150</v>
      </c>
      <c r="K199" s="224">
        <v>150</v>
      </c>
      <c r="L199" s="43"/>
      <c r="M199" s="43"/>
      <c r="N199" s="247">
        <f t="shared" si="5"/>
        <v>0</v>
      </c>
      <c r="O199" s="247"/>
      <c r="P199" s="247"/>
      <c r="Q199" s="247"/>
      <c r="R199" s="21"/>
      <c r="T199" s="23"/>
      <c r="U199" s="20"/>
      <c r="V199" s="20"/>
      <c r="W199" s="24"/>
      <c r="X199" s="20"/>
      <c r="Y199" s="24"/>
      <c r="Z199" s="20"/>
      <c r="AA199" s="25"/>
      <c r="AR199" s="26"/>
      <c r="AT199" s="27"/>
      <c r="AU199" s="27"/>
      <c r="AY199" s="26"/>
      <c r="BK199" s="28"/>
    </row>
    <row r="200" spans="2:63" s="22" customFormat="1" ht="15.75" customHeight="1">
      <c r="B200" s="19"/>
      <c r="C200" s="220">
        <v>68</v>
      </c>
      <c r="D200" s="220" t="s">
        <v>158</v>
      </c>
      <c r="E200" s="221"/>
      <c r="F200" s="222" t="s">
        <v>432</v>
      </c>
      <c r="G200" s="222"/>
      <c r="H200" s="222"/>
      <c r="I200" s="222"/>
      <c r="J200" s="223" t="s">
        <v>150</v>
      </c>
      <c r="K200" s="224">
        <v>150</v>
      </c>
      <c r="L200" s="43"/>
      <c r="M200" s="43"/>
      <c r="N200" s="247">
        <f t="shared" si="5"/>
        <v>0</v>
      </c>
      <c r="O200" s="247"/>
      <c r="P200" s="247"/>
      <c r="Q200" s="247"/>
      <c r="R200" s="21"/>
      <c r="T200" s="23"/>
      <c r="U200" s="20"/>
      <c r="V200" s="20"/>
      <c r="W200" s="24"/>
      <c r="X200" s="20"/>
      <c r="Y200" s="24"/>
      <c r="Z200" s="20"/>
      <c r="AA200" s="25"/>
      <c r="AR200" s="26"/>
      <c r="AT200" s="27"/>
      <c r="AU200" s="27"/>
      <c r="AY200" s="26"/>
      <c r="BK200" s="28"/>
    </row>
    <row r="201" spans="2:63" s="22" customFormat="1" ht="15.75" customHeight="1">
      <c r="B201" s="19"/>
      <c r="C201" s="220">
        <v>69</v>
      </c>
      <c r="D201" s="220" t="s">
        <v>143</v>
      </c>
      <c r="E201" s="221"/>
      <c r="F201" s="222" t="s">
        <v>433</v>
      </c>
      <c r="G201" s="222"/>
      <c r="H201" s="222"/>
      <c r="I201" s="222"/>
      <c r="J201" s="223" t="s">
        <v>150</v>
      </c>
      <c r="K201" s="224">
        <v>10</v>
      </c>
      <c r="L201" s="43"/>
      <c r="M201" s="43"/>
      <c r="N201" s="247">
        <f t="shared" si="5"/>
        <v>0</v>
      </c>
      <c r="O201" s="247"/>
      <c r="P201" s="247"/>
      <c r="Q201" s="247"/>
      <c r="R201" s="21"/>
      <c r="T201" s="23"/>
      <c r="U201" s="20"/>
      <c r="V201" s="20"/>
      <c r="W201" s="24"/>
      <c r="X201" s="20"/>
      <c r="Y201" s="24"/>
      <c r="Z201" s="20"/>
      <c r="AA201" s="25"/>
      <c r="AR201" s="26"/>
      <c r="AT201" s="27"/>
      <c r="AU201" s="27"/>
      <c r="AY201" s="26"/>
      <c r="BK201" s="28"/>
    </row>
    <row r="202" spans="2:63" s="22" customFormat="1" ht="15.75" customHeight="1">
      <c r="B202" s="19"/>
      <c r="C202" s="220">
        <v>70</v>
      </c>
      <c r="D202" s="220" t="s">
        <v>158</v>
      </c>
      <c r="E202" s="221"/>
      <c r="F202" s="222" t="s">
        <v>434</v>
      </c>
      <c r="G202" s="222"/>
      <c r="H202" s="222"/>
      <c r="I202" s="222"/>
      <c r="J202" s="223" t="s">
        <v>150</v>
      </c>
      <c r="K202" s="224">
        <v>10</v>
      </c>
      <c r="L202" s="43"/>
      <c r="M202" s="43"/>
      <c r="N202" s="247">
        <f t="shared" si="5"/>
        <v>0</v>
      </c>
      <c r="O202" s="247"/>
      <c r="P202" s="247"/>
      <c r="Q202" s="247"/>
      <c r="R202" s="21"/>
      <c r="T202" s="23"/>
      <c r="U202" s="20"/>
      <c r="V202" s="20"/>
      <c r="W202" s="24"/>
      <c r="X202" s="20"/>
      <c r="Y202" s="24"/>
      <c r="Z202" s="20"/>
      <c r="AA202" s="25"/>
      <c r="AR202" s="26"/>
      <c r="AT202" s="27"/>
      <c r="AU202" s="27"/>
      <c r="AY202" s="26"/>
      <c r="BK202" s="28"/>
    </row>
    <row r="203" spans="2:63" s="22" customFormat="1" ht="15.75" customHeight="1">
      <c r="B203" s="19"/>
      <c r="C203" s="220">
        <v>71</v>
      </c>
      <c r="D203" s="220" t="s">
        <v>143</v>
      </c>
      <c r="E203" s="221"/>
      <c r="F203" s="222" t="s">
        <v>435</v>
      </c>
      <c r="G203" s="222"/>
      <c r="H203" s="222"/>
      <c r="I203" s="222"/>
      <c r="J203" s="223" t="s">
        <v>150</v>
      </c>
      <c r="K203" s="224">
        <v>400</v>
      </c>
      <c r="L203" s="43"/>
      <c r="M203" s="43"/>
      <c r="N203" s="247">
        <f t="shared" si="5"/>
        <v>0</v>
      </c>
      <c r="O203" s="247"/>
      <c r="P203" s="247"/>
      <c r="Q203" s="247"/>
      <c r="R203" s="21"/>
      <c r="T203" s="23"/>
      <c r="U203" s="20"/>
      <c r="V203" s="20"/>
      <c r="W203" s="24"/>
      <c r="X203" s="20"/>
      <c r="Y203" s="24"/>
      <c r="Z203" s="20"/>
      <c r="AA203" s="25"/>
      <c r="AR203" s="26"/>
      <c r="AT203" s="27"/>
      <c r="AU203" s="27"/>
      <c r="AY203" s="26"/>
      <c r="BK203" s="28"/>
    </row>
    <row r="204" spans="2:63" s="22" customFormat="1" ht="15.75" customHeight="1">
      <c r="B204" s="19"/>
      <c r="C204" s="220">
        <v>72</v>
      </c>
      <c r="D204" s="220" t="s">
        <v>158</v>
      </c>
      <c r="E204" s="221"/>
      <c r="F204" s="222" t="s">
        <v>436</v>
      </c>
      <c r="G204" s="222"/>
      <c r="H204" s="222"/>
      <c r="I204" s="222"/>
      <c r="J204" s="223" t="s">
        <v>150</v>
      </c>
      <c r="K204" s="224">
        <v>400</v>
      </c>
      <c r="L204" s="43"/>
      <c r="M204" s="43"/>
      <c r="N204" s="247">
        <f t="shared" si="5"/>
        <v>0</v>
      </c>
      <c r="O204" s="247"/>
      <c r="P204" s="247"/>
      <c r="Q204" s="247"/>
      <c r="R204" s="21"/>
      <c r="T204" s="23"/>
      <c r="U204" s="20"/>
      <c r="V204" s="20"/>
      <c r="W204" s="24"/>
      <c r="X204" s="20"/>
      <c r="Y204" s="24"/>
      <c r="Z204" s="20"/>
      <c r="AA204" s="25"/>
      <c r="AR204" s="26"/>
      <c r="AT204" s="27"/>
      <c r="AU204" s="27"/>
      <c r="AY204" s="26"/>
      <c r="BK204" s="28"/>
    </row>
    <row r="205" spans="2:63" s="22" customFormat="1" ht="15.75" customHeight="1">
      <c r="B205" s="19"/>
      <c r="C205" s="220">
        <v>73</v>
      </c>
      <c r="D205" s="220" t="s">
        <v>143</v>
      </c>
      <c r="E205" s="221"/>
      <c r="F205" s="479" t="s">
        <v>437</v>
      </c>
      <c r="G205" s="480"/>
      <c r="H205" s="480"/>
      <c r="I205" s="481"/>
      <c r="J205" s="223" t="s">
        <v>150</v>
      </c>
      <c r="K205" s="224">
        <v>15</v>
      </c>
      <c r="L205" s="41"/>
      <c r="M205" s="42"/>
      <c r="N205" s="253">
        <f t="shared" si="5"/>
        <v>0</v>
      </c>
      <c r="O205" s="254"/>
      <c r="P205" s="254"/>
      <c r="Q205" s="255"/>
      <c r="R205" s="21"/>
      <c r="T205" s="23"/>
      <c r="U205" s="20"/>
      <c r="V205" s="20"/>
      <c r="W205" s="24"/>
      <c r="X205" s="20"/>
      <c r="Y205" s="24"/>
      <c r="Z205" s="20"/>
      <c r="AA205" s="25"/>
      <c r="AR205" s="26"/>
      <c r="AT205" s="27"/>
      <c r="AU205" s="27"/>
      <c r="AY205" s="26"/>
      <c r="BK205" s="28"/>
    </row>
    <row r="206" spans="2:63" s="22" customFormat="1" ht="15.75" customHeight="1">
      <c r="B206" s="19"/>
      <c r="C206" s="220">
        <v>74</v>
      </c>
      <c r="D206" s="220" t="s">
        <v>158</v>
      </c>
      <c r="E206" s="221"/>
      <c r="F206" s="479" t="s">
        <v>438</v>
      </c>
      <c r="G206" s="480"/>
      <c r="H206" s="480"/>
      <c r="I206" s="481"/>
      <c r="J206" s="223" t="s">
        <v>150</v>
      </c>
      <c r="K206" s="224">
        <v>15</v>
      </c>
      <c r="L206" s="41"/>
      <c r="M206" s="42"/>
      <c r="N206" s="247">
        <f t="shared" si="5"/>
        <v>0</v>
      </c>
      <c r="O206" s="247"/>
      <c r="P206" s="247"/>
      <c r="Q206" s="247"/>
      <c r="R206" s="21"/>
      <c r="T206" s="23"/>
      <c r="U206" s="20"/>
      <c r="V206" s="20"/>
      <c r="W206" s="24"/>
      <c r="X206" s="20"/>
      <c r="Y206" s="24"/>
      <c r="Z206" s="20"/>
      <c r="AA206" s="25"/>
      <c r="AR206" s="26"/>
      <c r="AT206" s="27"/>
      <c r="AU206" s="27"/>
      <c r="AY206" s="26"/>
      <c r="BK206" s="28"/>
    </row>
    <row r="207" spans="2:63" s="22" customFormat="1" ht="15.75" customHeight="1">
      <c r="B207" s="19"/>
      <c r="C207" s="220">
        <v>75</v>
      </c>
      <c r="D207" s="220" t="s">
        <v>143</v>
      </c>
      <c r="E207" s="221"/>
      <c r="F207" s="479" t="s">
        <v>439</v>
      </c>
      <c r="G207" s="480"/>
      <c r="H207" s="480"/>
      <c r="I207" s="481"/>
      <c r="J207" s="223" t="s">
        <v>150</v>
      </c>
      <c r="K207" s="224">
        <v>15</v>
      </c>
      <c r="L207" s="41"/>
      <c r="M207" s="42"/>
      <c r="N207" s="247">
        <f t="shared" si="5"/>
        <v>0</v>
      </c>
      <c r="O207" s="247"/>
      <c r="P207" s="247"/>
      <c r="Q207" s="247"/>
      <c r="R207" s="21"/>
      <c r="T207" s="23"/>
      <c r="U207" s="20"/>
      <c r="V207" s="20"/>
      <c r="W207" s="24"/>
      <c r="X207" s="20"/>
      <c r="Y207" s="24"/>
      <c r="Z207" s="20"/>
      <c r="AA207" s="25"/>
      <c r="AR207" s="26"/>
      <c r="AT207" s="27"/>
      <c r="AU207" s="27"/>
      <c r="AY207" s="26"/>
      <c r="BK207" s="28"/>
    </row>
    <row r="208" spans="2:63" s="22" customFormat="1" ht="15.75" customHeight="1">
      <c r="B208" s="19"/>
      <c r="C208" s="220">
        <v>76</v>
      </c>
      <c r="D208" s="220" t="s">
        <v>158</v>
      </c>
      <c r="E208" s="221"/>
      <c r="F208" s="222" t="s">
        <v>440</v>
      </c>
      <c r="G208" s="222"/>
      <c r="H208" s="222"/>
      <c r="I208" s="222"/>
      <c r="J208" s="223" t="s">
        <v>150</v>
      </c>
      <c r="K208" s="224">
        <v>15</v>
      </c>
      <c r="L208" s="43"/>
      <c r="M208" s="43"/>
      <c r="N208" s="247">
        <f t="shared" si="5"/>
        <v>0</v>
      </c>
      <c r="O208" s="247"/>
      <c r="P208" s="247"/>
      <c r="Q208" s="247"/>
      <c r="R208" s="21"/>
      <c r="T208" s="23"/>
      <c r="U208" s="20"/>
      <c r="V208" s="20"/>
      <c r="W208" s="24"/>
      <c r="X208" s="20"/>
      <c r="Y208" s="24"/>
      <c r="Z208" s="20"/>
      <c r="AA208" s="25"/>
      <c r="AR208" s="26"/>
      <c r="AT208" s="27"/>
      <c r="AU208" s="27"/>
      <c r="AY208" s="26"/>
      <c r="BK208" s="28"/>
    </row>
    <row r="209" spans="2:63" s="22" customFormat="1" ht="15.75" customHeight="1">
      <c r="B209" s="19"/>
      <c r="C209" s="220">
        <v>77</v>
      </c>
      <c r="D209" s="220" t="s">
        <v>143</v>
      </c>
      <c r="E209" s="221"/>
      <c r="F209" s="479" t="s">
        <v>441</v>
      </c>
      <c r="G209" s="480"/>
      <c r="H209" s="480"/>
      <c r="I209" s="481"/>
      <c r="J209" s="223" t="s">
        <v>150</v>
      </c>
      <c r="K209" s="224">
        <v>20</v>
      </c>
      <c r="L209" s="41"/>
      <c r="M209" s="42"/>
      <c r="N209" s="247">
        <f t="shared" si="5"/>
        <v>0</v>
      </c>
      <c r="O209" s="247"/>
      <c r="P209" s="247"/>
      <c r="Q209" s="247"/>
      <c r="R209" s="21"/>
      <c r="T209" s="23"/>
      <c r="U209" s="20"/>
      <c r="V209" s="20"/>
      <c r="W209" s="24"/>
      <c r="X209" s="20"/>
      <c r="Y209" s="24"/>
      <c r="Z209" s="20"/>
      <c r="AA209" s="25"/>
      <c r="AR209" s="26"/>
      <c r="AT209" s="27"/>
      <c r="AU209" s="27"/>
      <c r="AY209" s="26"/>
      <c r="BK209" s="28"/>
    </row>
    <row r="210" spans="2:63" s="22" customFormat="1" ht="15.75" customHeight="1">
      <c r="B210" s="19"/>
      <c r="C210" s="220">
        <v>78</v>
      </c>
      <c r="D210" s="220" t="s">
        <v>158</v>
      </c>
      <c r="E210" s="221"/>
      <c r="F210" s="222" t="s">
        <v>442</v>
      </c>
      <c r="G210" s="222"/>
      <c r="H210" s="222"/>
      <c r="I210" s="222"/>
      <c r="J210" s="223" t="s">
        <v>150</v>
      </c>
      <c r="K210" s="224">
        <v>20</v>
      </c>
      <c r="L210" s="43"/>
      <c r="M210" s="43"/>
      <c r="N210" s="247">
        <f t="shared" si="5"/>
        <v>0</v>
      </c>
      <c r="O210" s="247"/>
      <c r="P210" s="247"/>
      <c r="Q210" s="247"/>
      <c r="R210" s="21"/>
      <c r="T210" s="23"/>
      <c r="U210" s="20"/>
      <c r="V210" s="20"/>
      <c r="W210" s="24"/>
      <c r="X210" s="20"/>
      <c r="Y210" s="24"/>
      <c r="Z210" s="20"/>
      <c r="AA210" s="25"/>
      <c r="AR210" s="26"/>
      <c r="AT210" s="27"/>
      <c r="AU210" s="27"/>
      <c r="AY210" s="26"/>
      <c r="BK210" s="28"/>
    </row>
    <row r="211" spans="2:63" s="22" customFormat="1" ht="15.75" customHeight="1">
      <c r="B211" s="19"/>
      <c r="C211" s="220">
        <v>79</v>
      </c>
      <c r="D211" s="220" t="s">
        <v>143</v>
      </c>
      <c r="E211" s="221"/>
      <c r="F211" s="479" t="s">
        <v>443</v>
      </c>
      <c r="G211" s="480"/>
      <c r="H211" s="480"/>
      <c r="I211" s="481"/>
      <c r="J211" s="223" t="s">
        <v>150</v>
      </c>
      <c r="K211" s="224">
        <v>15</v>
      </c>
      <c r="L211" s="41"/>
      <c r="M211" s="42"/>
      <c r="N211" s="247">
        <f t="shared" si="5"/>
        <v>0</v>
      </c>
      <c r="O211" s="247"/>
      <c r="P211" s="247"/>
      <c r="Q211" s="247"/>
      <c r="R211" s="21"/>
      <c r="T211" s="23"/>
      <c r="U211" s="20"/>
      <c r="V211" s="20"/>
      <c r="W211" s="24"/>
      <c r="X211" s="20"/>
      <c r="Y211" s="24"/>
      <c r="Z211" s="20"/>
      <c r="AA211" s="25"/>
      <c r="AR211" s="26"/>
      <c r="AT211" s="27"/>
      <c r="AU211" s="27"/>
      <c r="AY211" s="26"/>
      <c r="BK211" s="28"/>
    </row>
    <row r="212" spans="2:63" s="22" customFormat="1" ht="15.75" customHeight="1">
      <c r="B212" s="19"/>
      <c r="C212" s="220">
        <v>80</v>
      </c>
      <c r="D212" s="220" t="s">
        <v>158</v>
      </c>
      <c r="E212" s="221"/>
      <c r="F212" s="222" t="s">
        <v>444</v>
      </c>
      <c r="G212" s="222"/>
      <c r="H212" s="222"/>
      <c r="I212" s="222"/>
      <c r="J212" s="223" t="s">
        <v>150</v>
      </c>
      <c r="K212" s="224">
        <v>15</v>
      </c>
      <c r="L212" s="43"/>
      <c r="M212" s="43"/>
      <c r="N212" s="247">
        <f t="shared" si="5"/>
        <v>0</v>
      </c>
      <c r="O212" s="247"/>
      <c r="P212" s="247"/>
      <c r="Q212" s="247"/>
      <c r="R212" s="21"/>
      <c r="T212" s="23"/>
      <c r="U212" s="20"/>
      <c r="V212" s="20"/>
      <c r="W212" s="24"/>
      <c r="X212" s="20"/>
      <c r="Y212" s="24"/>
      <c r="Z212" s="20"/>
      <c r="AA212" s="25"/>
      <c r="AR212" s="26"/>
      <c r="AT212" s="27"/>
      <c r="AU212" s="27"/>
      <c r="AY212" s="26"/>
      <c r="BK212" s="28"/>
    </row>
    <row r="213" spans="2:63" s="22" customFormat="1" ht="15.75" customHeight="1">
      <c r="B213" s="19"/>
      <c r="C213" s="220">
        <v>81</v>
      </c>
      <c r="D213" s="220" t="s">
        <v>143</v>
      </c>
      <c r="E213" s="221"/>
      <c r="F213" s="479" t="s">
        <v>445</v>
      </c>
      <c r="G213" s="480"/>
      <c r="H213" s="480"/>
      <c r="I213" s="481"/>
      <c r="J213" s="223" t="s">
        <v>150</v>
      </c>
      <c r="K213" s="224">
        <v>30</v>
      </c>
      <c r="L213" s="41"/>
      <c r="M213" s="42"/>
      <c r="N213" s="247">
        <f t="shared" si="5"/>
        <v>0</v>
      </c>
      <c r="O213" s="247"/>
      <c r="P213" s="247"/>
      <c r="Q213" s="247"/>
      <c r="R213" s="21"/>
      <c r="T213" s="23"/>
      <c r="U213" s="20"/>
      <c r="V213" s="20"/>
      <c r="W213" s="24"/>
      <c r="X213" s="20"/>
      <c r="Y213" s="24"/>
      <c r="Z213" s="20"/>
      <c r="AA213" s="25"/>
      <c r="AR213" s="26"/>
      <c r="AT213" s="27"/>
      <c r="AU213" s="27"/>
      <c r="AY213" s="26"/>
      <c r="BK213" s="28"/>
    </row>
    <row r="214" spans="2:63" s="22" customFormat="1" ht="15.75" customHeight="1">
      <c r="B214" s="19"/>
      <c r="C214" s="220">
        <v>82</v>
      </c>
      <c r="D214" s="220" t="s">
        <v>158</v>
      </c>
      <c r="E214" s="221"/>
      <c r="F214" s="222" t="s">
        <v>446</v>
      </c>
      <c r="G214" s="222"/>
      <c r="H214" s="222"/>
      <c r="I214" s="222"/>
      <c r="J214" s="223" t="s">
        <v>150</v>
      </c>
      <c r="K214" s="224">
        <v>30</v>
      </c>
      <c r="L214" s="43"/>
      <c r="M214" s="43"/>
      <c r="N214" s="247">
        <f t="shared" si="5"/>
        <v>0</v>
      </c>
      <c r="O214" s="247"/>
      <c r="P214" s="247"/>
      <c r="Q214" s="247"/>
      <c r="R214" s="21"/>
      <c r="T214" s="23"/>
      <c r="U214" s="20"/>
      <c r="V214" s="20"/>
      <c r="W214" s="24"/>
      <c r="X214" s="20"/>
      <c r="Y214" s="24"/>
      <c r="Z214" s="20"/>
      <c r="AA214" s="25"/>
      <c r="AR214" s="26"/>
      <c r="AT214" s="27"/>
      <c r="AU214" s="27"/>
      <c r="AY214" s="26"/>
      <c r="BK214" s="28"/>
    </row>
    <row r="215" spans="2:63" s="22" customFormat="1" ht="21" customHeight="1">
      <c r="B215" s="19"/>
      <c r="C215" s="220">
        <v>83</v>
      </c>
      <c r="D215" s="220" t="s">
        <v>143</v>
      </c>
      <c r="E215" s="221"/>
      <c r="F215" s="222" t="s">
        <v>447</v>
      </c>
      <c r="G215" s="222"/>
      <c r="H215" s="222"/>
      <c r="I215" s="222"/>
      <c r="J215" s="223" t="s">
        <v>150</v>
      </c>
      <c r="K215" s="224">
        <v>50</v>
      </c>
      <c r="L215" s="43"/>
      <c r="M215" s="43"/>
      <c r="N215" s="247">
        <f t="shared" si="5"/>
        <v>0</v>
      </c>
      <c r="O215" s="247"/>
      <c r="P215" s="247"/>
      <c r="Q215" s="247"/>
      <c r="R215" s="21"/>
      <c r="T215" s="23"/>
      <c r="U215" s="20"/>
      <c r="V215" s="20"/>
      <c r="W215" s="24"/>
      <c r="X215" s="20"/>
      <c r="Y215" s="24"/>
      <c r="Z215" s="20"/>
      <c r="AA215" s="25"/>
      <c r="AR215" s="26"/>
      <c r="AT215" s="27"/>
      <c r="AU215" s="27"/>
      <c r="AY215" s="26"/>
      <c r="BK215" s="28"/>
    </row>
    <row r="216" spans="2:63" s="22" customFormat="1" ht="15.75" customHeight="1">
      <c r="B216" s="19"/>
      <c r="C216" s="220">
        <v>84</v>
      </c>
      <c r="D216" s="220" t="s">
        <v>158</v>
      </c>
      <c r="E216" s="221"/>
      <c r="F216" s="222" t="s">
        <v>448</v>
      </c>
      <c r="G216" s="222"/>
      <c r="H216" s="222"/>
      <c r="I216" s="222"/>
      <c r="J216" s="223" t="s">
        <v>150</v>
      </c>
      <c r="K216" s="224">
        <v>50</v>
      </c>
      <c r="L216" s="43"/>
      <c r="M216" s="43"/>
      <c r="N216" s="247">
        <f t="shared" si="5"/>
        <v>0</v>
      </c>
      <c r="O216" s="247"/>
      <c r="P216" s="247"/>
      <c r="Q216" s="247"/>
      <c r="R216" s="21"/>
      <c r="T216" s="23"/>
      <c r="U216" s="20"/>
      <c r="V216" s="20"/>
      <c r="W216" s="24"/>
      <c r="X216" s="20"/>
      <c r="Y216" s="24"/>
      <c r="Z216" s="20"/>
      <c r="AA216" s="25"/>
      <c r="AR216" s="26"/>
      <c r="AT216" s="27"/>
      <c r="AU216" s="27"/>
      <c r="AY216" s="26"/>
      <c r="BK216" s="28"/>
    </row>
    <row r="217" spans="2:63" s="22" customFormat="1" ht="23.25" customHeight="1">
      <c r="B217" s="19"/>
      <c r="C217" s="220">
        <v>85</v>
      </c>
      <c r="D217" s="220" t="s">
        <v>143</v>
      </c>
      <c r="E217" s="221"/>
      <c r="F217" s="222" t="s">
        <v>449</v>
      </c>
      <c r="G217" s="222"/>
      <c r="H217" s="222"/>
      <c r="I217" s="222"/>
      <c r="J217" s="223" t="s">
        <v>150</v>
      </c>
      <c r="K217" s="224">
        <v>20</v>
      </c>
      <c r="L217" s="43"/>
      <c r="M217" s="43"/>
      <c r="N217" s="247">
        <f t="shared" si="5"/>
        <v>0</v>
      </c>
      <c r="O217" s="247"/>
      <c r="P217" s="247"/>
      <c r="Q217" s="247"/>
      <c r="R217" s="21"/>
      <c r="T217" s="23"/>
      <c r="U217" s="20"/>
      <c r="V217" s="20"/>
      <c r="W217" s="24"/>
      <c r="X217" s="20"/>
      <c r="Y217" s="24"/>
      <c r="Z217" s="20"/>
      <c r="AA217" s="25"/>
      <c r="AR217" s="26"/>
      <c r="AT217" s="27"/>
      <c r="AU217" s="27"/>
      <c r="AY217" s="26"/>
      <c r="BK217" s="28"/>
    </row>
    <row r="218" spans="2:63" s="22" customFormat="1" ht="15.75" customHeight="1">
      <c r="B218" s="19"/>
      <c r="C218" s="220">
        <v>86</v>
      </c>
      <c r="D218" s="220" t="s">
        <v>158</v>
      </c>
      <c r="E218" s="221"/>
      <c r="F218" s="222" t="s">
        <v>450</v>
      </c>
      <c r="G218" s="222"/>
      <c r="H218" s="222"/>
      <c r="I218" s="222"/>
      <c r="J218" s="223" t="s">
        <v>150</v>
      </c>
      <c r="K218" s="224">
        <v>20</v>
      </c>
      <c r="L218" s="43"/>
      <c r="M218" s="43"/>
      <c r="N218" s="247">
        <f t="shared" si="5"/>
        <v>0</v>
      </c>
      <c r="O218" s="247"/>
      <c r="P218" s="247"/>
      <c r="Q218" s="247"/>
      <c r="R218" s="21"/>
      <c r="T218" s="23"/>
      <c r="U218" s="20"/>
      <c r="V218" s="20"/>
      <c r="W218" s="24"/>
      <c r="X218" s="20"/>
      <c r="Y218" s="24"/>
      <c r="Z218" s="20"/>
      <c r="AA218" s="25"/>
      <c r="AR218" s="26"/>
      <c r="AT218" s="27"/>
      <c r="AU218" s="27"/>
      <c r="AY218" s="26"/>
      <c r="BK218" s="28"/>
    </row>
    <row r="219" spans="2:63" s="22" customFormat="1" ht="15.75" customHeight="1">
      <c r="B219" s="19"/>
      <c r="C219" s="220">
        <v>87</v>
      </c>
      <c r="D219" s="220" t="s">
        <v>143</v>
      </c>
      <c r="E219" s="221"/>
      <c r="F219" s="222" t="s">
        <v>451</v>
      </c>
      <c r="G219" s="222"/>
      <c r="H219" s="222"/>
      <c r="I219" s="222"/>
      <c r="J219" s="223" t="s">
        <v>150</v>
      </c>
      <c r="K219" s="224">
        <v>12</v>
      </c>
      <c r="L219" s="43"/>
      <c r="M219" s="43"/>
      <c r="N219" s="247">
        <f t="shared" si="5"/>
        <v>0</v>
      </c>
      <c r="O219" s="247"/>
      <c r="P219" s="247"/>
      <c r="Q219" s="247"/>
      <c r="R219" s="21"/>
      <c r="T219" s="23"/>
      <c r="U219" s="20"/>
      <c r="V219" s="20"/>
      <c r="W219" s="24"/>
      <c r="X219" s="20"/>
      <c r="Y219" s="24"/>
      <c r="Z219" s="20"/>
      <c r="AA219" s="25"/>
      <c r="AR219" s="26"/>
      <c r="AT219" s="27"/>
      <c r="AU219" s="27"/>
      <c r="AY219" s="26"/>
      <c r="BK219" s="28"/>
    </row>
    <row r="220" spans="2:63" s="22" customFormat="1" ht="15.75" customHeight="1">
      <c r="B220" s="19"/>
      <c r="C220" s="220">
        <v>88</v>
      </c>
      <c r="D220" s="220" t="s">
        <v>158</v>
      </c>
      <c r="E220" s="221"/>
      <c r="F220" s="222" t="s">
        <v>452</v>
      </c>
      <c r="G220" s="222"/>
      <c r="H220" s="222"/>
      <c r="I220" s="222"/>
      <c r="J220" s="223" t="s">
        <v>150</v>
      </c>
      <c r="K220" s="224">
        <v>12</v>
      </c>
      <c r="L220" s="43"/>
      <c r="M220" s="43"/>
      <c r="N220" s="247">
        <f t="shared" si="5"/>
        <v>0</v>
      </c>
      <c r="O220" s="247"/>
      <c r="P220" s="247"/>
      <c r="Q220" s="247"/>
      <c r="R220" s="21"/>
      <c r="T220" s="23"/>
      <c r="U220" s="20"/>
      <c r="V220" s="20"/>
      <c r="W220" s="24"/>
      <c r="X220" s="20"/>
      <c r="Y220" s="24"/>
      <c r="Z220" s="20"/>
      <c r="AA220" s="25"/>
      <c r="AR220" s="26"/>
      <c r="AT220" s="27"/>
      <c r="AU220" s="27"/>
      <c r="AY220" s="26"/>
      <c r="BK220" s="28"/>
    </row>
    <row r="221" spans="2:63" s="22" customFormat="1" ht="21.75" customHeight="1">
      <c r="B221" s="19"/>
      <c r="C221" s="220">
        <v>89</v>
      </c>
      <c r="D221" s="220" t="s">
        <v>143</v>
      </c>
      <c r="E221" s="221"/>
      <c r="F221" s="222" t="s">
        <v>453</v>
      </c>
      <c r="G221" s="222"/>
      <c r="H221" s="222"/>
      <c r="I221" s="222"/>
      <c r="J221" s="223" t="s">
        <v>150</v>
      </c>
      <c r="K221" s="224">
        <v>16</v>
      </c>
      <c r="L221" s="43"/>
      <c r="M221" s="43"/>
      <c r="N221" s="247">
        <f t="shared" si="5"/>
        <v>0</v>
      </c>
      <c r="O221" s="247"/>
      <c r="P221" s="247"/>
      <c r="Q221" s="247"/>
      <c r="R221" s="21"/>
      <c r="T221" s="23"/>
      <c r="U221" s="20"/>
      <c r="V221" s="20"/>
      <c r="W221" s="24"/>
      <c r="X221" s="20"/>
      <c r="Y221" s="24"/>
      <c r="Z221" s="20"/>
      <c r="AA221" s="25"/>
      <c r="AR221" s="26"/>
      <c r="AT221" s="27"/>
      <c r="AU221" s="27"/>
      <c r="AY221" s="26"/>
      <c r="BK221" s="28"/>
    </row>
    <row r="222" spans="2:63" s="22" customFormat="1" ht="15.75" customHeight="1">
      <c r="B222" s="19"/>
      <c r="C222" s="220">
        <v>90</v>
      </c>
      <c r="D222" s="220" t="s">
        <v>158</v>
      </c>
      <c r="E222" s="221"/>
      <c r="F222" s="222" t="s">
        <v>454</v>
      </c>
      <c r="G222" s="222"/>
      <c r="H222" s="222"/>
      <c r="I222" s="222"/>
      <c r="J222" s="223" t="s">
        <v>150</v>
      </c>
      <c r="K222" s="224">
        <v>16</v>
      </c>
      <c r="L222" s="43"/>
      <c r="M222" s="43"/>
      <c r="N222" s="247">
        <f t="shared" si="5"/>
        <v>0</v>
      </c>
      <c r="O222" s="247"/>
      <c r="P222" s="247"/>
      <c r="Q222" s="247"/>
      <c r="R222" s="21"/>
      <c r="T222" s="23"/>
      <c r="U222" s="20"/>
      <c r="V222" s="20"/>
      <c r="W222" s="24"/>
      <c r="X222" s="20"/>
      <c r="Y222" s="24"/>
      <c r="Z222" s="20"/>
      <c r="AA222" s="25"/>
      <c r="AR222" s="26"/>
      <c r="AT222" s="27"/>
      <c r="AU222" s="27"/>
      <c r="AY222" s="26"/>
      <c r="BK222" s="28"/>
    </row>
    <row r="223" spans="2:63" s="22" customFormat="1" ht="20.25" customHeight="1">
      <c r="B223" s="19"/>
      <c r="C223" s="220">
        <v>91</v>
      </c>
      <c r="D223" s="220" t="s">
        <v>143</v>
      </c>
      <c r="E223" s="221"/>
      <c r="F223" s="222" t="s">
        <v>453</v>
      </c>
      <c r="G223" s="222"/>
      <c r="H223" s="222"/>
      <c r="I223" s="222"/>
      <c r="J223" s="223" t="s">
        <v>150</v>
      </c>
      <c r="K223" s="224">
        <v>14</v>
      </c>
      <c r="L223" s="43"/>
      <c r="M223" s="43"/>
      <c r="N223" s="247">
        <f t="shared" si="5"/>
        <v>0</v>
      </c>
      <c r="O223" s="247"/>
      <c r="P223" s="247"/>
      <c r="Q223" s="247"/>
      <c r="R223" s="21"/>
      <c r="T223" s="23"/>
      <c r="U223" s="20"/>
      <c r="V223" s="20"/>
      <c r="W223" s="24"/>
      <c r="X223" s="20"/>
      <c r="Y223" s="24"/>
      <c r="Z223" s="20"/>
      <c r="AA223" s="25"/>
      <c r="AR223" s="26"/>
      <c r="AT223" s="27"/>
      <c r="AU223" s="27"/>
      <c r="AY223" s="26"/>
      <c r="BK223" s="28"/>
    </row>
    <row r="224" spans="2:63" s="22" customFormat="1" ht="21.75" customHeight="1">
      <c r="B224" s="19"/>
      <c r="C224" s="220">
        <v>92</v>
      </c>
      <c r="D224" s="220" t="s">
        <v>158</v>
      </c>
      <c r="E224" s="221"/>
      <c r="F224" s="222" t="s">
        <v>454</v>
      </c>
      <c r="G224" s="222"/>
      <c r="H224" s="222"/>
      <c r="I224" s="222"/>
      <c r="J224" s="223" t="s">
        <v>150</v>
      </c>
      <c r="K224" s="224">
        <v>14</v>
      </c>
      <c r="L224" s="43"/>
      <c r="M224" s="43"/>
      <c r="N224" s="247">
        <f t="shared" si="5"/>
        <v>0</v>
      </c>
      <c r="O224" s="247"/>
      <c r="P224" s="247"/>
      <c r="Q224" s="247"/>
      <c r="R224" s="21"/>
      <c r="T224" s="23"/>
      <c r="U224" s="20"/>
      <c r="V224" s="20"/>
      <c r="W224" s="24"/>
      <c r="X224" s="20"/>
      <c r="Y224" s="24"/>
      <c r="Z224" s="20"/>
      <c r="AA224" s="25"/>
      <c r="AR224" s="26"/>
      <c r="AT224" s="27"/>
      <c r="AU224" s="27"/>
      <c r="AY224" s="26"/>
      <c r="BK224" s="28"/>
    </row>
    <row r="225" spans="2:63" s="22" customFormat="1" ht="15.75" customHeight="1">
      <c r="B225" s="19"/>
      <c r="C225" s="245"/>
      <c r="D225" s="217"/>
      <c r="E225" s="217"/>
      <c r="F225" s="217"/>
      <c r="G225" s="217"/>
      <c r="H225" s="217"/>
      <c r="I225" s="217"/>
      <c r="J225" s="217"/>
      <c r="K225" s="217"/>
      <c r="L225" s="647"/>
      <c r="M225" s="647"/>
      <c r="N225" s="483"/>
      <c r="O225" s="483"/>
      <c r="P225" s="483"/>
      <c r="Q225" s="483"/>
      <c r="R225" s="21"/>
      <c r="T225" s="23"/>
      <c r="U225" s="20"/>
      <c r="V225" s="20"/>
      <c r="W225" s="24"/>
      <c r="X225" s="20"/>
      <c r="Y225" s="24"/>
      <c r="Z225" s="20"/>
      <c r="AA225" s="25"/>
      <c r="AR225" s="26"/>
      <c r="AT225" s="27"/>
      <c r="AU225" s="27"/>
      <c r="AY225" s="26"/>
      <c r="BK225" s="28"/>
    </row>
    <row r="226" spans="2:63" s="22" customFormat="1" ht="15.75" customHeight="1">
      <c r="B226" s="19"/>
      <c r="C226" s="245"/>
      <c r="D226" s="217" t="s">
        <v>533</v>
      </c>
      <c r="E226" s="217"/>
      <c r="F226" s="217"/>
      <c r="G226" s="217"/>
      <c r="H226" s="217"/>
      <c r="I226" s="217"/>
      <c r="J226" s="217"/>
      <c r="K226" s="217"/>
      <c r="L226" s="647"/>
      <c r="M226" s="647"/>
      <c r="N226" s="218">
        <f>SUM(N227:Q235)</f>
        <v>0</v>
      </c>
      <c r="O226" s="219"/>
      <c r="P226" s="219"/>
      <c r="Q226" s="219"/>
      <c r="R226" s="21"/>
      <c r="T226" s="23"/>
      <c r="U226" s="20"/>
      <c r="V226" s="20"/>
      <c r="W226" s="24"/>
      <c r="X226" s="20"/>
      <c r="Y226" s="24"/>
      <c r="Z226" s="20"/>
      <c r="AA226" s="25"/>
      <c r="AR226" s="26"/>
      <c r="AT226" s="27"/>
      <c r="AU226" s="27"/>
      <c r="AY226" s="26"/>
      <c r="BK226" s="28"/>
    </row>
    <row r="227" spans="2:63" s="22" customFormat="1" ht="15.75" customHeight="1">
      <c r="B227" s="19"/>
      <c r="C227" s="220">
        <v>93</v>
      </c>
      <c r="D227" s="220" t="s">
        <v>143</v>
      </c>
      <c r="E227" s="221"/>
      <c r="F227" s="222" t="s">
        <v>501</v>
      </c>
      <c r="G227" s="222"/>
      <c r="H227" s="222"/>
      <c r="I227" s="222"/>
      <c r="J227" s="223" t="s">
        <v>172</v>
      </c>
      <c r="K227" s="224">
        <v>4</v>
      </c>
      <c r="L227" s="43"/>
      <c r="M227" s="43"/>
      <c r="N227" s="247">
        <f aca="true" t="shared" si="6" ref="N227:N235">ROUND(L227*K227,2)</f>
        <v>0</v>
      </c>
      <c r="O227" s="247"/>
      <c r="P227" s="247"/>
      <c r="Q227" s="247"/>
      <c r="R227" s="21"/>
      <c r="T227" s="23"/>
      <c r="U227" s="20"/>
      <c r="V227" s="20"/>
      <c r="W227" s="24"/>
      <c r="X227" s="20"/>
      <c r="Y227" s="24"/>
      <c r="Z227" s="20"/>
      <c r="AA227" s="25"/>
      <c r="AR227" s="26"/>
      <c r="AT227" s="27"/>
      <c r="AU227" s="27"/>
      <c r="AY227" s="26"/>
      <c r="BK227" s="28"/>
    </row>
    <row r="228" spans="2:63" s="22" customFormat="1" ht="15.75" customHeight="1">
      <c r="B228" s="19"/>
      <c r="C228" s="220">
        <v>94</v>
      </c>
      <c r="D228" s="220" t="s">
        <v>143</v>
      </c>
      <c r="E228" s="221"/>
      <c r="F228" s="222" t="s">
        <v>502</v>
      </c>
      <c r="G228" s="222"/>
      <c r="H228" s="222"/>
      <c r="I228" s="222"/>
      <c r="J228" s="223" t="s">
        <v>172</v>
      </c>
      <c r="K228" s="224">
        <v>1</v>
      </c>
      <c r="L228" s="43"/>
      <c r="M228" s="43"/>
      <c r="N228" s="247">
        <f t="shared" si="6"/>
        <v>0</v>
      </c>
      <c r="O228" s="247"/>
      <c r="P228" s="247"/>
      <c r="Q228" s="247"/>
      <c r="R228" s="21"/>
      <c r="T228" s="23"/>
      <c r="U228" s="20"/>
      <c r="V228" s="20"/>
      <c r="W228" s="24"/>
      <c r="X228" s="20"/>
      <c r="Y228" s="24"/>
      <c r="Z228" s="20"/>
      <c r="AA228" s="25"/>
      <c r="AR228" s="26"/>
      <c r="AT228" s="27"/>
      <c r="AU228" s="27"/>
      <c r="AY228" s="26"/>
      <c r="BK228" s="28"/>
    </row>
    <row r="229" spans="2:63" s="22" customFormat="1" ht="15.75" customHeight="1">
      <c r="B229" s="19"/>
      <c r="C229" s="220">
        <v>95</v>
      </c>
      <c r="D229" s="220" t="s">
        <v>143</v>
      </c>
      <c r="E229" s="221"/>
      <c r="F229" s="222" t="s">
        <v>503</v>
      </c>
      <c r="G229" s="222"/>
      <c r="H229" s="222"/>
      <c r="I229" s="222"/>
      <c r="J229" s="223" t="s">
        <v>172</v>
      </c>
      <c r="K229" s="224">
        <v>4</v>
      </c>
      <c r="L229" s="43"/>
      <c r="M229" s="43"/>
      <c r="N229" s="247">
        <f t="shared" si="6"/>
        <v>0</v>
      </c>
      <c r="O229" s="247"/>
      <c r="P229" s="247"/>
      <c r="Q229" s="247"/>
      <c r="R229" s="21"/>
      <c r="T229" s="23"/>
      <c r="U229" s="20"/>
      <c r="V229" s="20"/>
      <c r="W229" s="24"/>
      <c r="X229" s="20"/>
      <c r="Y229" s="24"/>
      <c r="Z229" s="20"/>
      <c r="AA229" s="25"/>
      <c r="AR229" s="26"/>
      <c r="AT229" s="27"/>
      <c r="AU229" s="27"/>
      <c r="AY229" s="26"/>
      <c r="BK229" s="28"/>
    </row>
    <row r="230" spans="2:63" s="22" customFormat="1" ht="15.75" customHeight="1">
      <c r="B230" s="19"/>
      <c r="C230" s="220">
        <v>96</v>
      </c>
      <c r="D230" s="220" t="s">
        <v>143</v>
      </c>
      <c r="E230" s="221"/>
      <c r="F230" s="222" t="s">
        <v>504</v>
      </c>
      <c r="G230" s="222"/>
      <c r="H230" s="222"/>
      <c r="I230" s="222"/>
      <c r="J230" s="223" t="s">
        <v>172</v>
      </c>
      <c r="K230" s="224">
        <v>2</v>
      </c>
      <c r="L230" s="43"/>
      <c r="M230" s="43"/>
      <c r="N230" s="247">
        <f t="shared" si="6"/>
        <v>0</v>
      </c>
      <c r="O230" s="247"/>
      <c r="P230" s="247"/>
      <c r="Q230" s="247"/>
      <c r="R230" s="21"/>
      <c r="T230" s="23"/>
      <c r="U230" s="20"/>
      <c r="V230" s="20"/>
      <c r="W230" s="24"/>
      <c r="X230" s="20"/>
      <c r="Y230" s="24"/>
      <c r="Z230" s="20"/>
      <c r="AA230" s="25"/>
      <c r="AR230" s="26"/>
      <c r="AT230" s="27"/>
      <c r="AU230" s="27"/>
      <c r="AY230" s="26"/>
      <c r="BK230" s="28"/>
    </row>
    <row r="231" spans="2:65" s="15" customFormat="1" ht="28.5" customHeight="1">
      <c r="B231" s="8"/>
      <c r="C231" s="220">
        <v>97</v>
      </c>
      <c r="D231" s="220" t="s">
        <v>143</v>
      </c>
      <c r="E231" s="221"/>
      <c r="F231" s="222" t="s">
        <v>505</v>
      </c>
      <c r="G231" s="222"/>
      <c r="H231" s="222"/>
      <c r="I231" s="222"/>
      <c r="J231" s="223" t="s">
        <v>172</v>
      </c>
      <c r="K231" s="224">
        <v>1</v>
      </c>
      <c r="L231" s="43"/>
      <c r="M231" s="43"/>
      <c r="N231" s="247">
        <f t="shared" si="6"/>
        <v>0</v>
      </c>
      <c r="O231" s="247"/>
      <c r="P231" s="247"/>
      <c r="Q231" s="247"/>
      <c r="R231" s="9"/>
      <c r="T231" s="29" t="s">
        <v>5</v>
      </c>
      <c r="U231" s="30"/>
      <c r="V231" s="31"/>
      <c r="W231" s="31"/>
      <c r="X231" s="31"/>
      <c r="Y231" s="31"/>
      <c r="Z231" s="31"/>
      <c r="AA231" s="32"/>
      <c r="AR231" s="14" t="s">
        <v>154</v>
      </c>
      <c r="AT231" s="14" t="s">
        <v>143</v>
      </c>
      <c r="AU231" s="14" t="s">
        <v>103</v>
      </c>
      <c r="AY231" s="14" t="s">
        <v>142</v>
      </c>
      <c r="BE231" s="33">
        <f aca="true" t="shared" si="7" ref="BE231:BE247">IF(U231="základní",N193,0)</f>
        <v>0</v>
      </c>
      <c r="BF231" s="33">
        <f aca="true" t="shared" si="8" ref="BF231:BF247">IF(U231="snížená",N193,0)</f>
        <v>0</v>
      </c>
      <c r="BG231" s="33">
        <f aca="true" t="shared" si="9" ref="BG231:BG247">IF(U231="zákl. přenesená",N193,0)</f>
        <v>0</v>
      </c>
      <c r="BH231" s="33">
        <f aca="true" t="shared" si="10" ref="BH231:BH247">IF(U231="sníž. přenesená",N193,0)</f>
        <v>0</v>
      </c>
      <c r="BI231" s="33">
        <f aca="true" t="shared" si="11" ref="BI231:BI247">IF(U231="nulová",N193,0)</f>
        <v>0</v>
      </c>
      <c r="BJ231" s="14" t="s">
        <v>78</v>
      </c>
      <c r="BK231" s="33">
        <f aca="true" t="shared" si="12" ref="BK231:BK247">ROUND(L193*K193,2)</f>
        <v>0</v>
      </c>
      <c r="BL231" s="14" t="s">
        <v>154</v>
      </c>
      <c r="BM231" s="14" t="s">
        <v>230</v>
      </c>
    </row>
    <row r="232" spans="2:65" s="15" customFormat="1" ht="15.75" customHeight="1">
      <c r="B232" s="8"/>
      <c r="C232" s="220">
        <v>98</v>
      </c>
      <c r="D232" s="220" t="s">
        <v>143</v>
      </c>
      <c r="E232" s="221"/>
      <c r="F232" s="222" t="s">
        <v>506</v>
      </c>
      <c r="G232" s="222"/>
      <c r="H232" s="222"/>
      <c r="I232" s="222"/>
      <c r="J232" s="223" t="s">
        <v>172</v>
      </c>
      <c r="K232" s="224">
        <v>3</v>
      </c>
      <c r="L232" s="43"/>
      <c r="M232" s="43"/>
      <c r="N232" s="247">
        <f t="shared" si="6"/>
        <v>0</v>
      </c>
      <c r="O232" s="247"/>
      <c r="P232" s="247"/>
      <c r="Q232" s="247"/>
      <c r="R232" s="9"/>
      <c r="T232" s="29" t="s">
        <v>5</v>
      </c>
      <c r="U232" s="30"/>
      <c r="V232" s="31"/>
      <c r="W232" s="31"/>
      <c r="X232" s="31"/>
      <c r="Y232" s="31"/>
      <c r="Z232" s="31"/>
      <c r="AA232" s="32"/>
      <c r="AR232" s="14" t="s">
        <v>159</v>
      </c>
      <c r="AT232" s="14" t="s">
        <v>158</v>
      </c>
      <c r="AU232" s="14" t="s">
        <v>103</v>
      </c>
      <c r="AY232" s="14" t="s">
        <v>142</v>
      </c>
      <c r="BE232" s="33">
        <f t="shared" si="7"/>
        <v>0</v>
      </c>
      <c r="BF232" s="33">
        <f t="shared" si="8"/>
        <v>0</v>
      </c>
      <c r="BG232" s="33">
        <f t="shared" si="9"/>
        <v>0</v>
      </c>
      <c r="BH232" s="33">
        <f t="shared" si="10"/>
        <v>0</v>
      </c>
      <c r="BI232" s="33">
        <f t="shared" si="11"/>
        <v>0</v>
      </c>
      <c r="BJ232" s="14" t="s">
        <v>78</v>
      </c>
      <c r="BK232" s="33">
        <f t="shared" si="12"/>
        <v>0</v>
      </c>
      <c r="BL232" s="14" t="s">
        <v>154</v>
      </c>
      <c r="BM232" s="14" t="s">
        <v>231</v>
      </c>
    </row>
    <row r="233" spans="2:65" s="15" customFormat="1" ht="18" customHeight="1">
      <c r="B233" s="8"/>
      <c r="C233" s="220">
        <v>99</v>
      </c>
      <c r="D233" s="220" t="s">
        <v>143</v>
      </c>
      <c r="E233" s="221"/>
      <c r="F233" s="222" t="s">
        <v>507</v>
      </c>
      <c r="G233" s="222"/>
      <c r="H233" s="222"/>
      <c r="I233" s="222"/>
      <c r="J233" s="223" t="s">
        <v>172</v>
      </c>
      <c r="K233" s="224">
        <v>1</v>
      </c>
      <c r="L233" s="43"/>
      <c r="M233" s="43"/>
      <c r="N233" s="247">
        <f t="shared" si="6"/>
        <v>0</v>
      </c>
      <c r="O233" s="247"/>
      <c r="P233" s="247"/>
      <c r="Q233" s="247"/>
      <c r="R233" s="9"/>
      <c r="T233" s="29" t="s">
        <v>5</v>
      </c>
      <c r="U233" s="30"/>
      <c r="V233" s="31"/>
      <c r="W233" s="31"/>
      <c r="X233" s="31"/>
      <c r="Y233" s="31"/>
      <c r="Z233" s="31"/>
      <c r="AA233" s="32"/>
      <c r="AR233" s="14" t="s">
        <v>154</v>
      </c>
      <c r="AT233" s="14" t="s">
        <v>143</v>
      </c>
      <c r="AU233" s="14" t="s">
        <v>103</v>
      </c>
      <c r="AY233" s="14" t="s">
        <v>142</v>
      </c>
      <c r="BE233" s="33">
        <f t="shared" si="7"/>
        <v>0</v>
      </c>
      <c r="BF233" s="33">
        <f t="shared" si="8"/>
        <v>0</v>
      </c>
      <c r="BG233" s="33">
        <f t="shared" si="9"/>
        <v>0</v>
      </c>
      <c r="BH233" s="33">
        <f t="shared" si="10"/>
        <v>0</v>
      </c>
      <c r="BI233" s="33">
        <f t="shared" si="11"/>
        <v>0</v>
      </c>
      <c r="BJ233" s="14" t="s">
        <v>78</v>
      </c>
      <c r="BK233" s="33">
        <f t="shared" si="12"/>
        <v>0</v>
      </c>
      <c r="BL233" s="14" t="s">
        <v>154</v>
      </c>
      <c r="BM233" s="14" t="s">
        <v>232</v>
      </c>
    </row>
    <row r="234" spans="2:65" s="15" customFormat="1" ht="16.5" customHeight="1">
      <c r="B234" s="8"/>
      <c r="C234" s="220">
        <v>100</v>
      </c>
      <c r="D234" s="220" t="s">
        <v>143</v>
      </c>
      <c r="E234" s="221"/>
      <c r="F234" s="222" t="s">
        <v>508</v>
      </c>
      <c r="G234" s="222"/>
      <c r="H234" s="222"/>
      <c r="I234" s="222"/>
      <c r="J234" s="223" t="s">
        <v>172</v>
      </c>
      <c r="K234" s="224">
        <v>1</v>
      </c>
      <c r="L234" s="43"/>
      <c r="M234" s="43"/>
      <c r="N234" s="247">
        <f t="shared" si="6"/>
        <v>0</v>
      </c>
      <c r="O234" s="247"/>
      <c r="P234" s="247"/>
      <c r="Q234" s="247"/>
      <c r="R234" s="9"/>
      <c r="T234" s="29" t="s">
        <v>5</v>
      </c>
      <c r="U234" s="30"/>
      <c r="V234" s="31"/>
      <c r="W234" s="31"/>
      <c r="X234" s="31"/>
      <c r="Y234" s="31"/>
      <c r="Z234" s="31"/>
      <c r="AA234" s="32"/>
      <c r="AR234" s="14" t="s">
        <v>159</v>
      </c>
      <c r="AT234" s="14" t="s">
        <v>158</v>
      </c>
      <c r="AU234" s="14" t="s">
        <v>103</v>
      </c>
      <c r="AY234" s="14" t="s">
        <v>142</v>
      </c>
      <c r="BE234" s="33">
        <f t="shared" si="7"/>
        <v>0</v>
      </c>
      <c r="BF234" s="33">
        <f t="shared" si="8"/>
        <v>0</v>
      </c>
      <c r="BG234" s="33">
        <f t="shared" si="9"/>
        <v>0</v>
      </c>
      <c r="BH234" s="33">
        <f t="shared" si="10"/>
        <v>0</v>
      </c>
      <c r="BI234" s="33">
        <f t="shared" si="11"/>
        <v>0</v>
      </c>
      <c r="BJ234" s="14" t="s">
        <v>78</v>
      </c>
      <c r="BK234" s="33">
        <f t="shared" si="12"/>
        <v>0</v>
      </c>
      <c r="BL234" s="14" t="s">
        <v>154</v>
      </c>
      <c r="BM234" s="14" t="s">
        <v>233</v>
      </c>
    </row>
    <row r="235" spans="2:65" s="15" customFormat="1" ht="15" customHeight="1">
      <c r="B235" s="8"/>
      <c r="C235" s="220">
        <v>101</v>
      </c>
      <c r="D235" s="220" t="s">
        <v>143</v>
      </c>
      <c r="E235" s="221"/>
      <c r="F235" s="222" t="s">
        <v>509</v>
      </c>
      <c r="G235" s="222"/>
      <c r="H235" s="222"/>
      <c r="I235" s="222"/>
      <c r="J235" s="223" t="s">
        <v>172</v>
      </c>
      <c r="K235" s="224">
        <v>1</v>
      </c>
      <c r="L235" s="43"/>
      <c r="M235" s="43"/>
      <c r="N235" s="247">
        <f t="shared" si="6"/>
        <v>0</v>
      </c>
      <c r="O235" s="247"/>
      <c r="P235" s="247"/>
      <c r="Q235" s="247"/>
      <c r="R235" s="9"/>
      <c r="T235" s="29" t="s">
        <v>5</v>
      </c>
      <c r="U235" s="30"/>
      <c r="V235" s="31"/>
      <c r="W235" s="31"/>
      <c r="X235" s="31"/>
      <c r="Y235" s="31"/>
      <c r="Z235" s="31"/>
      <c r="AA235" s="32"/>
      <c r="AR235" s="14" t="s">
        <v>154</v>
      </c>
      <c r="AT235" s="14" t="s">
        <v>143</v>
      </c>
      <c r="AU235" s="14" t="s">
        <v>103</v>
      </c>
      <c r="AY235" s="14" t="s">
        <v>142</v>
      </c>
      <c r="BE235" s="33">
        <f t="shared" si="7"/>
        <v>0</v>
      </c>
      <c r="BF235" s="33">
        <f t="shared" si="8"/>
        <v>0</v>
      </c>
      <c r="BG235" s="33">
        <f t="shared" si="9"/>
        <v>0</v>
      </c>
      <c r="BH235" s="33">
        <f t="shared" si="10"/>
        <v>0</v>
      </c>
      <c r="BI235" s="33">
        <f t="shared" si="11"/>
        <v>0</v>
      </c>
      <c r="BJ235" s="14" t="s">
        <v>78</v>
      </c>
      <c r="BK235" s="33">
        <f t="shared" si="12"/>
        <v>0</v>
      </c>
      <c r="BL235" s="14" t="s">
        <v>154</v>
      </c>
      <c r="BM235" s="14" t="s">
        <v>234</v>
      </c>
    </row>
    <row r="236" spans="2:65" s="15" customFormat="1" ht="12.75" customHeight="1">
      <c r="B236" s="8"/>
      <c r="C236" s="301"/>
      <c r="D236" s="301"/>
      <c r="E236" s="301"/>
      <c r="F236" s="301"/>
      <c r="G236" s="301"/>
      <c r="H236" s="301"/>
      <c r="I236" s="301"/>
      <c r="J236" s="301"/>
      <c r="K236" s="301"/>
      <c r="L236" s="264"/>
      <c r="M236" s="264"/>
      <c r="N236" s="301"/>
      <c r="O236" s="301"/>
      <c r="P236" s="301"/>
      <c r="Q236" s="301"/>
      <c r="R236" s="9"/>
      <c r="T236" s="29" t="s">
        <v>5</v>
      </c>
      <c r="U236" s="30"/>
      <c r="V236" s="31"/>
      <c r="W236" s="31"/>
      <c r="X236" s="31"/>
      <c r="Y236" s="31"/>
      <c r="Z236" s="31"/>
      <c r="AA236" s="32"/>
      <c r="AR236" s="14" t="s">
        <v>159</v>
      </c>
      <c r="AT236" s="14" t="s">
        <v>158</v>
      </c>
      <c r="AU236" s="14" t="s">
        <v>103</v>
      </c>
      <c r="AY236" s="14" t="s">
        <v>142</v>
      </c>
      <c r="BE236" s="33">
        <f t="shared" si="7"/>
        <v>0</v>
      </c>
      <c r="BF236" s="33">
        <f t="shared" si="8"/>
        <v>0</v>
      </c>
      <c r="BG236" s="33">
        <f t="shared" si="9"/>
        <v>0</v>
      </c>
      <c r="BH236" s="33">
        <f t="shared" si="10"/>
        <v>0</v>
      </c>
      <c r="BI236" s="33">
        <f t="shared" si="11"/>
        <v>0</v>
      </c>
      <c r="BJ236" s="14" t="s">
        <v>78</v>
      </c>
      <c r="BK236" s="33">
        <f t="shared" si="12"/>
        <v>0</v>
      </c>
      <c r="BL236" s="14" t="s">
        <v>154</v>
      </c>
      <c r="BM236" s="14" t="s">
        <v>235</v>
      </c>
    </row>
    <row r="237" spans="2:65" s="15" customFormat="1" ht="13.5" customHeight="1">
      <c r="B237" s="8"/>
      <c r="C237" s="301"/>
      <c r="D237" s="301"/>
      <c r="E237" s="301"/>
      <c r="F237" s="301"/>
      <c r="G237" s="301"/>
      <c r="H237" s="301"/>
      <c r="I237" s="301"/>
      <c r="J237" s="301"/>
      <c r="K237" s="301"/>
      <c r="L237" s="264"/>
      <c r="M237" s="264"/>
      <c r="N237" s="301"/>
      <c r="O237" s="301"/>
      <c r="P237" s="301"/>
      <c r="Q237" s="301"/>
      <c r="R237" s="9"/>
      <c r="T237" s="29" t="s">
        <v>5</v>
      </c>
      <c r="U237" s="30"/>
      <c r="V237" s="31"/>
      <c r="W237" s="31"/>
      <c r="X237" s="31"/>
      <c r="Y237" s="31"/>
      <c r="Z237" s="31"/>
      <c r="AA237" s="32"/>
      <c r="AR237" s="14" t="s">
        <v>154</v>
      </c>
      <c r="AT237" s="14" t="s">
        <v>143</v>
      </c>
      <c r="AU237" s="14" t="s">
        <v>103</v>
      </c>
      <c r="AY237" s="14" t="s">
        <v>142</v>
      </c>
      <c r="BE237" s="33">
        <f t="shared" si="7"/>
        <v>0</v>
      </c>
      <c r="BF237" s="33">
        <f t="shared" si="8"/>
        <v>0</v>
      </c>
      <c r="BG237" s="33">
        <f t="shared" si="9"/>
        <v>0</v>
      </c>
      <c r="BH237" s="33">
        <f t="shared" si="10"/>
        <v>0</v>
      </c>
      <c r="BI237" s="33">
        <f t="shared" si="11"/>
        <v>0</v>
      </c>
      <c r="BJ237" s="14" t="s">
        <v>78</v>
      </c>
      <c r="BK237" s="33">
        <f t="shared" si="12"/>
        <v>0</v>
      </c>
      <c r="BL237" s="14" t="s">
        <v>154</v>
      </c>
      <c r="BM237" s="14" t="s">
        <v>236</v>
      </c>
    </row>
    <row r="238" spans="2:65" s="15" customFormat="1" ht="14.25" customHeight="1">
      <c r="B238" s="8"/>
      <c r="C238" s="245"/>
      <c r="D238" s="217" t="s">
        <v>534</v>
      </c>
      <c r="E238" s="217"/>
      <c r="F238" s="217"/>
      <c r="G238" s="217"/>
      <c r="H238" s="217"/>
      <c r="I238" s="217"/>
      <c r="J238" s="217"/>
      <c r="K238" s="205"/>
      <c r="L238" s="649"/>
      <c r="M238" s="649"/>
      <c r="N238" s="218">
        <f>SUM(N239:Q242)</f>
        <v>0</v>
      </c>
      <c r="O238" s="219"/>
      <c r="P238" s="219"/>
      <c r="Q238" s="219"/>
      <c r="R238" s="9"/>
      <c r="T238" s="29" t="s">
        <v>5</v>
      </c>
      <c r="U238" s="30"/>
      <c r="V238" s="31"/>
      <c r="W238" s="31"/>
      <c r="X238" s="31"/>
      <c r="Y238" s="31"/>
      <c r="Z238" s="31"/>
      <c r="AA238" s="32"/>
      <c r="AR238" s="14" t="s">
        <v>159</v>
      </c>
      <c r="AT238" s="14" t="s">
        <v>158</v>
      </c>
      <c r="AU238" s="14" t="s">
        <v>103</v>
      </c>
      <c r="AY238" s="14" t="s">
        <v>142</v>
      </c>
      <c r="BE238" s="33">
        <f t="shared" si="7"/>
        <v>0</v>
      </c>
      <c r="BF238" s="33">
        <f t="shared" si="8"/>
        <v>0</v>
      </c>
      <c r="BG238" s="33">
        <f t="shared" si="9"/>
        <v>0</v>
      </c>
      <c r="BH238" s="33">
        <f t="shared" si="10"/>
        <v>0</v>
      </c>
      <c r="BI238" s="33">
        <f t="shared" si="11"/>
        <v>0</v>
      </c>
      <c r="BJ238" s="14" t="s">
        <v>78</v>
      </c>
      <c r="BK238" s="33">
        <f t="shared" si="12"/>
        <v>0</v>
      </c>
      <c r="BL238" s="14" t="s">
        <v>154</v>
      </c>
      <c r="BM238" s="14" t="s">
        <v>237</v>
      </c>
    </row>
    <row r="239" spans="2:65" s="15" customFormat="1" ht="19.5" customHeight="1">
      <c r="B239" s="8"/>
      <c r="C239" s="220">
        <v>102</v>
      </c>
      <c r="D239" s="220" t="s">
        <v>143</v>
      </c>
      <c r="E239" s="221"/>
      <c r="F239" s="222" t="s">
        <v>522</v>
      </c>
      <c r="G239" s="222"/>
      <c r="H239" s="222"/>
      <c r="I239" s="222"/>
      <c r="J239" s="223" t="s">
        <v>172</v>
      </c>
      <c r="K239" s="224">
        <v>10</v>
      </c>
      <c r="L239" s="43"/>
      <c r="M239" s="43"/>
      <c r="N239" s="247">
        <f>ROUND(L239*K239,2)</f>
        <v>0</v>
      </c>
      <c r="O239" s="247"/>
      <c r="P239" s="247"/>
      <c r="Q239" s="247"/>
      <c r="R239" s="9"/>
      <c r="T239" s="29" t="s">
        <v>5</v>
      </c>
      <c r="U239" s="30"/>
      <c r="V239" s="31"/>
      <c r="W239" s="31"/>
      <c r="X239" s="31"/>
      <c r="Y239" s="31"/>
      <c r="Z239" s="31"/>
      <c r="AA239" s="32"/>
      <c r="AR239" s="14" t="s">
        <v>154</v>
      </c>
      <c r="AT239" s="14" t="s">
        <v>143</v>
      </c>
      <c r="AU239" s="14" t="s">
        <v>103</v>
      </c>
      <c r="AY239" s="14" t="s">
        <v>142</v>
      </c>
      <c r="BE239" s="33">
        <f t="shared" si="7"/>
        <v>0</v>
      </c>
      <c r="BF239" s="33">
        <f t="shared" si="8"/>
        <v>0</v>
      </c>
      <c r="BG239" s="33">
        <f t="shared" si="9"/>
        <v>0</v>
      </c>
      <c r="BH239" s="33">
        <f t="shared" si="10"/>
        <v>0</v>
      </c>
      <c r="BI239" s="33">
        <f t="shared" si="11"/>
        <v>0</v>
      </c>
      <c r="BJ239" s="14" t="s">
        <v>78</v>
      </c>
      <c r="BK239" s="33">
        <f t="shared" si="12"/>
        <v>0</v>
      </c>
      <c r="BL239" s="14" t="s">
        <v>154</v>
      </c>
      <c r="BM239" s="14" t="s">
        <v>238</v>
      </c>
    </row>
    <row r="240" spans="2:65" s="15" customFormat="1" ht="16.5" customHeight="1">
      <c r="B240" s="8"/>
      <c r="C240" s="220">
        <v>103</v>
      </c>
      <c r="D240" s="220" t="s">
        <v>143</v>
      </c>
      <c r="E240" s="221"/>
      <c r="F240" s="222" t="s">
        <v>523</v>
      </c>
      <c r="G240" s="222"/>
      <c r="H240" s="222"/>
      <c r="I240" s="222"/>
      <c r="J240" s="223" t="s">
        <v>172</v>
      </c>
      <c r="K240" s="224">
        <v>100</v>
      </c>
      <c r="L240" s="43"/>
      <c r="M240" s="43"/>
      <c r="N240" s="247">
        <f>ROUND(L240*K240,2)</f>
        <v>0</v>
      </c>
      <c r="O240" s="247"/>
      <c r="P240" s="247"/>
      <c r="Q240" s="247"/>
      <c r="R240" s="9"/>
      <c r="T240" s="29" t="s">
        <v>5</v>
      </c>
      <c r="U240" s="30"/>
      <c r="V240" s="31"/>
      <c r="W240" s="31"/>
      <c r="X240" s="31"/>
      <c r="Y240" s="31"/>
      <c r="Z240" s="31"/>
      <c r="AA240" s="32"/>
      <c r="AR240" s="14" t="s">
        <v>159</v>
      </c>
      <c r="AT240" s="14" t="s">
        <v>158</v>
      </c>
      <c r="AU240" s="14" t="s">
        <v>103</v>
      </c>
      <c r="AY240" s="14" t="s">
        <v>142</v>
      </c>
      <c r="BE240" s="33">
        <f t="shared" si="7"/>
        <v>0</v>
      </c>
      <c r="BF240" s="33">
        <f t="shared" si="8"/>
        <v>0</v>
      </c>
      <c r="BG240" s="33">
        <f t="shared" si="9"/>
        <v>0</v>
      </c>
      <c r="BH240" s="33">
        <f t="shared" si="10"/>
        <v>0</v>
      </c>
      <c r="BI240" s="33">
        <f t="shared" si="11"/>
        <v>0</v>
      </c>
      <c r="BJ240" s="14" t="s">
        <v>78</v>
      </c>
      <c r="BK240" s="33">
        <f t="shared" si="12"/>
        <v>0</v>
      </c>
      <c r="BL240" s="14" t="s">
        <v>154</v>
      </c>
      <c r="BM240" s="14" t="s">
        <v>239</v>
      </c>
    </row>
    <row r="241" spans="2:65" s="15" customFormat="1" ht="16.5" customHeight="1">
      <c r="B241" s="8"/>
      <c r="C241" s="220">
        <v>104</v>
      </c>
      <c r="D241" s="220" t="s">
        <v>143</v>
      </c>
      <c r="E241" s="221"/>
      <c r="F241" s="222" t="s">
        <v>524</v>
      </c>
      <c r="G241" s="222"/>
      <c r="H241" s="222"/>
      <c r="I241" s="222"/>
      <c r="J241" s="223" t="s">
        <v>172</v>
      </c>
      <c r="K241" s="224">
        <v>15</v>
      </c>
      <c r="L241" s="43"/>
      <c r="M241" s="43"/>
      <c r="N241" s="247">
        <f>ROUND(L241*K241,2)</f>
        <v>0</v>
      </c>
      <c r="O241" s="247"/>
      <c r="P241" s="247"/>
      <c r="Q241" s="247"/>
      <c r="R241" s="9"/>
      <c r="T241" s="29" t="s">
        <v>5</v>
      </c>
      <c r="U241" s="30"/>
      <c r="V241" s="31"/>
      <c r="W241" s="31"/>
      <c r="X241" s="31"/>
      <c r="Y241" s="31"/>
      <c r="Z241" s="31"/>
      <c r="AA241" s="32"/>
      <c r="AR241" s="14" t="s">
        <v>154</v>
      </c>
      <c r="AT241" s="14" t="s">
        <v>143</v>
      </c>
      <c r="AU241" s="14" t="s">
        <v>103</v>
      </c>
      <c r="AY241" s="14" t="s">
        <v>142</v>
      </c>
      <c r="BE241" s="33">
        <f t="shared" si="7"/>
        <v>0</v>
      </c>
      <c r="BF241" s="33">
        <f t="shared" si="8"/>
        <v>0</v>
      </c>
      <c r="BG241" s="33">
        <f t="shared" si="9"/>
        <v>0</v>
      </c>
      <c r="BH241" s="33">
        <f t="shared" si="10"/>
        <v>0</v>
      </c>
      <c r="BI241" s="33">
        <f t="shared" si="11"/>
        <v>0</v>
      </c>
      <c r="BJ241" s="14" t="s">
        <v>78</v>
      </c>
      <c r="BK241" s="33">
        <f t="shared" si="12"/>
        <v>0</v>
      </c>
      <c r="BL241" s="14" t="s">
        <v>154</v>
      </c>
      <c r="BM241" s="14" t="s">
        <v>240</v>
      </c>
    </row>
    <row r="242" spans="2:65" s="15" customFormat="1" ht="16.5" customHeight="1">
      <c r="B242" s="8"/>
      <c r="C242" s="220">
        <v>105</v>
      </c>
      <c r="D242" s="220" t="s">
        <v>143</v>
      </c>
      <c r="E242" s="221"/>
      <c r="F242" s="222" t="s">
        <v>636</v>
      </c>
      <c r="G242" s="222"/>
      <c r="H242" s="222"/>
      <c r="I242" s="222"/>
      <c r="J242" s="223" t="s">
        <v>172</v>
      </c>
      <c r="K242" s="224">
        <v>1</v>
      </c>
      <c r="L242" s="43"/>
      <c r="M242" s="43"/>
      <c r="N242" s="247">
        <f>ROUND(L242*K242,2)</f>
        <v>0</v>
      </c>
      <c r="O242" s="247"/>
      <c r="P242" s="247"/>
      <c r="Q242" s="247"/>
      <c r="R242" s="9"/>
      <c r="T242" s="29" t="s">
        <v>5</v>
      </c>
      <c r="U242" s="30"/>
      <c r="V242" s="31"/>
      <c r="W242" s="31"/>
      <c r="X242" s="31"/>
      <c r="Y242" s="31"/>
      <c r="Z242" s="31"/>
      <c r="AA242" s="32"/>
      <c r="AR242" s="14" t="s">
        <v>159</v>
      </c>
      <c r="AT242" s="14" t="s">
        <v>158</v>
      </c>
      <c r="AU242" s="14" t="s">
        <v>103</v>
      </c>
      <c r="AY242" s="14" t="s">
        <v>142</v>
      </c>
      <c r="BE242" s="33">
        <f t="shared" si="7"/>
        <v>0</v>
      </c>
      <c r="BF242" s="33">
        <f t="shared" si="8"/>
        <v>0</v>
      </c>
      <c r="BG242" s="33">
        <f t="shared" si="9"/>
        <v>0</v>
      </c>
      <c r="BH242" s="33">
        <f t="shared" si="10"/>
        <v>0</v>
      </c>
      <c r="BI242" s="33">
        <f t="shared" si="11"/>
        <v>0</v>
      </c>
      <c r="BJ242" s="14" t="s">
        <v>78</v>
      </c>
      <c r="BK242" s="33">
        <f t="shared" si="12"/>
        <v>0</v>
      </c>
      <c r="BL242" s="14" t="s">
        <v>154</v>
      </c>
      <c r="BM242" s="14" t="s">
        <v>241</v>
      </c>
    </row>
    <row r="243" spans="2:65" s="15" customFormat="1" ht="16.5" customHeight="1">
      <c r="B243" s="8"/>
      <c r="C243" s="301"/>
      <c r="D243" s="301"/>
      <c r="E243" s="301"/>
      <c r="F243" s="301"/>
      <c r="G243" s="301"/>
      <c r="H243" s="301"/>
      <c r="I243" s="301"/>
      <c r="J243" s="301"/>
      <c r="K243" s="301"/>
      <c r="L243" s="264"/>
      <c r="M243" s="264"/>
      <c r="N243" s="301"/>
      <c r="O243" s="301"/>
      <c r="P243" s="301"/>
      <c r="Q243" s="301"/>
      <c r="R243" s="9"/>
      <c r="T243" s="29" t="s">
        <v>5</v>
      </c>
      <c r="U243" s="30"/>
      <c r="V243" s="31"/>
      <c r="W243" s="31"/>
      <c r="X243" s="31"/>
      <c r="Y243" s="31"/>
      <c r="Z243" s="31"/>
      <c r="AA243" s="32"/>
      <c r="AR243" s="14" t="s">
        <v>159</v>
      </c>
      <c r="AT243" s="14" t="s">
        <v>158</v>
      </c>
      <c r="AU243" s="14" t="s">
        <v>103</v>
      </c>
      <c r="AY243" s="14" t="s">
        <v>142</v>
      </c>
      <c r="BE243" s="33">
        <f t="shared" si="7"/>
        <v>0</v>
      </c>
      <c r="BF243" s="33">
        <f t="shared" si="8"/>
        <v>0</v>
      </c>
      <c r="BG243" s="33">
        <f t="shared" si="9"/>
        <v>0</v>
      </c>
      <c r="BH243" s="33">
        <f t="shared" si="10"/>
        <v>0</v>
      </c>
      <c r="BI243" s="33">
        <f t="shared" si="11"/>
        <v>0</v>
      </c>
      <c r="BJ243" s="14" t="s">
        <v>78</v>
      </c>
      <c r="BK243" s="33">
        <f t="shared" si="12"/>
        <v>0</v>
      </c>
      <c r="BL243" s="14" t="s">
        <v>154</v>
      </c>
      <c r="BM243" s="14" t="s">
        <v>242</v>
      </c>
    </row>
    <row r="244" spans="2:65" s="15" customFormat="1" ht="16.5" customHeight="1">
      <c r="B244" s="8"/>
      <c r="C244" s="245"/>
      <c r="D244" s="217" t="s">
        <v>536</v>
      </c>
      <c r="E244" s="217"/>
      <c r="F244" s="217"/>
      <c r="G244" s="217"/>
      <c r="H244" s="217"/>
      <c r="I244" s="217"/>
      <c r="J244" s="217"/>
      <c r="K244" s="205"/>
      <c r="L244" s="649"/>
      <c r="M244" s="649"/>
      <c r="N244" s="218">
        <f>SUM(N245:Q262)</f>
        <v>0</v>
      </c>
      <c r="O244" s="219"/>
      <c r="P244" s="219"/>
      <c r="Q244" s="219"/>
      <c r="R244" s="9"/>
      <c r="T244" s="29" t="s">
        <v>5</v>
      </c>
      <c r="U244" s="30"/>
      <c r="V244" s="31"/>
      <c r="W244" s="31"/>
      <c r="X244" s="31"/>
      <c r="Y244" s="31"/>
      <c r="Z244" s="31"/>
      <c r="AA244" s="32"/>
      <c r="AR244" s="14" t="s">
        <v>154</v>
      </c>
      <c r="AT244" s="14" t="s">
        <v>143</v>
      </c>
      <c r="AU244" s="14" t="s">
        <v>103</v>
      </c>
      <c r="AY244" s="14" t="s">
        <v>142</v>
      </c>
      <c r="BE244" s="33">
        <f t="shared" si="7"/>
        <v>0</v>
      </c>
      <c r="BF244" s="33">
        <f t="shared" si="8"/>
        <v>0</v>
      </c>
      <c r="BG244" s="33">
        <f t="shared" si="9"/>
        <v>0</v>
      </c>
      <c r="BH244" s="33">
        <f t="shared" si="10"/>
        <v>0</v>
      </c>
      <c r="BI244" s="33">
        <f t="shared" si="11"/>
        <v>0</v>
      </c>
      <c r="BJ244" s="14" t="s">
        <v>78</v>
      </c>
      <c r="BK244" s="33">
        <f t="shared" si="12"/>
        <v>0</v>
      </c>
      <c r="BL244" s="14" t="s">
        <v>154</v>
      </c>
      <c r="BM244" s="14" t="s">
        <v>243</v>
      </c>
    </row>
    <row r="245" spans="2:65" s="15" customFormat="1" ht="15.75" customHeight="1">
      <c r="B245" s="8"/>
      <c r="C245" s="220">
        <v>106</v>
      </c>
      <c r="D245" s="220" t="s">
        <v>143</v>
      </c>
      <c r="E245" s="221"/>
      <c r="F245" s="222" t="s">
        <v>510</v>
      </c>
      <c r="G245" s="222"/>
      <c r="H245" s="222"/>
      <c r="I245" s="222"/>
      <c r="J245" s="223" t="s">
        <v>511</v>
      </c>
      <c r="K245" s="224">
        <v>50</v>
      </c>
      <c r="L245" s="43"/>
      <c r="M245" s="43"/>
      <c r="N245" s="247">
        <f>ROUND(L245*K245,2)</f>
        <v>0</v>
      </c>
      <c r="O245" s="247"/>
      <c r="P245" s="247"/>
      <c r="Q245" s="247"/>
      <c r="R245" s="9"/>
      <c r="T245" s="29" t="s">
        <v>5</v>
      </c>
      <c r="U245" s="30"/>
      <c r="V245" s="31"/>
      <c r="W245" s="31"/>
      <c r="X245" s="31"/>
      <c r="Y245" s="31"/>
      <c r="Z245" s="31"/>
      <c r="AA245" s="32"/>
      <c r="AR245" s="14" t="s">
        <v>159</v>
      </c>
      <c r="AT245" s="14" t="s">
        <v>158</v>
      </c>
      <c r="AU245" s="14" t="s">
        <v>103</v>
      </c>
      <c r="AY245" s="14" t="s">
        <v>142</v>
      </c>
      <c r="BE245" s="33">
        <f t="shared" si="7"/>
        <v>0</v>
      </c>
      <c r="BF245" s="33">
        <f t="shared" si="8"/>
        <v>0</v>
      </c>
      <c r="BG245" s="33">
        <f t="shared" si="9"/>
        <v>0</v>
      </c>
      <c r="BH245" s="33">
        <f t="shared" si="10"/>
        <v>0</v>
      </c>
      <c r="BI245" s="33">
        <f t="shared" si="11"/>
        <v>0</v>
      </c>
      <c r="BJ245" s="14" t="s">
        <v>78</v>
      </c>
      <c r="BK245" s="33">
        <f t="shared" si="12"/>
        <v>0</v>
      </c>
      <c r="BL245" s="14" t="s">
        <v>154</v>
      </c>
      <c r="BM245" s="14" t="s">
        <v>244</v>
      </c>
    </row>
    <row r="246" spans="2:65" s="15" customFormat="1" ht="15.75" customHeight="1">
      <c r="B246" s="8"/>
      <c r="C246" s="220">
        <v>107</v>
      </c>
      <c r="D246" s="220" t="s">
        <v>143</v>
      </c>
      <c r="E246" s="221"/>
      <c r="F246" s="222" t="s">
        <v>512</v>
      </c>
      <c r="G246" s="222"/>
      <c r="H246" s="222"/>
      <c r="I246" s="222"/>
      <c r="J246" s="223" t="s">
        <v>172</v>
      </c>
      <c r="K246" s="224">
        <v>1</v>
      </c>
      <c r="L246" s="43"/>
      <c r="M246" s="43"/>
      <c r="N246" s="247">
        <f>ROUND(L246*K246,2)</f>
        <v>0</v>
      </c>
      <c r="O246" s="247"/>
      <c r="P246" s="247"/>
      <c r="Q246" s="247"/>
      <c r="R246" s="9"/>
      <c r="T246" s="29" t="s">
        <v>5</v>
      </c>
      <c r="U246" s="30"/>
      <c r="V246" s="31"/>
      <c r="W246" s="31"/>
      <c r="X246" s="31"/>
      <c r="Y246" s="31"/>
      <c r="Z246" s="31"/>
      <c r="AA246" s="32"/>
      <c r="AR246" s="14" t="s">
        <v>154</v>
      </c>
      <c r="AT246" s="14" t="s">
        <v>143</v>
      </c>
      <c r="AU246" s="14" t="s">
        <v>103</v>
      </c>
      <c r="AY246" s="14" t="s">
        <v>142</v>
      </c>
      <c r="BE246" s="33">
        <f t="shared" si="7"/>
        <v>0</v>
      </c>
      <c r="BF246" s="33">
        <f t="shared" si="8"/>
        <v>0</v>
      </c>
      <c r="BG246" s="33">
        <f t="shared" si="9"/>
        <v>0</v>
      </c>
      <c r="BH246" s="33">
        <f t="shared" si="10"/>
        <v>0</v>
      </c>
      <c r="BI246" s="33">
        <f t="shared" si="11"/>
        <v>0</v>
      </c>
      <c r="BJ246" s="14" t="s">
        <v>78</v>
      </c>
      <c r="BK246" s="33">
        <f t="shared" si="12"/>
        <v>0</v>
      </c>
      <c r="BL246" s="14" t="s">
        <v>154</v>
      </c>
      <c r="BM246" s="14" t="s">
        <v>245</v>
      </c>
    </row>
    <row r="247" spans="2:65" s="15" customFormat="1" ht="15.75" customHeight="1">
      <c r="B247" s="8"/>
      <c r="C247" s="220">
        <v>108</v>
      </c>
      <c r="D247" s="220" t="s">
        <v>143</v>
      </c>
      <c r="E247" s="221"/>
      <c r="F247" s="222" t="s">
        <v>513</v>
      </c>
      <c r="G247" s="222"/>
      <c r="H247" s="222"/>
      <c r="I247" s="222"/>
      <c r="J247" s="223" t="s">
        <v>511</v>
      </c>
      <c r="K247" s="224">
        <v>60</v>
      </c>
      <c r="L247" s="43"/>
      <c r="M247" s="43"/>
      <c r="N247" s="247">
        <f>ROUND(L247*K247,2)</f>
        <v>0</v>
      </c>
      <c r="O247" s="247"/>
      <c r="P247" s="247"/>
      <c r="Q247" s="247"/>
      <c r="R247" s="9"/>
      <c r="T247" s="29" t="s">
        <v>5</v>
      </c>
      <c r="U247" s="30"/>
      <c r="V247" s="31"/>
      <c r="W247" s="31"/>
      <c r="X247" s="31"/>
      <c r="Y247" s="31"/>
      <c r="Z247" s="31"/>
      <c r="AA247" s="32"/>
      <c r="AR247" s="14" t="s">
        <v>159</v>
      </c>
      <c r="AT247" s="14" t="s">
        <v>158</v>
      </c>
      <c r="AU247" s="14" t="s">
        <v>103</v>
      </c>
      <c r="AY247" s="14" t="s">
        <v>142</v>
      </c>
      <c r="BE247" s="33">
        <f t="shared" si="7"/>
        <v>0</v>
      </c>
      <c r="BF247" s="33">
        <f t="shared" si="8"/>
        <v>0</v>
      </c>
      <c r="BG247" s="33">
        <f t="shared" si="9"/>
        <v>0</v>
      </c>
      <c r="BH247" s="33">
        <f t="shared" si="10"/>
        <v>0</v>
      </c>
      <c r="BI247" s="33">
        <f t="shared" si="11"/>
        <v>0</v>
      </c>
      <c r="BJ247" s="14" t="s">
        <v>78</v>
      </c>
      <c r="BK247" s="33">
        <f t="shared" si="12"/>
        <v>0</v>
      </c>
      <c r="BL247" s="14" t="s">
        <v>154</v>
      </c>
      <c r="BM247" s="14" t="s">
        <v>246</v>
      </c>
    </row>
    <row r="248" spans="2:65" s="15" customFormat="1" ht="15.75" customHeight="1">
      <c r="B248" s="8"/>
      <c r="C248" s="220">
        <v>109</v>
      </c>
      <c r="D248" s="220" t="s">
        <v>143</v>
      </c>
      <c r="E248" s="221"/>
      <c r="F248" s="222" t="s">
        <v>537</v>
      </c>
      <c r="G248" s="222"/>
      <c r="H248" s="222"/>
      <c r="I248" s="222"/>
      <c r="J248" s="223" t="s">
        <v>172</v>
      </c>
      <c r="K248" s="224">
        <v>1</v>
      </c>
      <c r="L248" s="43"/>
      <c r="M248" s="43"/>
      <c r="N248" s="247">
        <f>ROUND(L248*K248,2)</f>
        <v>0</v>
      </c>
      <c r="O248" s="247"/>
      <c r="P248" s="247"/>
      <c r="Q248" s="247"/>
      <c r="R248" s="9"/>
      <c r="T248" s="29"/>
      <c r="U248" s="30"/>
      <c r="V248" s="31"/>
      <c r="W248" s="31"/>
      <c r="X248" s="31"/>
      <c r="Y248" s="31"/>
      <c r="Z248" s="31"/>
      <c r="AA248" s="32"/>
      <c r="AR248" s="14"/>
      <c r="AT248" s="14"/>
      <c r="AU248" s="14"/>
      <c r="AY248" s="14"/>
      <c r="BE248" s="33"/>
      <c r="BF248" s="33"/>
      <c r="BG248" s="33"/>
      <c r="BH248" s="33"/>
      <c r="BI248" s="33"/>
      <c r="BJ248" s="14"/>
      <c r="BK248" s="33"/>
      <c r="BL248" s="14"/>
      <c r="BM248" s="14"/>
    </row>
    <row r="249" spans="2:65" s="15" customFormat="1" ht="15.75" customHeight="1">
      <c r="B249" s="8"/>
      <c r="C249" s="220">
        <v>110</v>
      </c>
      <c r="D249" s="220" t="s">
        <v>143</v>
      </c>
      <c r="E249" s="221"/>
      <c r="F249" s="222" t="s">
        <v>525</v>
      </c>
      <c r="G249" s="222"/>
      <c r="H249" s="222"/>
      <c r="I249" s="222"/>
      <c r="J249" s="223" t="s">
        <v>511</v>
      </c>
      <c r="K249" s="224">
        <v>50</v>
      </c>
      <c r="L249" s="43"/>
      <c r="M249" s="43"/>
      <c r="N249" s="247">
        <f>ROUND(L249*K249,2)</f>
        <v>0</v>
      </c>
      <c r="O249" s="247"/>
      <c r="P249" s="247"/>
      <c r="Q249" s="247"/>
      <c r="R249" s="9"/>
      <c r="T249" s="29" t="s">
        <v>5</v>
      </c>
      <c r="U249" s="30"/>
      <c r="V249" s="31"/>
      <c r="W249" s="31"/>
      <c r="X249" s="31"/>
      <c r="Y249" s="31"/>
      <c r="Z249" s="31"/>
      <c r="AA249" s="32"/>
      <c r="AR249" s="14" t="s">
        <v>154</v>
      </c>
      <c r="AT249" s="14" t="s">
        <v>143</v>
      </c>
      <c r="AU249" s="14" t="s">
        <v>103</v>
      </c>
      <c r="AY249" s="14" t="s">
        <v>142</v>
      </c>
      <c r="BE249" s="33">
        <f>IF(U249="základní",N210,0)</f>
        <v>0</v>
      </c>
      <c r="BF249" s="33">
        <f>IF(U249="snížená",N210,0)</f>
        <v>0</v>
      </c>
      <c r="BG249" s="33">
        <f>IF(U249="zákl. přenesená",N210,0)</f>
        <v>0</v>
      </c>
      <c r="BH249" s="33">
        <f>IF(U249="sníž. přenesená",N210,0)</f>
        <v>0</v>
      </c>
      <c r="BI249" s="33">
        <f>IF(U249="nulová",N210,0)</f>
        <v>0</v>
      </c>
      <c r="BJ249" s="14" t="s">
        <v>78</v>
      </c>
      <c r="BK249" s="33">
        <f>ROUND(L210*K210,2)</f>
        <v>0</v>
      </c>
      <c r="BL249" s="14" t="s">
        <v>154</v>
      </c>
      <c r="BM249" s="14" t="s">
        <v>247</v>
      </c>
    </row>
    <row r="250" spans="2:65" s="15" customFormat="1" ht="15.75" customHeight="1">
      <c r="B250" s="8"/>
      <c r="C250" s="220">
        <v>111</v>
      </c>
      <c r="D250" s="220" t="s">
        <v>143</v>
      </c>
      <c r="E250" s="221"/>
      <c r="F250" s="222" t="s">
        <v>514</v>
      </c>
      <c r="G250" s="222"/>
      <c r="H250" s="222"/>
      <c r="I250" s="222"/>
      <c r="J250" s="223" t="s">
        <v>172</v>
      </c>
      <c r="K250" s="224">
        <v>1</v>
      </c>
      <c r="L250" s="43"/>
      <c r="M250" s="43"/>
      <c r="N250" s="247">
        <f aca="true" t="shared" si="13" ref="N250:N258">ROUND(L250*K250,2)</f>
        <v>0</v>
      </c>
      <c r="O250" s="247"/>
      <c r="P250" s="247"/>
      <c r="Q250" s="247"/>
      <c r="R250" s="9"/>
      <c r="T250" s="29" t="s">
        <v>5</v>
      </c>
      <c r="U250" s="30"/>
      <c r="V250" s="31"/>
      <c r="W250" s="31"/>
      <c r="X250" s="31"/>
      <c r="Y250" s="31"/>
      <c r="Z250" s="31"/>
      <c r="AA250" s="32"/>
      <c r="AR250" s="14" t="s">
        <v>159</v>
      </c>
      <c r="AT250" s="14" t="s">
        <v>158</v>
      </c>
      <c r="AU250" s="14" t="s">
        <v>103</v>
      </c>
      <c r="AY250" s="14" t="s">
        <v>142</v>
      </c>
      <c r="BE250" s="33">
        <f>IF(U250="základní",N211,0)</f>
        <v>0</v>
      </c>
      <c r="BF250" s="33">
        <f>IF(U250="snížená",N211,0)</f>
        <v>0</v>
      </c>
      <c r="BG250" s="33">
        <f>IF(U250="zákl. přenesená",N211,0)</f>
        <v>0</v>
      </c>
      <c r="BH250" s="33">
        <f>IF(U250="sníž. přenesená",N211,0)</f>
        <v>0</v>
      </c>
      <c r="BI250" s="33">
        <f>IF(U250="nulová",N211,0)</f>
        <v>0</v>
      </c>
      <c r="BJ250" s="14" t="s">
        <v>78</v>
      </c>
      <c r="BK250" s="33">
        <f>ROUND(L211*K211,2)</f>
        <v>0</v>
      </c>
      <c r="BL250" s="14" t="s">
        <v>154</v>
      </c>
      <c r="BM250" s="14" t="s">
        <v>248</v>
      </c>
    </row>
    <row r="251" spans="2:65" s="15" customFormat="1" ht="15.75" customHeight="1">
      <c r="B251" s="8"/>
      <c r="C251" s="220">
        <v>112</v>
      </c>
      <c r="D251" s="220" t="s">
        <v>143</v>
      </c>
      <c r="E251" s="221"/>
      <c r="F251" s="222" t="s">
        <v>515</v>
      </c>
      <c r="G251" s="222"/>
      <c r="H251" s="222"/>
      <c r="I251" s="222"/>
      <c r="J251" s="223" t="s">
        <v>172</v>
      </c>
      <c r="K251" s="224">
        <v>1</v>
      </c>
      <c r="L251" s="43"/>
      <c r="M251" s="43"/>
      <c r="N251" s="247">
        <f t="shared" si="13"/>
        <v>0</v>
      </c>
      <c r="O251" s="247"/>
      <c r="P251" s="247"/>
      <c r="Q251" s="247"/>
      <c r="R251" s="9"/>
      <c r="T251" s="360"/>
      <c r="U251" s="30"/>
      <c r="V251" s="31"/>
      <c r="W251" s="31"/>
      <c r="X251" s="31"/>
      <c r="Y251" s="31"/>
      <c r="Z251" s="31"/>
      <c r="AA251" s="32"/>
      <c r="AR251" s="14"/>
      <c r="AT251" s="14"/>
      <c r="AU251" s="14"/>
      <c r="AY251" s="14"/>
      <c r="BE251" s="33"/>
      <c r="BF251" s="33"/>
      <c r="BG251" s="33"/>
      <c r="BH251" s="33"/>
      <c r="BI251" s="33"/>
      <c r="BJ251" s="14"/>
      <c r="BK251" s="33"/>
      <c r="BL251" s="14"/>
      <c r="BM251" s="14"/>
    </row>
    <row r="252" spans="2:65" s="15" customFormat="1" ht="15.75" customHeight="1">
      <c r="B252" s="8"/>
      <c r="C252" s="220">
        <v>113</v>
      </c>
      <c r="D252" s="220" t="s">
        <v>143</v>
      </c>
      <c r="E252" s="221"/>
      <c r="F252" s="222" t="s">
        <v>516</v>
      </c>
      <c r="G252" s="222"/>
      <c r="H252" s="222"/>
      <c r="I252" s="222"/>
      <c r="J252" s="223" t="s">
        <v>172</v>
      </c>
      <c r="K252" s="224">
        <v>1</v>
      </c>
      <c r="L252" s="43"/>
      <c r="M252" s="43"/>
      <c r="N252" s="247">
        <f t="shared" si="13"/>
        <v>0</v>
      </c>
      <c r="O252" s="247"/>
      <c r="P252" s="247"/>
      <c r="Q252" s="247"/>
      <c r="R252" s="9"/>
      <c r="T252" s="360"/>
      <c r="U252" s="30"/>
      <c r="V252" s="31"/>
      <c r="W252" s="31"/>
      <c r="X252" s="31"/>
      <c r="Y252" s="31"/>
      <c r="Z252" s="31"/>
      <c r="AA252" s="32"/>
      <c r="AR252" s="14"/>
      <c r="AT252" s="14"/>
      <c r="AU252" s="14"/>
      <c r="AY252" s="14"/>
      <c r="BE252" s="33"/>
      <c r="BF252" s="33"/>
      <c r="BG252" s="33"/>
      <c r="BH252" s="33"/>
      <c r="BI252" s="33"/>
      <c r="BJ252" s="14"/>
      <c r="BK252" s="33"/>
      <c r="BL252" s="14"/>
      <c r="BM252" s="14"/>
    </row>
    <row r="253" spans="2:65" s="15" customFormat="1" ht="15.75" customHeight="1">
      <c r="B253" s="8"/>
      <c r="C253" s="220">
        <v>114</v>
      </c>
      <c r="D253" s="220" t="s">
        <v>143</v>
      </c>
      <c r="E253" s="221"/>
      <c r="F253" s="222" t="s">
        <v>517</v>
      </c>
      <c r="G253" s="222"/>
      <c r="H253" s="222"/>
      <c r="I253" s="222"/>
      <c r="J253" s="223" t="s">
        <v>172</v>
      </c>
      <c r="K253" s="224">
        <v>1</v>
      </c>
      <c r="L253" s="43"/>
      <c r="M253" s="43"/>
      <c r="N253" s="247">
        <f t="shared" si="13"/>
        <v>0</v>
      </c>
      <c r="O253" s="247"/>
      <c r="P253" s="247"/>
      <c r="Q253" s="247"/>
      <c r="R253" s="9"/>
      <c r="T253" s="360"/>
      <c r="U253" s="30"/>
      <c r="V253" s="31"/>
      <c r="W253" s="31"/>
      <c r="X253" s="31"/>
      <c r="Y253" s="31"/>
      <c r="Z253" s="31"/>
      <c r="AA253" s="32"/>
      <c r="AR253" s="14"/>
      <c r="AT253" s="14"/>
      <c r="AU253" s="14"/>
      <c r="AY253" s="14"/>
      <c r="BE253" s="33"/>
      <c r="BF253" s="33"/>
      <c r="BG253" s="33"/>
      <c r="BH253" s="33"/>
      <c r="BI253" s="33"/>
      <c r="BJ253" s="14"/>
      <c r="BK253" s="33"/>
      <c r="BL253" s="14"/>
      <c r="BM253" s="14"/>
    </row>
    <row r="254" spans="2:65" s="15" customFormat="1" ht="15.75" customHeight="1">
      <c r="B254" s="8"/>
      <c r="C254" s="220">
        <v>115</v>
      </c>
      <c r="D254" s="220" t="s">
        <v>143</v>
      </c>
      <c r="E254" s="221"/>
      <c r="F254" s="222" t="s">
        <v>518</v>
      </c>
      <c r="G254" s="222"/>
      <c r="H254" s="222"/>
      <c r="I254" s="222"/>
      <c r="J254" s="223" t="s">
        <v>172</v>
      </c>
      <c r="K254" s="224">
        <v>1</v>
      </c>
      <c r="L254" s="43"/>
      <c r="M254" s="43"/>
      <c r="N254" s="247">
        <f t="shared" si="13"/>
        <v>0</v>
      </c>
      <c r="O254" s="247"/>
      <c r="P254" s="247"/>
      <c r="Q254" s="247"/>
      <c r="R254" s="9"/>
      <c r="T254" s="360"/>
      <c r="U254" s="30"/>
      <c r="V254" s="31"/>
      <c r="W254" s="31"/>
      <c r="X254" s="31"/>
      <c r="Y254" s="31"/>
      <c r="Z254" s="31"/>
      <c r="AA254" s="32"/>
      <c r="AR254" s="14"/>
      <c r="AT254" s="14"/>
      <c r="AU254" s="14"/>
      <c r="AY254" s="14"/>
      <c r="BE254" s="33"/>
      <c r="BF254" s="33"/>
      <c r="BG254" s="33"/>
      <c r="BH254" s="33"/>
      <c r="BI254" s="33"/>
      <c r="BJ254" s="14"/>
      <c r="BK254" s="33"/>
      <c r="BL254" s="14"/>
      <c r="BM254" s="14"/>
    </row>
    <row r="255" spans="2:65" s="15" customFormat="1" ht="15.75" customHeight="1">
      <c r="B255" s="8"/>
      <c r="C255" s="220">
        <v>116</v>
      </c>
      <c r="D255" s="220" t="s">
        <v>143</v>
      </c>
      <c r="E255" s="221"/>
      <c r="F255" s="222" t="s">
        <v>519</v>
      </c>
      <c r="G255" s="222"/>
      <c r="H255" s="222"/>
      <c r="I255" s="222"/>
      <c r="J255" s="223" t="s">
        <v>172</v>
      </c>
      <c r="K255" s="224">
        <v>1</v>
      </c>
      <c r="L255" s="43"/>
      <c r="M255" s="43"/>
      <c r="N255" s="247">
        <f t="shared" si="13"/>
        <v>0</v>
      </c>
      <c r="O255" s="247"/>
      <c r="P255" s="247"/>
      <c r="Q255" s="247"/>
      <c r="R255" s="9"/>
      <c r="T255" s="360"/>
      <c r="U255" s="30"/>
      <c r="V255" s="31"/>
      <c r="W255" s="31"/>
      <c r="X255" s="31"/>
      <c r="Y255" s="31"/>
      <c r="Z255" s="31"/>
      <c r="AA255" s="32"/>
      <c r="AR255" s="14"/>
      <c r="AT255" s="14"/>
      <c r="AU255" s="14"/>
      <c r="AY255" s="14"/>
      <c r="BE255" s="33"/>
      <c r="BF255" s="33"/>
      <c r="BG255" s="33"/>
      <c r="BH255" s="33"/>
      <c r="BI255" s="33"/>
      <c r="BJ255" s="14"/>
      <c r="BK255" s="33"/>
      <c r="BL255" s="14"/>
      <c r="BM255" s="14"/>
    </row>
    <row r="256" spans="2:65" s="15" customFormat="1" ht="15.75" customHeight="1">
      <c r="B256" s="8"/>
      <c r="C256" s="220">
        <v>117</v>
      </c>
      <c r="D256" s="220" t="s">
        <v>143</v>
      </c>
      <c r="E256" s="221"/>
      <c r="F256" s="222" t="s">
        <v>520</v>
      </c>
      <c r="G256" s="222"/>
      <c r="H256" s="222"/>
      <c r="I256" s="222"/>
      <c r="J256" s="223" t="s">
        <v>172</v>
      </c>
      <c r="K256" s="224">
        <v>1</v>
      </c>
      <c r="L256" s="43"/>
      <c r="M256" s="43"/>
      <c r="N256" s="247">
        <f t="shared" si="13"/>
        <v>0</v>
      </c>
      <c r="O256" s="247"/>
      <c r="P256" s="247"/>
      <c r="Q256" s="247"/>
      <c r="R256" s="9"/>
      <c r="T256" s="360"/>
      <c r="U256" s="30"/>
      <c r="V256" s="31"/>
      <c r="W256" s="31"/>
      <c r="X256" s="31"/>
      <c r="Y256" s="31"/>
      <c r="Z256" s="31"/>
      <c r="AA256" s="32"/>
      <c r="AR256" s="14"/>
      <c r="AT256" s="14"/>
      <c r="AU256" s="14"/>
      <c r="AY256" s="14"/>
      <c r="BE256" s="33"/>
      <c r="BF256" s="33"/>
      <c r="BG256" s="33"/>
      <c r="BH256" s="33"/>
      <c r="BI256" s="33"/>
      <c r="BJ256" s="14"/>
      <c r="BK256" s="33"/>
      <c r="BL256" s="14"/>
      <c r="BM256" s="14"/>
    </row>
    <row r="257" spans="2:65" s="15" customFormat="1" ht="15.75" customHeight="1">
      <c r="B257" s="8"/>
      <c r="C257" s="220">
        <v>118</v>
      </c>
      <c r="D257" s="220" t="s">
        <v>143</v>
      </c>
      <c r="E257" s="221"/>
      <c r="F257" s="222" t="s">
        <v>385</v>
      </c>
      <c r="G257" s="222"/>
      <c r="H257" s="222"/>
      <c r="I257" s="222"/>
      <c r="J257" s="223" t="s">
        <v>172</v>
      </c>
      <c r="K257" s="224">
        <v>1</v>
      </c>
      <c r="L257" s="43"/>
      <c r="M257" s="43"/>
      <c r="N257" s="247">
        <f t="shared" si="13"/>
        <v>0</v>
      </c>
      <c r="O257" s="247"/>
      <c r="P257" s="247"/>
      <c r="Q257" s="247"/>
      <c r="R257" s="9"/>
      <c r="T257" s="360"/>
      <c r="U257" s="30"/>
      <c r="V257" s="31"/>
      <c r="W257" s="31"/>
      <c r="X257" s="31"/>
      <c r="Y257" s="31"/>
      <c r="Z257" s="31"/>
      <c r="AA257" s="32"/>
      <c r="AR257" s="14"/>
      <c r="AT257" s="14"/>
      <c r="AU257" s="14"/>
      <c r="AY257" s="14"/>
      <c r="BE257" s="33"/>
      <c r="BF257" s="33"/>
      <c r="BG257" s="33"/>
      <c r="BH257" s="33"/>
      <c r="BI257" s="33"/>
      <c r="BJ257" s="14"/>
      <c r="BK257" s="33"/>
      <c r="BL257" s="14"/>
      <c r="BM257" s="14"/>
    </row>
    <row r="258" spans="2:65" s="15" customFormat="1" ht="15.75" customHeight="1">
      <c r="B258" s="8"/>
      <c r="C258" s="220">
        <v>119</v>
      </c>
      <c r="D258" s="220" t="s">
        <v>143</v>
      </c>
      <c r="E258" s="221"/>
      <c r="F258" s="222" t="s">
        <v>521</v>
      </c>
      <c r="G258" s="222"/>
      <c r="H258" s="222"/>
      <c r="I258" s="222"/>
      <c r="J258" s="223" t="s">
        <v>172</v>
      </c>
      <c r="K258" s="224">
        <v>1</v>
      </c>
      <c r="L258" s="43"/>
      <c r="M258" s="43"/>
      <c r="N258" s="247">
        <f t="shared" si="13"/>
        <v>0</v>
      </c>
      <c r="O258" s="247"/>
      <c r="P258" s="247"/>
      <c r="Q258" s="247"/>
      <c r="R258" s="9"/>
      <c r="T258" s="360"/>
      <c r="U258" s="30"/>
      <c r="V258" s="31"/>
      <c r="W258" s="31"/>
      <c r="X258" s="31"/>
      <c r="Y258" s="31"/>
      <c r="Z258" s="31"/>
      <c r="AA258" s="32"/>
      <c r="AR258" s="14"/>
      <c r="AT258" s="14"/>
      <c r="AU258" s="14"/>
      <c r="AY258" s="14"/>
      <c r="BE258" s="33"/>
      <c r="BF258" s="33"/>
      <c r="BG258" s="33"/>
      <c r="BH258" s="33"/>
      <c r="BI258" s="33"/>
      <c r="BJ258" s="14"/>
      <c r="BK258" s="33"/>
      <c r="BL258" s="14"/>
      <c r="BM258" s="14"/>
    </row>
    <row r="259" spans="2:65" s="15" customFormat="1" ht="15.75" customHeight="1">
      <c r="B259" s="8"/>
      <c r="C259" s="220">
        <v>120</v>
      </c>
      <c r="D259" s="220" t="s">
        <v>143</v>
      </c>
      <c r="E259" s="221"/>
      <c r="F259" s="222" t="s">
        <v>260</v>
      </c>
      <c r="G259" s="222"/>
      <c r="H259" s="222"/>
      <c r="I259" s="222"/>
      <c r="J259" s="223" t="s">
        <v>261</v>
      </c>
      <c r="K259" s="224">
        <v>2</v>
      </c>
      <c r="L259" s="43"/>
      <c r="M259" s="43"/>
      <c r="N259" s="253">
        <f>ROUND(L259*K259,2)</f>
        <v>0</v>
      </c>
      <c r="O259" s="254"/>
      <c r="P259" s="254"/>
      <c r="Q259" s="255"/>
      <c r="R259" s="9"/>
      <c r="T259" s="360"/>
      <c r="U259" s="30"/>
      <c r="V259" s="31"/>
      <c r="W259" s="31"/>
      <c r="X259" s="31"/>
      <c r="Y259" s="31"/>
      <c r="Z259" s="31"/>
      <c r="AA259" s="32"/>
      <c r="AR259" s="14"/>
      <c r="AT259" s="14"/>
      <c r="AU259" s="14"/>
      <c r="AY259" s="14"/>
      <c r="BE259" s="33"/>
      <c r="BF259" s="33"/>
      <c r="BG259" s="33"/>
      <c r="BH259" s="33"/>
      <c r="BI259" s="33"/>
      <c r="BJ259" s="14"/>
      <c r="BK259" s="33"/>
      <c r="BL259" s="14"/>
      <c r="BM259" s="14"/>
    </row>
    <row r="260" spans="2:65" s="15" customFormat="1" ht="28.5" customHeight="1">
      <c r="B260" s="8"/>
      <c r="C260" s="220">
        <v>121</v>
      </c>
      <c r="D260" s="220" t="s">
        <v>143</v>
      </c>
      <c r="E260" s="221"/>
      <c r="F260" s="222" t="s">
        <v>408</v>
      </c>
      <c r="G260" s="222"/>
      <c r="H260" s="222"/>
      <c r="I260" s="222"/>
      <c r="J260" s="223" t="s">
        <v>170</v>
      </c>
      <c r="K260" s="224">
        <v>1</v>
      </c>
      <c r="L260" s="43"/>
      <c r="M260" s="43"/>
      <c r="N260" s="247">
        <f>ROUND(L260*K260,2)</f>
        <v>0</v>
      </c>
      <c r="O260" s="247"/>
      <c r="P260" s="247"/>
      <c r="Q260" s="247"/>
      <c r="R260" s="9"/>
      <c r="T260" s="360"/>
      <c r="U260" s="30"/>
      <c r="V260" s="31"/>
      <c r="W260" s="31"/>
      <c r="X260" s="31"/>
      <c r="Y260" s="31"/>
      <c r="Z260" s="31"/>
      <c r="AA260" s="32"/>
      <c r="AR260" s="14"/>
      <c r="AT260" s="14"/>
      <c r="AU260" s="14"/>
      <c r="AY260" s="14"/>
      <c r="BE260" s="33"/>
      <c r="BF260" s="33"/>
      <c r="BG260" s="33"/>
      <c r="BH260" s="33"/>
      <c r="BI260" s="33"/>
      <c r="BJ260" s="14"/>
      <c r="BK260" s="33"/>
      <c r="BL260" s="14"/>
      <c r="BM260" s="14"/>
    </row>
    <row r="261" spans="2:65" s="15" customFormat="1" ht="28.5" customHeight="1">
      <c r="B261" s="8"/>
      <c r="C261" s="220">
        <v>122</v>
      </c>
      <c r="D261" s="220" t="s">
        <v>143</v>
      </c>
      <c r="E261" s="221"/>
      <c r="F261" s="222" t="s">
        <v>258</v>
      </c>
      <c r="G261" s="222"/>
      <c r="H261" s="222"/>
      <c r="I261" s="222"/>
      <c r="J261" s="223" t="s">
        <v>168</v>
      </c>
      <c r="K261" s="224">
        <f>SUM(N193:Q224,N184:Q190,N171:Q181,N141:Q168)/100</f>
        <v>0</v>
      </c>
      <c r="L261" s="43"/>
      <c r="M261" s="43"/>
      <c r="N261" s="247">
        <f>ROUND(L261*K261,2)</f>
        <v>0</v>
      </c>
      <c r="O261" s="247"/>
      <c r="P261" s="247"/>
      <c r="Q261" s="247"/>
      <c r="R261" s="9"/>
      <c r="T261" s="360"/>
      <c r="U261" s="30"/>
      <c r="V261" s="31"/>
      <c r="W261" s="31"/>
      <c r="X261" s="31"/>
      <c r="Y261" s="31"/>
      <c r="Z261" s="31"/>
      <c r="AA261" s="32"/>
      <c r="AR261" s="14"/>
      <c r="AT261" s="14"/>
      <c r="AU261" s="14"/>
      <c r="AY261" s="14"/>
      <c r="BE261" s="33"/>
      <c r="BF261" s="33"/>
      <c r="BG261" s="33"/>
      <c r="BH261" s="33"/>
      <c r="BI261" s="33"/>
      <c r="BJ261" s="14"/>
      <c r="BK261" s="33"/>
      <c r="BL261" s="14"/>
      <c r="BM261" s="14"/>
    </row>
    <row r="262" spans="2:65" s="15" customFormat="1" ht="28.5" customHeight="1">
      <c r="B262" s="8"/>
      <c r="C262" s="220">
        <v>123</v>
      </c>
      <c r="D262" s="220" t="s">
        <v>143</v>
      </c>
      <c r="E262" s="221"/>
      <c r="F262" s="222" t="s">
        <v>259</v>
      </c>
      <c r="G262" s="222"/>
      <c r="H262" s="222"/>
      <c r="I262" s="222"/>
      <c r="J262" s="223" t="s">
        <v>168</v>
      </c>
      <c r="K262" s="224">
        <f>SUM(N193:Q224,N184:Q190,N171:Q181,N141:Q168)/100</f>
        <v>0</v>
      </c>
      <c r="L262" s="43"/>
      <c r="M262" s="43"/>
      <c r="N262" s="247">
        <f>ROUND(L262*K262,2)</f>
        <v>0</v>
      </c>
      <c r="O262" s="247"/>
      <c r="P262" s="247"/>
      <c r="Q262" s="247"/>
      <c r="R262" s="9"/>
      <c r="T262" s="360"/>
      <c r="U262" s="30"/>
      <c r="V262" s="31"/>
      <c r="W262" s="31"/>
      <c r="X262" s="31"/>
      <c r="Y262" s="31"/>
      <c r="Z262" s="31"/>
      <c r="AA262" s="32"/>
      <c r="AR262" s="14"/>
      <c r="AT262" s="14"/>
      <c r="AU262" s="14"/>
      <c r="AY262" s="14"/>
      <c r="BE262" s="33"/>
      <c r="BF262" s="33"/>
      <c r="BG262" s="33"/>
      <c r="BH262" s="33"/>
      <c r="BI262" s="33"/>
      <c r="BJ262" s="14"/>
      <c r="BK262" s="33"/>
      <c r="BL262" s="14"/>
      <c r="BM262" s="14"/>
    </row>
    <row r="263" spans="2:65" s="15" customFormat="1" ht="25.5" customHeight="1">
      <c r="B263" s="8"/>
      <c r="C263" s="379"/>
      <c r="D263" s="379"/>
      <c r="E263" s="379"/>
      <c r="F263" s="379"/>
      <c r="G263" s="379"/>
      <c r="H263" s="379"/>
      <c r="I263" s="379"/>
      <c r="J263" s="379"/>
      <c r="K263" s="379"/>
      <c r="N263" s="379"/>
      <c r="O263" s="379"/>
      <c r="P263" s="379"/>
      <c r="Q263" s="379"/>
      <c r="R263" s="9"/>
      <c r="T263" s="360"/>
      <c r="U263" s="30"/>
      <c r="V263" s="31"/>
      <c r="W263" s="31"/>
      <c r="X263" s="31"/>
      <c r="Y263" s="31"/>
      <c r="Z263" s="31"/>
      <c r="AA263" s="32"/>
      <c r="AR263" s="14"/>
      <c r="AT263" s="14"/>
      <c r="AU263" s="14"/>
      <c r="AY263" s="14"/>
      <c r="BE263" s="33"/>
      <c r="BF263" s="33"/>
      <c r="BG263" s="33"/>
      <c r="BH263" s="33"/>
      <c r="BI263" s="33"/>
      <c r="BJ263" s="14"/>
      <c r="BK263" s="33"/>
      <c r="BL263" s="14"/>
      <c r="BM263" s="14"/>
    </row>
    <row r="264" spans="2:18" s="15" customFormat="1" ht="6.95" customHeight="1">
      <c r="B264" s="16"/>
      <c r="C264" s="416"/>
      <c r="D264" s="416"/>
      <c r="E264" s="416"/>
      <c r="F264" s="416"/>
      <c r="G264" s="416"/>
      <c r="H264" s="416"/>
      <c r="I264" s="416"/>
      <c r="J264" s="416"/>
      <c r="K264" s="416"/>
      <c r="L264" s="17"/>
      <c r="M264" s="17"/>
      <c r="N264" s="416"/>
      <c r="O264" s="416"/>
      <c r="P264" s="416"/>
      <c r="Q264" s="416"/>
      <c r="R264" s="18"/>
    </row>
  </sheetData>
  <sheetProtection algorithmName="SHA-512" hashValue="uW+av1Dfydn+tb7z3/+9NpmRgYyaXmq5PeoXuc4D4kWP12yu4W6Bnl+6iKTosIHdvYOU7s8ExjoVFZRnCDu+lA==" saltValue="9+wJahM5NmfMTVMJxiCcmg==" spinCount="100000" sheet="1" formatCells="0" formatColumns="0" formatRows="0" insertColumns="0" insertRows="0" insertHyperlinks="0" deleteColumns="0" deleteRows="0" selectLockedCells="1" sort="0" autoFilter="0" pivotTables="0"/>
  <mergeCells count="441">
    <mergeCell ref="F262:I262"/>
    <mergeCell ref="L262:M262"/>
    <mergeCell ref="N262:Q262"/>
    <mergeCell ref="N238:Q238"/>
    <mergeCell ref="F239:I239"/>
    <mergeCell ref="L239:M239"/>
    <mergeCell ref="N239:Q239"/>
    <mergeCell ref="F260:I260"/>
    <mergeCell ref="L260:M260"/>
    <mergeCell ref="N260:Q260"/>
    <mergeCell ref="F261:I261"/>
    <mergeCell ref="L261:M261"/>
    <mergeCell ref="N261:Q261"/>
    <mergeCell ref="F242:I242"/>
    <mergeCell ref="L242:M242"/>
    <mergeCell ref="N242:Q242"/>
    <mergeCell ref="F240:I240"/>
    <mergeCell ref="L240:M240"/>
    <mergeCell ref="N240:Q240"/>
    <mergeCell ref="F241:I241"/>
    <mergeCell ref="L241:M241"/>
    <mergeCell ref="N241:Q241"/>
    <mergeCell ref="F248:I248"/>
    <mergeCell ref="L248:M248"/>
    <mergeCell ref="F257:I257"/>
    <mergeCell ref="L257:M257"/>
    <mergeCell ref="N257:Q257"/>
    <mergeCell ref="F258:I258"/>
    <mergeCell ref="L258:M258"/>
    <mergeCell ref="N258:Q258"/>
    <mergeCell ref="F255:I255"/>
    <mergeCell ref="L255:M255"/>
    <mergeCell ref="N255:Q255"/>
    <mergeCell ref="F256:I256"/>
    <mergeCell ref="L256:M256"/>
    <mergeCell ref="N256:Q256"/>
    <mergeCell ref="F253:I253"/>
    <mergeCell ref="L253:M253"/>
    <mergeCell ref="N253:Q253"/>
    <mergeCell ref="F254:I254"/>
    <mergeCell ref="L254:M254"/>
    <mergeCell ref="N254:Q254"/>
    <mergeCell ref="F251:I251"/>
    <mergeCell ref="L251:M251"/>
    <mergeCell ref="N251:Q251"/>
    <mergeCell ref="F252:I252"/>
    <mergeCell ref="L252:M252"/>
    <mergeCell ref="N252:Q252"/>
    <mergeCell ref="F247:I247"/>
    <mergeCell ref="L247:M247"/>
    <mergeCell ref="N247:Q247"/>
    <mergeCell ref="F250:I250"/>
    <mergeCell ref="L250:M250"/>
    <mergeCell ref="N250:Q250"/>
    <mergeCell ref="F245:I245"/>
    <mergeCell ref="L245:M245"/>
    <mergeCell ref="N245:Q245"/>
    <mergeCell ref="F246:I246"/>
    <mergeCell ref="L246:M246"/>
    <mergeCell ref="N246:Q246"/>
    <mergeCell ref="F249:I249"/>
    <mergeCell ref="L249:M249"/>
    <mergeCell ref="N249:Q249"/>
    <mergeCell ref="N248:Q248"/>
    <mergeCell ref="F234:I234"/>
    <mergeCell ref="L234:M234"/>
    <mergeCell ref="N234:Q234"/>
    <mergeCell ref="F235:I235"/>
    <mergeCell ref="L235:M235"/>
    <mergeCell ref="N235:Q235"/>
    <mergeCell ref="F232:I232"/>
    <mergeCell ref="L232:M232"/>
    <mergeCell ref="N232:Q232"/>
    <mergeCell ref="F233:I233"/>
    <mergeCell ref="L233:M233"/>
    <mergeCell ref="N233:Q233"/>
    <mergeCell ref="F230:I230"/>
    <mergeCell ref="L230:M230"/>
    <mergeCell ref="N230:Q230"/>
    <mergeCell ref="F231:I231"/>
    <mergeCell ref="L231:M231"/>
    <mergeCell ref="N231:Q231"/>
    <mergeCell ref="F228:I228"/>
    <mergeCell ref="L228:M228"/>
    <mergeCell ref="N228:Q228"/>
    <mergeCell ref="F229:I229"/>
    <mergeCell ref="L229:M229"/>
    <mergeCell ref="N229:Q229"/>
    <mergeCell ref="F168:I168"/>
    <mergeCell ref="L168:M168"/>
    <mergeCell ref="N168:Q168"/>
    <mergeCell ref="F227:I227"/>
    <mergeCell ref="L227:M227"/>
    <mergeCell ref="N227:Q227"/>
    <mergeCell ref="F166:I166"/>
    <mergeCell ref="L166:M166"/>
    <mergeCell ref="N166:Q166"/>
    <mergeCell ref="F167:I167"/>
    <mergeCell ref="L167:M167"/>
    <mergeCell ref="N167:Q167"/>
    <mergeCell ref="F189:I189"/>
    <mergeCell ref="L189:M189"/>
    <mergeCell ref="N189:Q189"/>
    <mergeCell ref="F190:I190"/>
    <mergeCell ref="L190:M190"/>
    <mergeCell ref="N190:Q190"/>
    <mergeCell ref="N192:Q192"/>
    <mergeCell ref="F180:I180"/>
    <mergeCell ref="L180:M180"/>
    <mergeCell ref="N180:Q180"/>
    <mergeCell ref="F181:I181"/>
    <mergeCell ref="L181:M181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N145:Q145"/>
    <mergeCell ref="F146:I146"/>
    <mergeCell ref="L146:M146"/>
    <mergeCell ref="N146:Q146"/>
    <mergeCell ref="F147:I147"/>
    <mergeCell ref="L147:M147"/>
    <mergeCell ref="F151:I151"/>
    <mergeCell ref="L151:M151"/>
    <mergeCell ref="N151:Q151"/>
    <mergeCell ref="L188:M188"/>
    <mergeCell ref="N188:Q188"/>
    <mergeCell ref="N178:Q178"/>
    <mergeCell ref="F179:I179"/>
    <mergeCell ref="L179:M179"/>
    <mergeCell ref="N179:Q179"/>
    <mergeCell ref="F141:I141"/>
    <mergeCell ref="L141:M141"/>
    <mergeCell ref="N141:Q141"/>
    <mergeCell ref="F143:I143"/>
    <mergeCell ref="L143:M143"/>
    <mergeCell ref="N143:Q143"/>
    <mergeCell ref="F144:I144"/>
    <mergeCell ref="L144:M144"/>
    <mergeCell ref="N144:Q144"/>
    <mergeCell ref="F142:I142"/>
    <mergeCell ref="L142:M142"/>
    <mergeCell ref="N142:Q142"/>
    <mergeCell ref="N147:Q147"/>
    <mergeCell ref="F148:I148"/>
    <mergeCell ref="L148:M148"/>
    <mergeCell ref="N148:Q148"/>
    <mergeCell ref="F145:I145"/>
    <mergeCell ref="L145:M145"/>
    <mergeCell ref="F177:I177"/>
    <mergeCell ref="L177:M177"/>
    <mergeCell ref="N177:Q177"/>
    <mergeCell ref="F224:I224"/>
    <mergeCell ref="L224:M224"/>
    <mergeCell ref="N224:Q224"/>
    <mergeCell ref="F223:I223"/>
    <mergeCell ref="L223:M223"/>
    <mergeCell ref="N223:Q223"/>
    <mergeCell ref="F220:I220"/>
    <mergeCell ref="L220:M220"/>
    <mergeCell ref="N220:Q220"/>
    <mergeCell ref="F221:I221"/>
    <mergeCell ref="L221:M221"/>
    <mergeCell ref="N221:Q221"/>
    <mergeCell ref="F218:I218"/>
    <mergeCell ref="L218:M218"/>
    <mergeCell ref="N218:Q218"/>
    <mergeCell ref="F219:I219"/>
    <mergeCell ref="L219:M219"/>
    <mergeCell ref="N219:Q219"/>
    <mergeCell ref="N181:Q181"/>
    <mergeCell ref="N187:Q187"/>
    <mergeCell ref="F188:I188"/>
    <mergeCell ref="N226:Q226"/>
    <mergeCell ref="N244:Q244"/>
    <mergeCell ref="F259:I259"/>
    <mergeCell ref="L259:M259"/>
    <mergeCell ref="N259:Q259"/>
    <mergeCell ref="N170:Q170"/>
    <mergeCell ref="F171:I171"/>
    <mergeCell ref="L171:M171"/>
    <mergeCell ref="N171:Q171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F174:I174"/>
    <mergeCell ref="F222:I222"/>
    <mergeCell ref="L222:M222"/>
    <mergeCell ref="N222:Q222"/>
    <mergeCell ref="F216:I216"/>
    <mergeCell ref="L216:M216"/>
    <mergeCell ref="N216:Q216"/>
    <mergeCell ref="F217:I217"/>
    <mergeCell ref="L217:M217"/>
    <mergeCell ref="N217:Q217"/>
    <mergeCell ref="F214:I214"/>
    <mergeCell ref="L214:M214"/>
    <mergeCell ref="N214:Q214"/>
    <mergeCell ref="F215:I215"/>
    <mergeCell ref="L215:M215"/>
    <mergeCell ref="N215:Q215"/>
    <mergeCell ref="F212:I212"/>
    <mergeCell ref="L212:M212"/>
    <mergeCell ref="N212:Q212"/>
    <mergeCell ref="F213:I213"/>
    <mergeCell ref="L213:M213"/>
    <mergeCell ref="N213:Q213"/>
    <mergeCell ref="F210:I210"/>
    <mergeCell ref="L210:M210"/>
    <mergeCell ref="N210:Q210"/>
    <mergeCell ref="F211:I211"/>
    <mergeCell ref="L211:M211"/>
    <mergeCell ref="N211:Q211"/>
    <mergeCell ref="F208:I208"/>
    <mergeCell ref="L208:M208"/>
    <mergeCell ref="N208:Q208"/>
    <mergeCell ref="F209:I209"/>
    <mergeCell ref="L209:M209"/>
    <mergeCell ref="N209:Q209"/>
    <mergeCell ref="F206:I206"/>
    <mergeCell ref="L206:M206"/>
    <mergeCell ref="N206:Q206"/>
    <mergeCell ref="F207:I207"/>
    <mergeCell ref="L207:M207"/>
    <mergeCell ref="N207:Q207"/>
    <mergeCell ref="F204:I204"/>
    <mergeCell ref="L204:M204"/>
    <mergeCell ref="N204:Q204"/>
    <mergeCell ref="F205:I205"/>
    <mergeCell ref="L205:M205"/>
    <mergeCell ref="N205:Q205"/>
    <mergeCell ref="F202:I202"/>
    <mergeCell ref="L202:M202"/>
    <mergeCell ref="N202:Q202"/>
    <mergeCell ref="F203:I203"/>
    <mergeCell ref="L203:M203"/>
    <mergeCell ref="N203:Q203"/>
    <mergeCell ref="F200:I200"/>
    <mergeCell ref="L200:M200"/>
    <mergeCell ref="N200:Q200"/>
    <mergeCell ref="F201:I201"/>
    <mergeCell ref="L201:M201"/>
    <mergeCell ref="N201:Q201"/>
    <mergeCell ref="F198:I198"/>
    <mergeCell ref="L198:M198"/>
    <mergeCell ref="N198:Q198"/>
    <mergeCell ref="F199:I199"/>
    <mergeCell ref="L199:M199"/>
    <mergeCell ref="N199:Q199"/>
    <mergeCell ref="F196:I196"/>
    <mergeCell ref="L196:M196"/>
    <mergeCell ref="N196:Q196"/>
    <mergeCell ref="F197:I197"/>
    <mergeCell ref="L197:M197"/>
    <mergeCell ref="N197:Q197"/>
    <mergeCell ref="F194:I194"/>
    <mergeCell ref="L194:M194"/>
    <mergeCell ref="N194:Q194"/>
    <mergeCell ref="F195:I195"/>
    <mergeCell ref="L195:M195"/>
    <mergeCell ref="N195:Q195"/>
    <mergeCell ref="N119:Q119"/>
    <mergeCell ref="N120:Q120"/>
    <mergeCell ref="N121:Q121"/>
    <mergeCell ref="F193:I193"/>
    <mergeCell ref="L193:M193"/>
    <mergeCell ref="N193:Q193"/>
    <mergeCell ref="F122:I122"/>
    <mergeCell ref="L122:M122"/>
    <mergeCell ref="N122:Q122"/>
    <mergeCell ref="F123:I123"/>
    <mergeCell ref="L123:M123"/>
    <mergeCell ref="N123:Q123"/>
    <mergeCell ref="F124:I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N129:Q129"/>
    <mergeCell ref="F130:I130"/>
    <mergeCell ref="F111:P111"/>
    <mergeCell ref="M113:P113"/>
    <mergeCell ref="M115:Q115"/>
    <mergeCell ref="M116:Q116"/>
    <mergeCell ref="F118:I118"/>
    <mergeCell ref="L118:M118"/>
    <mergeCell ref="N118:Q118"/>
    <mergeCell ref="N94:Q94"/>
    <mergeCell ref="N100:Q100"/>
    <mergeCell ref="L102:Q102"/>
    <mergeCell ref="C108:Q108"/>
    <mergeCell ref="F110:P110"/>
    <mergeCell ref="N95:Q95"/>
    <mergeCell ref="N96:Q96"/>
    <mergeCell ref="N97:Q97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  <mergeCell ref="O18:P18"/>
    <mergeCell ref="O20:P20"/>
    <mergeCell ref="O21:P21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N140:Q140"/>
    <mergeCell ref="N183:Q183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8:I178"/>
    <mergeCell ref="L178:M178"/>
    <mergeCell ref="F176:I176"/>
    <mergeCell ref="L176:M176"/>
    <mergeCell ref="N176:Q176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8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141"/>
  <sheetViews>
    <sheetView showGridLines="0" workbookViewId="0" topLeftCell="A1">
      <pane ySplit="1" topLeftCell="A133" activePane="bottomLeft" state="frozen"/>
      <selection pane="bottomLeft" activeCell="L116" sqref="L116:M140"/>
    </sheetView>
  </sheetViews>
  <sheetFormatPr defaultColWidth="9.33203125" defaultRowHeight="13.5"/>
  <cols>
    <col min="1" max="1" width="8.33203125" style="40" customWidth="1"/>
    <col min="2" max="2" width="1.66796875" style="40" customWidth="1"/>
    <col min="3" max="3" width="4.16015625" style="40" customWidth="1"/>
    <col min="4" max="4" width="4.33203125" style="40" customWidth="1"/>
    <col min="5" max="5" width="17.16015625" style="40" customWidth="1"/>
    <col min="6" max="7" width="11.16015625" style="40" customWidth="1"/>
    <col min="8" max="8" width="12.5" style="40" customWidth="1"/>
    <col min="9" max="9" width="7" style="40" customWidth="1"/>
    <col min="10" max="10" width="5.16015625" style="40" customWidth="1"/>
    <col min="11" max="11" width="11.5" style="40" customWidth="1"/>
    <col min="12" max="12" width="12" style="40" customWidth="1"/>
    <col min="13" max="14" width="6" style="40" customWidth="1"/>
    <col min="15" max="15" width="2" style="40" customWidth="1"/>
    <col min="16" max="16" width="12.5" style="40" customWidth="1"/>
    <col min="17" max="17" width="4.16015625" style="40" customWidth="1"/>
    <col min="18" max="18" width="1.66796875" style="40" customWidth="1"/>
    <col min="19" max="19" width="8.16015625" style="40" customWidth="1"/>
    <col min="20" max="20" width="29.66015625" style="40" hidden="1" customWidth="1"/>
    <col min="21" max="21" width="16.33203125" style="40" hidden="1" customWidth="1"/>
    <col min="22" max="22" width="12.33203125" style="40" hidden="1" customWidth="1"/>
    <col min="23" max="23" width="16.33203125" style="40" hidden="1" customWidth="1"/>
    <col min="24" max="24" width="12.16015625" style="40" hidden="1" customWidth="1"/>
    <col min="25" max="25" width="15" style="40" hidden="1" customWidth="1"/>
    <col min="26" max="26" width="11" style="40" hidden="1" customWidth="1"/>
    <col min="27" max="27" width="15" style="40" hidden="1" customWidth="1"/>
    <col min="28" max="28" width="16.33203125" style="40" hidden="1" customWidth="1"/>
    <col min="29" max="29" width="11" style="40" customWidth="1"/>
    <col min="30" max="30" width="15" style="40" customWidth="1"/>
    <col min="31" max="31" width="16.33203125" style="40" customWidth="1"/>
    <col min="32" max="43" width="9.33203125" style="40" customWidth="1"/>
    <col min="44" max="65" width="9.33203125" style="40" hidden="1" customWidth="1"/>
    <col min="66" max="16384" width="9.33203125" style="40" customWidth="1"/>
  </cols>
  <sheetData>
    <row r="1" spans="1:66" ht="21.75" customHeight="1">
      <c r="A1" s="10"/>
      <c r="B1" s="11"/>
      <c r="C1" s="11"/>
      <c r="D1" s="12" t="s">
        <v>1</v>
      </c>
      <c r="E1" s="11"/>
      <c r="F1" s="13" t="s">
        <v>98</v>
      </c>
      <c r="G1" s="13"/>
      <c r="H1" s="48" t="s">
        <v>99</v>
      </c>
      <c r="I1" s="48"/>
      <c r="J1" s="48"/>
      <c r="K1" s="48"/>
      <c r="L1" s="13" t="s">
        <v>100</v>
      </c>
      <c r="M1" s="11"/>
      <c r="N1" s="11"/>
      <c r="O1" s="12" t="s">
        <v>101</v>
      </c>
      <c r="P1" s="11"/>
      <c r="Q1" s="11"/>
      <c r="R1" s="11"/>
      <c r="S1" s="13" t="s">
        <v>102</v>
      </c>
      <c r="T1" s="13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</row>
    <row r="2" spans="3:46" s="361" customFormat="1" ht="36.95" customHeight="1">
      <c r="C2" s="362" t="s">
        <v>7</v>
      </c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S2" s="364" t="s">
        <v>8</v>
      </c>
      <c r="T2" s="365"/>
      <c r="U2" s="365"/>
      <c r="V2" s="365"/>
      <c r="W2" s="365"/>
      <c r="X2" s="365"/>
      <c r="Y2" s="365"/>
      <c r="Z2" s="365"/>
      <c r="AA2" s="365"/>
      <c r="AB2" s="365"/>
      <c r="AC2" s="365"/>
      <c r="AT2" s="366" t="s">
        <v>88</v>
      </c>
    </row>
    <row r="3" spans="2:46" s="361" customFormat="1" ht="6.95" customHeight="1">
      <c r="B3" s="367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AT3" s="366" t="s">
        <v>103</v>
      </c>
    </row>
    <row r="4" spans="2:46" s="361" customFormat="1" ht="36.95" customHeight="1">
      <c r="B4" s="370"/>
      <c r="C4" s="371" t="s">
        <v>104</v>
      </c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3"/>
      <c r="T4" s="374" t="s">
        <v>13</v>
      </c>
      <c r="AT4" s="366" t="s">
        <v>6</v>
      </c>
    </row>
    <row r="5" spans="2:18" s="361" customFormat="1" ht="6.95" customHeight="1">
      <c r="B5" s="370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3"/>
    </row>
    <row r="6" spans="2:18" s="361" customFormat="1" ht="25.35" customHeight="1">
      <c r="B6" s="370"/>
      <c r="C6" s="375"/>
      <c r="D6" s="376" t="s">
        <v>16</v>
      </c>
      <c r="E6" s="375"/>
      <c r="F6" s="377" t="str">
        <f>'Rekapitulace stavby'!K6</f>
        <v xml:space="preserve">Pořízení nové kotelny_ UDRŽOVACÍ PRÁCE
Vyšší odborná škola a Střední zemědělská škola Benešov, Mendelova 131 
</v>
      </c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5"/>
      <c r="R6" s="373"/>
    </row>
    <row r="7" spans="2:18" s="379" customFormat="1" ht="32.85" customHeight="1">
      <c r="B7" s="380"/>
      <c r="C7" s="381"/>
      <c r="D7" s="382" t="s">
        <v>105</v>
      </c>
      <c r="E7" s="381"/>
      <c r="F7" s="383" t="s">
        <v>263</v>
      </c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1"/>
      <c r="R7" s="385"/>
    </row>
    <row r="8" spans="2:18" s="379" customFormat="1" ht="14.45" customHeight="1">
      <c r="B8" s="380"/>
      <c r="C8" s="381"/>
      <c r="D8" s="376" t="s">
        <v>17</v>
      </c>
      <c r="E8" s="381"/>
      <c r="F8" s="386"/>
      <c r="G8" s="381"/>
      <c r="H8" s="381"/>
      <c r="I8" s="381"/>
      <c r="J8" s="381"/>
      <c r="K8" s="381"/>
      <c r="L8" s="381"/>
      <c r="M8" s="376" t="s">
        <v>18</v>
      </c>
      <c r="N8" s="381"/>
      <c r="O8" s="386" t="s">
        <v>5</v>
      </c>
      <c r="P8" s="381"/>
      <c r="Q8" s="381"/>
      <c r="R8" s="385"/>
    </row>
    <row r="9" spans="2:18" s="379" customFormat="1" ht="14.45" customHeight="1">
      <c r="B9" s="380"/>
      <c r="C9" s="381"/>
      <c r="D9" s="376" t="s">
        <v>19</v>
      </c>
      <c r="E9" s="381"/>
      <c r="F9" s="386" t="str">
        <f>'Rekapitulace stavby'!K8</f>
        <v xml:space="preserve">Benešov-Mendelova 131 </v>
      </c>
      <c r="G9" s="381"/>
      <c r="H9" s="381"/>
      <c r="I9" s="381"/>
      <c r="J9" s="381"/>
      <c r="K9" s="381"/>
      <c r="L9" s="381"/>
      <c r="M9" s="376" t="s">
        <v>20</v>
      </c>
      <c r="N9" s="381"/>
      <c r="O9" s="387">
        <f>'Rekapitulace stavby'!AN8</f>
        <v>43862</v>
      </c>
      <c r="P9" s="387"/>
      <c r="Q9" s="381"/>
      <c r="R9" s="385"/>
    </row>
    <row r="10" spans="2:18" s="379" customFormat="1" ht="10.9" customHeight="1">
      <c r="B10" s="380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5"/>
    </row>
    <row r="11" spans="2:18" s="379" customFormat="1" ht="14.45" customHeight="1">
      <c r="B11" s="380"/>
      <c r="C11" s="381"/>
      <c r="D11" s="376" t="s">
        <v>23</v>
      </c>
      <c r="E11" s="381"/>
      <c r="F11" s="381"/>
      <c r="G11" s="381"/>
      <c r="H11" s="381"/>
      <c r="I11" s="381"/>
      <c r="J11" s="381"/>
      <c r="K11" s="381"/>
      <c r="L11" s="381"/>
      <c r="M11" s="376" t="s">
        <v>24</v>
      </c>
      <c r="N11" s="381"/>
      <c r="O11" s="388">
        <f>'Rekapitulace stavby'!AN10</f>
        <v>61664651</v>
      </c>
      <c r="P11" s="388"/>
      <c r="Q11" s="381"/>
      <c r="R11" s="385"/>
    </row>
    <row r="12" spans="2:18" s="379" customFormat="1" ht="18" customHeight="1">
      <c r="B12" s="380"/>
      <c r="C12" s="381"/>
      <c r="D12" s="381"/>
      <c r="E12" s="386" t="str">
        <f>'Rekapitulace stavby'!E11</f>
        <v>Vyšší odborná škola a Střední zemědělská škola Benešov</v>
      </c>
      <c r="F12" s="381"/>
      <c r="G12" s="381"/>
      <c r="H12" s="381"/>
      <c r="I12" s="381"/>
      <c r="J12" s="381"/>
      <c r="K12" s="381"/>
      <c r="L12" s="381"/>
      <c r="M12" s="376" t="s">
        <v>25</v>
      </c>
      <c r="N12" s="381"/>
      <c r="O12" s="388" t="s">
        <v>5</v>
      </c>
      <c r="P12" s="388"/>
      <c r="Q12" s="381"/>
      <c r="R12" s="385"/>
    </row>
    <row r="13" spans="2:18" s="379" customFormat="1" ht="6.95" customHeight="1">
      <c r="B13" s="380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5"/>
    </row>
    <row r="14" spans="2:18" s="15" customFormat="1" ht="14.45" customHeight="1">
      <c r="B14" s="8"/>
      <c r="C14" s="38"/>
      <c r="D14" s="37" t="s">
        <v>26</v>
      </c>
      <c r="E14" s="38"/>
      <c r="F14" s="38"/>
      <c r="G14" s="38"/>
      <c r="H14" s="38"/>
      <c r="I14" s="38"/>
      <c r="J14" s="38"/>
      <c r="K14" s="38"/>
      <c r="L14" s="38"/>
      <c r="M14" s="37" t="s">
        <v>24</v>
      </c>
      <c r="N14" s="38"/>
      <c r="O14" s="47" t="str">
        <f>IF('Rekapitulace stavby'!AN13="","",'Rekapitulace stavby'!AN13)</f>
        <v/>
      </c>
      <c r="P14" s="47"/>
      <c r="Q14" s="38"/>
      <c r="R14" s="9"/>
    </row>
    <row r="15" spans="2:18" s="15" customFormat="1" ht="18" customHeight="1">
      <c r="B15" s="8"/>
      <c r="C15" s="38"/>
      <c r="D15" s="38"/>
      <c r="E15" s="39" t="str">
        <f>IF('Rekapitulace stavby'!E14="","",'Rekapitulace stavby'!E14)</f>
        <v xml:space="preserve"> </v>
      </c>
      <c r="F15" s="38"/>
      <c r="G15" s="38"/>
      <c r="H15" s="38"/>
      <c r="I15" s="38"/>
      <c r="J15" s="38"/>
      <c r="K15" s="38"/>
      <c r="L15" s="38"/>
      <c r="M15" s="37" t="s">
        <v>25</v>
      </c>
      <c r="N15" s="38"/>
      <c r="O15" s="47" t="str">
        <f>IF('Rekapitulace stavby'!AN14="","",'Rekapitulace stavby'!AN14)</f>
        <v/>
      </c>
      <c r="P15" s="47"/>
      <c r="Q15" s="38"/>
      <c r="R15" s="9"/>
    </row>
    <row r="16" spans="2:18" s="15" customFormat="1" ht="6.95" customHeight="1">
      <c r="B16" s="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9"/>
    </row>
    <row r="17" spans="2:18" s="379" customFormat="1" ht="14.45" customHeight="1">
      <c r="B17" s="380"/>
      <c r="C17" s="381"/>
      <c r="D17" s="376" t="s">
        <v>28</v>
      </c>
      <c r="E17" s="381"/>
      <c r="F17" s="381"/>
      <c r="G17" s="381"/>
      <c r="H17" s="381"/>
      <c r="I17" s="381"/>
      <c r="J17" s="381"/>
      <c r="K17" s="381"/>
      <c r="L17" s="381"/>
      <c r="M17" s="376" t="s">
        <v>24</v>
      </c>
      <c r="N17" s="381"/>
      <c r="O17" s="388"/>
      <c r="P17" s="388"/>
      <c r="Q17" s="381"/>
      <c r="R17" s="385"/>
    </row>
    <row r="18" spans="2:18" s="379" customFormat="1" ht="18" customHeight="1">
      <c r="B18" s="380"/>
      <c r="C18" s="381"/>
      <c r="D18" s="381"/>
      <c r="E18" s="386" t="str">
        <f>'Rekapitulace stavby'!E17</f>
        <v>Mgr. Michal Smejkal</v>
      </c>
      <c r="F18" s="381"/>
      <c r="G18" s="381"/>
      <c r="H18" s="381"/>
      <c r="I18" s="381"/>
      <c r="J18" s="381"/>
      <c r="K18" s="381"/>
      <c r="L18" s="381"/>
      <c r="M18" s="376" t="s">
        <v>25</v>
      </c>
      <c r="N18" s="381"/>
      <c r="O18" s="388" t="s">
        <v>5</v>
      </c>
      <c r="P18" s="388"/>
      <c r="Q18" s="381"/>
      <c r="R18" s="385"/>
    </row>
    <row r="19" spans="2:18" s="379" customFormat="1" ht="6.95" customHeight="1">
      <c r="B19" s="380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5"/>
    </row>
    <row r="20" spans="2:18" s="379" customFormat="1" ht="14.45" customHeight="1">
      <c r="B20" s="380"/>
      <c r="C20" s="381"/>
      <c r="D20" s="376" t="s">
        <v>30</v>
      </c>
      <c r="E20" s="381"/>
      <c r="F20" s="381"/>
      <c r="G20" s="381"/>
      <c r="H20" s="381"/>
      <c r="I20" s="381"/>
      <c r="J20" s="381"/>
      <c r="K20" s="381"/>
      <c r="L20" s="381"/>
      <c r="M20" s="376" t="s">
        <v>24</v>
      </c>
      <c r="N20" s="381"/>
      <c r="O20" s="388"/>
      <c r="P20" s="388"/>
      <c r="Q20" s="381"/>
      <c r="R20" s="385"/>
    </row>
    <row r="21" spans="2:18" s="379" customFormat="1" ht="18" customHeight="1">
      <c r="B21" s="380"/>
      <c r="C21" s="381"/>
      <c r="D21" s="381"/>
      <c r="E21" s="386" t="str">
        <f>'Rekapitulace stavby'!E20</f>
        <v>Martin Suchý</v>
      </c>
      <c r="F21" s="381"/>
      <c r="G21" s="381"/>
      <c r="H21" s="381"/>
      <c r="I21" s="381"/>
      <c r="J21" s="381"/>
      <c r="K21" s="381"/>
      <c r="L21" s="381"/>
      <c r="M21" s="376" t="s">
        <v>25</v>
      </c>
      <c r="N21" s="381"/>
      <c r="O21" s="388" t="s">
        <v>5</v>
      </c>
      <c r="P21" s="388"/>
      <c r="Q21" s="381"/>
      <c r="R21" s="385"/>
    </row>
    <row r="22" spans="2:18" s="379" customFormat="1" ht="6.95" customHeight="1">
      <c r="B22" s="380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5"/>
    </row>
    <row r="23" spans="2:18" s="379" customFormat="1" ht="14.45" customHeight="1">
      <c r="B23" s="380"/>
      <c r="C23" s="381"/>
      <c r="D23" s="376" t="s">
        <v>31</v>
      </c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5"/>
    </row>
    <row r="24" spans="2:18" s="379" customFormat="1" ht="16.5" customHeight="1">
      <c r="B24" s="380"/>
      <c r="C24" s="381"/>
      <c r="D24" s="381"/>
      <c r="E24" s="389" t="s">
        <v>5</v>
      </c>
      <c r="F24" s="389"/>
      <c r="G24" s="389"/>
      <c r="H24" s="389"/>
      <c r="I24" s="389"/>
      <c r="J24" s="389"/>
      <c r="K24" s="389"/>
      <c r="L24" s="389"/>
      <c r="M24" s="381"/>
      <c r="N24" s="381"/>
      <c r="O24" s="381"/>
      <c r="P24" s="381"/>
      <c r="Q24" s="381"/>
      <c r="R24" s="385"/>
    </row>
    <row r="25" spans="2:18" s="379" customFormat="1" ht="6.95" customHeight="1">
      <c r="B25" s="380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5"/>
    </row>
    <row r="26" spans="2:18" s="379" customFormat="1" ht="6.95" customHeight="1">
      <c r="B26" s="380"/>
      <c r="C26" s="381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81"/>
      <c r="R26" s="385"/>
    </row>
    <row r="27" spans="2:18" s="379" customFormat="1" ht="14.45" customHeight="1">
      <c r="B27" s="380"/>
      <c r="C27" s="381"/>
      <c r="D27" s="391" t="s">
        <v>107</v>
      </c>
      <c r="E27" s="381"/>
      <c r="F27" s="381"/>
      <c r="G27" s="381"/>
      <c r="H27" s="381"/>
      <c r="I27" s="381"/>
      <c r="J27" s="381"/>
      <c r="K27" s="381"/>
      <c r="L27" s="381"/>
      <c r="M27" s="392">
        <f>N88</f>
        <v>0</v>
      </c>
      <c r="N27" s="392"/>
      <c r="O27" s="392"/>
      <c r="P27" s="392"/>
      <c r="Q27" s="381"/>
      <c r="R27" s="385"/>
    </row>
    <row r="28" spans="2:18" s="379" customFormat="1" ht="14.45" customHeight="1">
      <c r="B28" s="380"/>
      <c r="C28" s="381"/>
      <c r="D28" s="393" t="s">
        <v>108</v>
      </c>
      <c r="E28" s="381"/>
      <c r="F28" s="381"/>
      <c r="G28" s="381"/>
      <c r="H28" s="381"/>
      <c r="I28" s="381"/>
      <c r="J28" s="381"/>
      <c r="K28" s="381"/>
      <c r="L28" s="381"/>
      <c r="M28" s="392">
        <f>N94</f>
        <v>0</v>
      </c>
      <c r="N28" s="392"/>
      <c r="O28" s="392"/>
      <c r="P28" s="392"/>
      <c r="Q28" s="381"/>
      <c r="R28" s="385"/>
    </row>
    <row r="29" spans="2:18" s="379" customFormat="1" ht="6.95" customHeight="1">
      <c r="B29" s="380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5"/>
    </row>
    <row r="30" spans="2:18" s="379" customFormat="1" ht="25.35" customHeight="1">
      <c r="B30" s="380"/>
      <c r="C30" s="381"/>
      <c r="D30" s="394" t="s">
        <v>33</v>
      </c>
      <c r="E30" s="381"/>
      <c r="F30" s="381"/>
      <c r="G30" s="381"/>
      <c r="H30" s="381"/>
      <c r="I30" s="381"/>
      <c r="J30" s="381"/>
      <c r="K30" s="381"/>
      <c r="L30" s="381"/>
      <c r="M30" s="395">
        <f>ROUND(M27+M28,2)</f>
        <v>0</v>
      </c>
      <c r="N30" s="384"/>
      <c r="O30" s="384"/>
      <c r="P30" s="384"/>
      <c r="Q30" s="381"/>
      <c r="R30" s="385"/>
    </row>
    <row r="31" spans="2:18" s="379" customFormat="1" ht="6.95" customHeight="1">
      <c r="B31" s="380"/>
      <c r="C31" s="381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81"/>
      <c r="R31" s="385"/>
    </row>
    <row r="32" spans="2:18" s="379" customFormat="1" ht="14.45" customHeight="1">
      <c r="B32" s="380"/>
      <c r="C32" s="381"/>
      <c r="D32" s="396" t="s">
        <v>34</v>
      </c>
      <c r="E32" s="396" t="s">
        <v>35</v>
      </c>
      <c r="F32" s="397">
        <v>0.21</v>
      </c>
      <c r="G32" s="398" t="s">
        <v>36</v>
      </c>
      <c r="H32" s="399">
        <f>M30</f>
        <v>0</v>
      </c>
      <c r="I32" s="384"/>
      <c r="J32" s="384"/>
      <c r="K32" s="381"/>
      <c r="L32" s="381"/>
      <c r="M32" s="399">
        <f>ROUND(H32*F32,2)</f>
        <v>0</v>
      </c>
      <c r="N32" s="384"/>
      <c r="O32" s="384"/>
      <c r="P32" s="384"/>
      <c r="Q32" s="381"/>
      <c r="R32" s="385"/>
    </row>
    <row r="33" spans="2:18" s="379" customFormat="1" ht="14.45" customHeight="1">
      <c r="B33" s="380"/>
      <c r="C33" s="381"/>
      <c r="D33" s="381"/>
      <c r="E33" s="396" t="s">
        <v>37</v>
      </c>
      <c r="F33" s="397">
        <v>0.15</v>
      </c>
      <c r="G33" s="398" t="s">
        <v>36</v>
      </c>
      <c r="H33" s="399">
        <f>ROUND((SUM(BF94:BF95)+SUM(BF113:BF140)),2)</f>
        <v>0</v>
      </c>
      <c r="I33" s="384"/>
      <c r="J33" s="384"/>
      <c r="K33" s="381"/>
      <c r="L33" s="381"/>
      <c r="M33" s="399">
        <f>ROUND(ROUND((SUM(BF94:BF95)+SUM(BF113:BF140)),2)*F33,2)</f>
        <v>0</v>
      </c>
      <c r="N33" s="384"/>
      <c r="O33" s="384"/>
      <c r="P33" s="384"/>
      <c r="Q33" s="381"/>
      <c r="R33" s="385"/>
    </row>
    <row r="34" spans="2:18" s="379" customFormat="1" ht="14.45" customHeight="1" hidden="1">
      <c r="B34" s="380"/>
      <c r="C34" s="381"/>
      <c r="D34" s="381"/>
      <c r="E34" s="396" t="s">
        <v>38</v>
      </c>
      <c r="F34" s="397">
        <v>0.21</v>
      </c>
      <c r="G34" s="398" t="s">
        <v>36</v>
      </c>
      <c r="H34" s="399">
        <f>ROUND((SUM(BG94:BG95)+SUM(BG113:BG140)),2)</f>
        <v>0</v>
      </c>
      <c r="I34" s="384"/>
      <c r="J34" s="384"/>
      <c r="K34" s="381"/>
      <c r="L34" s="381"/>
      <c r="M34" s="399">
        <v>0</v>
      </c>
      <c r="N34" s="384"/>
      <c r="O34" s="384"/>
      <c r="P34" s="384"/>
      <c r="Q34" s="381"/>
      <c r="R34" s="385"/>
    </row>
    <row r="35" spans="2:18" s="379" customFormat="1" ht="14.45" customHeight="1" hidden="1">
      <c r="B35" s="380"/>
      <c r="C35" s="381"/>
      <c r="D35" s="381"/>
      <c r="E35" s="396" t="s">
        <v>39</v>
      </c>
      <c r="F35" s="397">
        <v>0.15</v>
      </c>
      <c r="G35" s="398" t="s">
        <v>36</v>
      </c>
      <c r="H35" s="399">
        <f>ROUND((SUM(BH94:BH95)+SUM(BH113:BH140)),2)</f>
        <v>0</v>
      </c>
      <c r="I35" s="384"/>
      <c r="J35" s="384"/>
      <c r="K35" s="381"/>
      <c r="L35" s="381"/>
      <c r="M35" s="399">
        <v>0</v>
      </c>
      <c r="N35" s="384"/>
      <c r="O35" s="384"/>
      <c r="P35" s="384"/>
      <c r="Q35" s="381"/>
      <c r="R35" s="385"/>
    </row>
    <row r="36" spans="2:18" s="379" customFormat="1" ht="14.45" customHeight="1" hidden="1">
      <c r="B36" s="380"/>
      <c r="C36" s="381"/>
      <c r="D36" s="381"/>
      <c r="E36" s="396" t="s">
        <v>40</v>
      </c>
      <c r="F36" s="397">
        <v>0</v>
      </c>
      <c r="G36" s="398" t="s">
        <v>36</v>
      </c>
      <c r="H36" s="399">
        <f>ROUND((SUM(BI94:BI95)+SUM(BI113:BI140)),2)</f>
        <v>0</v>
      </c>
      <c r="I36" s="384"/>
      <c r="J36" s="384"/>
      <c r="K36" s="381"/>
      <c r="L36" s="381"/>
      <c r="M36" s="399">
        <v>0</v>
      </c>
      <c r="N36" s="384"/>
      <c r="O36" s="384"/>
      <c r="P36" s="384"/>
      <c r="Q36" s="381"/>
      <c r="R36" s="385"/>
    </row>
    <row r="37" spans="2:18" s="379" customFormat="1" ht="6.95" customHeight="1">
      <c r="B37" s="380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5"/>
    </row>
    <row r="38" spans="2:18" s="379" customFormat="1" ht="25.35" customHeight="1">
      <c r="B38" s="380"/>
      <c r="C38" s="400"/>
      <c r="D38" s="401" t="s">
        <v>41</v>
      </c>
      <c r="E38" s="402"/>
      <c r="F38" s="402"/>
      <c r="G38" s="403" t="s">
        <v>42</v>
      </c>
      <c r="H38" s="404" t="s">
        <v>43</v>
      </c>
      <c r="I38" s="402"/>
      <c r="J38" s="402"/>
      <c r="K38" s="402"/>
      <c r="L38" s="405">
        <f>SUM(M30:M36)</f>
        <v>0</v>
      </c>
      <c r="M38" s="405"/>
      <c r="N38" s="405"/>
      <c r="O38" s="405"/>
      <c r="P38" s="406"/>
      <c r="Q38" s="400"/>
      <c r="R38" s="385"/>
    </row>
    <row r="39" spans="2:18" s="379" customFormat="1" ht="14.45" customHeight="1">
      <c r="B39" s="380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5"/>
    </row>
    <row r="40" spans="2:18" s="379" customFormat="1" ht="14.45" customHeight="1">
      <c r="B40" s="380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5"/>
    </row>
    <row r="41" spans="2:18" s="361" customFormat="1" ht="13.5">
      <c r="B41" s="370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3"/>
    </row>
    <row r="42" spans="2:18" s="361" customFormat="1" ht="13.5">
      <c r="B42" s="370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3"/>
    </row>
    <row r="43" spans="2:18" s="361" customFormat="1" ht="13.5">
      <c r="B43" s="370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3"/>
    </row>
    <row r="44" spans="2:18" s="361" customFormat="1" ht="13.5">
      <c r="B44" s="370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3"/>
    </row>
    <row r="45" spans="2:18" s="361" customFormat="1" ht="13.5">
      <c r="B45" s="370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3"/>
    </row>
    <row r="46" spans="2:18" s="361" customFormat="1" ht="13.5">
      <c r="B46" s="370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3"/>
    </row>
    <row r="47" spans="2:18" s="361" customFormat="1" ht="13.5">
      <c r="B47" s="370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3"/>
    </row>
    <row r="48" spans="2:18" s="361" customFormat="1" ht="13.5">
      <c r="B48" s="370"/>
      <c r="C48" s="375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3"/>
    </row>
    <row r="49" spans="2:18" s="361" customFormat="1" ht="13.5">
      <c r="B49" s="370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3"/>
    </row>
    <row r="50" spans="2:18" s="379" customFormat="1" ht="15">
      <c r="B50" s="380"/>
      <c r="C50" s="381"/>
      <c r="D50" s="407" t="s">
        <v>44</v>
      </c>
      <c r="E50" s="390"/>
      <c r="F50" s="390"/>
      <c r="G50" s="390"/>
      <c r="H50" s="408"/>
      <c r="I50" s="381"/>
      <c r="J50" s="407" t="s">
        <v>45</v>
      </c>
      <c r="K50" s="390"/>
      <c r="L50" s="390"/>
      <c r="M50" s="390"/>
      <c r="N50" s="390"/>
      <c r="O50" s="390"/>
      <c r="P50" s="408"/>
      <c r="Q50" s="381"/>
      <c r="R50" s="385"/>
    </row>
    <row r="51" spans="2:18" s="361" customFormat="1" ht="13.5">
      <c r="B51" s="370"/>
      <c r="C51" s="375"/>
      <c r="D51" s="409"/>
      <c r="E51" s="375"/>
      <c r="F51" s="375"/>
      <c r="G51" s="375"/>
      <c r="H51" s="410"/>
      <c r="I51" s="375"/>
      <c r="J51" s="409"/>
      <c r="K51" s="375"/>
      <c r="L51" s="375"/>
      <c r="M51" s="375"/>
      <c r="N51" s="375"/>
      <c r="O51" s="375"/>
      <c r="P51" s="410"/>
      <c r="Q51" s="375"/>
      <c r="R51" s="373"/>
    </row>
    <row r="52" spans="2:18" s="361" customFormat="1" ht="13.5">
      <c r="B52" s="370"/>
      <c r="C52" s="375"/>
      <c r="D52" s="409"/>
      <c r="E52" s="375"/>
      <c r="F52" s="375"/>
      <c r="G52" s="375"/>
      <c r="H52" s="410"/>
      <c r="I52" s="375"/>
      <c r="J52" s="409"/>
      <c r="K52" s="375"/>
      <c r="L52" s="375"/>
      <c r="M52" s="375"/>
      <c r="N52" s="375"/>
      <c r="O52" s="375"/>
      <c r="P52" s="410"/>
      <c r="Q52" s="375"/>
      <c r="R52" s="373"/>
    </row>
    <row r="53" spans="2:18" s="361" customFormat="1" ht="13.5">
      <c r="B53" s="370"/>
      <c r="C53" s="375"/>
      <c r="D53" s="409"/>
      <c r="E53" s="375"/>
      <c r="F53" s="375"/>
      <c r="G53" s="375"/>
      <c r="H53" s="410"/>
      <c r="I53" s="375"/>
      <c r="J53" s="409"/>
      <c r="K53" s="375"/>
      <c r="L53" s="375"/>
      <c r="M53" s="375"/>
      <c r="N53" s="375"/>
      <c r="O53" s="375"/>
      <c r="P53" s="410"/>
      <c r="Q53" s="375"/>
      <c r="R53" s="373"/>
    </row>
    <row r="54" spans="2:18" s="361" customFormat="1" ht="13.5">
      <c r="B54" s="370"/>
      <c r="C54" s="375"/>
      <c r="D54" s="409"/>
      <c r="E54" s="375"/>
      <c r="F54" s="375"/>
      <c r="G54" s="375"/>
      <c r="H54" s="410"/>
      <c r="I54" s="375"/>
      <c r="J54" s="409"/>
      <c r="K54" s="375"/>
      <c r="L54" s="375"/>
      <c r="M54" s="375"/>
      <c r="N54" s="375"/>
      <c r="O54" s="375"/>
      <c r="P54" s="410"/>
      <c r="Q54" s="375"/>
      <c r="R54" s="373"/>
    </row>
    <row r="55" spans="2:18" s="361" customFormat="1" ht="13.5">
      <c r="B55" s="370"/>
      <c r="C55" s="375"/>
      <c r="D55" s="409"/>
      <c r="E55" s="375"/>
      <c r="F55" s="375"/>
      <c r="G55" s="375"/>
      <c r="H55" s="410"/>
      <c r="I55" s="375"/>
      <c r="J55" s="409"/>
      <c r="K55" s="375"/>
      <c r="L55" s="375"/>
      <c r="M55" s="375"/>
      <c r="N55" s="375"/>
      <c r="O55" s="375"/>
      <c r="P55" s="410"/>
      <c r="Q55" s="375"/>
      <c r="R55" s="373"/>
    </row>
    <row r="56" spans="2:18" s="361" customFormat="1" ht="13.5">
      <c r="B56" s="370"/>
      <c r="C56" s="375"/>
      <c r="D56" s="409"/>
      <c r="E56" s="375"/>
      <c r="F56" s="375"/>
      <c r="G56" s="375"/>
      <c r="H56" s="410"/>
      <c r="I56" s="375"/>
      <c r="J56" s="409"/>
      <c r="K56" s="375"/>
      <c r="L56" s="375"/>
      <c r="M56" s="375"/>
      <c r="N56" s="375"/>
      <c r="O56" s="375"/>
      <c r="P56" s="410"/>
      <c r="Q56" s="375"/>
      <c r="R56" s="373"/>
    </row>
    <row r="57" spans="2:18" s="361" customFormat="1" ht="13.5">
      <c r="B57" s="370"/>
      <c r="C57" s="375"/>
      <c r="D57" s="409"/>
      <c r="E57" s="375"/>
      <c r="F57" s="375"/>
      <c r="G57" s="375"/>
      <c r="H57" s="410"/>
      <c r="I57" s="375"/>
      <c r="J57" s="409"/>
      <c r="K57" s="375"/>
      <c r="L57" s="375"/>
      <c r="M57" s="375"/>
      <c r="N57" s="375"/>
      <c r="O57" s="375"/>
      <c r="P57" s="410"/>
      <c r="Q57" s="375"/>
      <c r="R57" s="373"/>
    </row>
    <row r="58" spans="2:18" s="361" customFormat="1" ht="13.5">
      <c r="B58" s="370"/>
      <c r="C58" s="375"/>
      <c r="D58" s="409"/>
      <c r="E58" s="375"/>
      <c r="F58" s="375"/>
      <c r="G58" s="375"/>
      <c r="H58" s="410"/>
      <c r="I58" s="375"/>
      <c r="J58" s="409"/>
      <c r="K58" s="375"/>
      <c r="L58" s="375"/>
      <c r="M58" s="375"/>
      <c r="N58" s="375"/>
      <c r="O58" s="375"/>
      <c r="P58" s="410"/>
      <c r="Q58" s="375"/>
      <c r="R58" s="373"/>
    </row>
    <row r="59" spans="2:18" s="379" customFormat="1" ht="15">
      <c r="B59" s="380"/>
      <c r="C59" s="381"/>
      <c r="D59" s="411" t="s">
        <v>46</v>
      </c>
      <c r="E59" s="412"/>
      <c r="F59" s="412"/>
      <c r="G59" s="413" t="s">
        <v>47</v>
      </c>
      <c r="H59" s="414"/>
      <c r="I59" s="381"/>
      <c r="J59" s="411" t="s">
        <v>46</v>
      </c>
      <c r="K59" s="412"/>
      <c r="L59" s="412"/>
      <c r="M59" s="412"/>
      <c r="N59" s="413" t="s">
        <v>47</v>
      </c>
      <c r="O59" s="412"/>
      <c r="P59" s="414"/>
      <c r="Q59" s="381"/>
      <c r="R59" s="385"/>
    </row>
    <row r="60" spans="2:18" s="361" customFormat="1" ht="13.5">
      <c r="B60" s="370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3"/>
    </row>
    <row r="61" spans="2:18" s="379" customFormat="1" ht="15">
      <c r="B61" s="380"/>
      <c r="C61" s="381"/>
      <c r="D61" s="407" t="s">
        <v>48</v>
      </c>
      <c r="E61" s="390"/>
      <c r="F61" s="390"/>
      <c r="G61" s="390"/>
      <c r="H61" s="408"/>
      <c r="I61" s="381"/>
      <c r="J61" s="407" t="s">
        <v>49</v>
      </c>
      <c r="K61" s="390"/>
      <c r="L61" s="390"/>
      <c r="M61" s="390"/>
      <c r="N61" s="390"/>
      <c r="O61" s="390"/>
      <c r="P61" s="408"/>
      <c r="Q61" s="381"/>
      <c r="R61" s="385"/>
    </row>
    <row r="62" spans="2:18" s="361" customFormat="1" ht="13.5">
      <c r="B62" s="370"/>
      <c r="C62" s="375"/>
      <c r="D62" s="409"/>
      <c r="E62" s="375"/>
      <c r="F62" s="375"/>
      <c r="G62" s="375"/>
      <c r="H62" s="410"/>
      <c r="I62" s="375"/>
      <c r="J62" s="409"/>
      <c r="K62" s="375"/>
      <c r="L62" s="375"/>
      <c r="M62" s="375"/>
      <c r="N62" s="375"/>
      <c r="O62" s="375"/>
      <c r="P62" s="410"/>
      <c r="Q62" s="375"/>
      <c r="R62" s="373"/>
    </row>
    <row r="63" spans="2:18" s="361" customFormat="1" ht="13.5">
      <c r="B63" s="370"/>
      <c r="C63" s="375"/>
      <c r="D63" s="409"/>
      <c r="E63" s="375"/>
      <c r="F63" s="375"/>
      <c r="G63" s="375"/>
      <c r="H63" s="410"/>
      <c r="I63" s="375"/>
      <c r="J63" s="409"/>
      <c r="K63" s="375"/>
      <c r="L63" s="375"/>
      <c r="M63" s="375"/>
      <c r="N63" s="375"/>
      <c r="O63" s="375"/>
      <c r="P63" s="410"/>
      <c r="Q63" s="375"/>
      <c r="R63" s="373"/>
    </row>
    <row r="64" spans="2:18" s="361" customFormat="1" ht="13.5">
      <c r="B64" s="370"/>
      <c r="C64" s="375"/>
      <c r="D64" s="409"/>
      <c r="E64" s="375"/>
      <c r="F64" s="375"/>
      <c r="G64" s="375"/>
      <c r="H64" s="410"/>
      <c r="I64" s="375"/>
      <c r="J64" s="409"/>
      <c r="K64" s="375"/>
      <c r="L64" s="375"/>
      <c r="M64" s="375"/>
      <c r="N64" s="375"/>
      <c r="O64" s="375"/>
      <c r="P64" s="410"/>
      <c r="Q64" s="375"/>
      <c r="R64" s="373"/>
    </row>
    <row r="65" spans="2:18" s="361" customFormat="1" ht="13.5">
      <c r="B65" s="370"/>
      <c r="C65" s="375"/>
      <c r="D65" s="409"/>
      <c r="E65" s="375"/>
      <c r="F65" s="375"/>
      <c r="G65" s="375"/>
      <c r="H65" s="410"/>
      <c r="I65" s="375"/>
      <c r="J65" s="409"/>
      <c r="K65" s="375"/>
      <c r="L65" s="375"/>
      <c r="M65" s="375"/>
      <c r="N65" s="375"/>
      <c r="O65" s="375"/>
      <c r="P65" s="410"/>
      <c r="Q65" s="375"/>
      <c r="R65" s="373"/>
    </row>
    <row r="66" spans="2:18" s="361" customFormat="1" ht="13.5">
      <c r="B66" s="370"/>
      <c r="C66" s="375"/>
      <c r="D66" s="409"/>
      <c r="E66" s="375"/>
      <c r="F66" s="375"/>
      <c r="G66" s="375"/>
      <c r="H66" s="410"/>
      <c r="I66" s="375"/>
      <c r="J66" s="409"/>
      <c r="K66" s="375"/>
      <c r="L66" s="375"/>
      <c r="M66" s="375"/>
      <c r="N66" s="375"/>
      <c r="O66" s="375"/>
      <c r="P66" s="410"/>
      <c r="Q66" s="375"/>
      <c r="R66" s="373"/>
    </row>
    <row r="67" spans="2:18" s="361" customFormat="1" ht="13.5">
      <c r="B67" s="370"/>
      <c r="C67" s="375"/>
      <c r="D67" s="409"/>
      <c r="E67" s="375"/>
      <c r="F67" s="375"/>
      <c r="G67" s="375"/>
      <c r="H67" s="410"/>
      <c r="I67" s="375"/>
      <c r="J67" s="409"/>
      <c r="K67" s="375"/>
      <c r="L67" s="375"/>
      <c r="M67" s="375"/>
      <c r="N67" s="375"/>
      <c r="O67" s="375"/>
      <c r="P67" s="410"/>
      <c r="Q67" s="375"/>
      <c r="R67" s="373"/>
    </row>
    <row r="68" spans="2:18" s="361" customFormat="1" ht="13.5">
      <c r="B68" s="370"/>
      <c r="C68" s="375"/>
      <c r="D68" s="409"/>
      <c r="E68" s="375"/>
      <c r="F68" s="375"/>
      <c r="G68" s="375"/>
      <c r="H68" s="410"/>
      <c r="I68" s="375"/>
      <c r="J68" s="409"/>
      <c r="K68" s="375"/>
      <c r="L68" s="375"/>
      <c r="M68" s="375"/>
      <c r="N68" s="375"/>
      <c r="O68" s="375"/>
      <c r="P68" s="410"/>
      <c r="Q68" s="375"/>
      <c r="R68" s="373"/>
    </row>
    <row r="69" spans="2:18" s="361" customFormat="1" ht="13.5">
      <c r="B69" s="370"/>
      <c r="C69" s="375"/>
      <c r="D69" s="409"/>
      <c r="E69" s="375"/>
      <c r="F69" s="375"/>
      <c r="G69" s="375"/>
      <c r="H69" s="410"/>
      <c r="I69" s="375"/>
      <c r="J69" s="409"/>
      <c r="K69" s="375"/>
      <c r="L69" s="375"/>
      <c r="M69" s="375"/>
      <c r="N69" s="375"/>
      <c r="O69" s="375"/>
      <c r="P69" s="410"/>
      <c r="Q69" s="375"/>
      <c r="R69" s="373"/>
    </row>
    <row r="70" spans="2:18" s="379" customFormat="1" ht="15">
      <c r="B70" s="380"/>
      <c r="C70" s="381"/>
      <c r="D70" s="411" t="s">
        <v>46</v>
      </c>
      <c r="E70" s="412"/>
      <c r="F70" s="412"/>
      <c r="G70" s="413" t="s">
        <v>47</v>
      </c>
      <c r="H70" s="414"/>
      <c r="I70" s="381"/>
      <c r="J70" s="411" t="s">
        <v>46</v>
      </c>
      <c r="K70" s="412"/>
      <c r="L70" s="412"/>
      <c r="M70" s="412"/>
      <c r="N70" s="413" t="s">
        <v>47</v>
      </c>
      <c r="O70" s="412"/>
      <c r="P70" s="414"/>
      <c r="Q70" s="381"/>
      <c r="R70" s="385"/>
    </row>
    <row r="71" spans="2:18" s="379" customFormat="1" ht="14.45" customHeight="1">
      <c r="B71" s="415"/>
      <c r="C71" s="416"/>
      <c r="D71" s="416"/>
      <c r="E71" s="416"/>
      <c r="F71" s="416"/>
      <c r="G71" s="416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7"/>
    </row>
    <row r="72" s="361" customFormat="1" ht="13.5"/>
    <row r="73" s="361" customFormat="1" ht="13.5"/>
    <row r="74" s="361" customFormat="1" ht="13.5"/>
    <row r="75" spans="2:18" s="379" customFormat="1" ht="6.95" customHeight="1">
      <c r="B75" s="418"/>
      <c r="C75" s="419"/>
      <c r="D75" s="419"/>
      <c r="E75" s="419"/>
      <c r="F75" s="419"/>
      <c r="G75" s="419"/>
      <c r="H75" s="419"/>
      <c r="I75" s="419"/>
      <c r="J75" s="419"/>
      <c r="K75" s="419"/>
      <c r="L75" s="419"/>
      <c r="M75" s="419"/>
      <c r="N75" s="419"/>
      <c r="O75" s="419"/>
      <c r="P75" s="419"/>
      <c r="Q75" s="419"/>
      <c r="R75" s="420"/>
    </row>
    <row r="76" spans="2:18" s="379" customFormat="1" ht="36.95" customHeight="1">
      <c r="B76" s="380"/>
      <c r="C76" s="371" t="s">
        <v>109</v>
      </c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72"/>
      <c r="R76" s="385"/>
    </row>
    <row r="77" spans="2:18" s="379" customFormat="1" ht="6.95" customHeight="1">
      <c r="B77" s="380"/>
      <c r="C77" s="381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Q77" s="381"/>
      <c r="R77" s="385"/>
    </row>
    <row r="78" spans="2:18" s="379" customFormat="1" ht="30" customHeight="1">
      <c r="B78" s="380"/>
      <c r="C78" s="376" t="s">
        <v>16</v>
      </c>
      <c r="D78" s="381"/>
      <c r="E78" s="381"/>
      <c r="F78" s="377" t="str">
        <f>F6</f>
        <v xml:space="preserve">Pořízení nové kotelny_ UDRŽOVACÍ PRÁCE
Vyšší odborná škola a Střední zemědělská škola Benešov, Mendelova 131 
</v>
      </c>
      <c r="G78" s="378"/>
      <c r="H78" s="378"/>
      <c r="I78" s="378"/>
      <c r="J78" s="378"/>
      <c r="K78" s="378"/>
      <c r="L78" s="378"/>
      <c r="M78" s="378"/>
      <c r="N78" s="378"/>
      <c r="O78" s="378"/>
      <c r="P78" s="378"/>
      <c r="Q78" s="381"/>
      <c r="R78" s="385"/>
    </row>
    <row r="79" spans="2:18" s="379" customFormat="1" ht="36.95" customHeight="1">
      <c r="B79" s="380"/>
      <c r="C79" s="421" t="s">
        <v>105</v>
      </c>
      <c r="D79" s="381"/>
      <c r="E79" s="381"/>
      <c r="F79" s="422" t="str">
        <f>F7</f>
        <v>SO - 04 - Plynovod</v>
      </c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1"/>
      <c r="R79" s="385"/>
    </row>
    <row r="80" spans="2:18" s="379" customFormat="1" ht="6.95" customHeight="1">
      <c r="B80" s="380"/>
      <c r="C80" s="381"/>
      <c r="D80" s="381"/>
      <c r="E80" s="381"/>
      <c r="F80" s="381"/>
      <c r="G80" s="381"/>
      <c r="H80" s="381"/>
      <c r="I80" s="381"/>
      <c r="J80" s="381"/>
      <c r="K80" s="381"/>
      <c r="L80" s="381"/>
      <c r="M80" s="381"/>
      <c r="N80" s="381"/>
      <c r="O80" s="381"/>
      <c r="P80" s="381"/>
      <c r="Q80" s="381"/>
      <c r="R80" s="385"/>
    </row>
    <row r="81" spans="2:18" s="379" customFormat="1" ht="18" customHeight="1">
      <c r="B81" s="380"/>
      <c r="C81" s="376" t="s">
        <v>19</v>
      </c>
      <c r="D81" s="381"/>
      <c r="E81" s="381"/>
      <c r="F81" s="386" t="str">
        <f>F9</f>
        <v xml:space="preserve">Benešov-Mendelova 131 </v>
      </c>
      <c r="G81" s="381"/>
      <c r="H81" s="381"/>
      <c r="I81" s="381"/>
      <c r="J81" s="381"/>
      <c r="K81" s="376" t="s">
        <v>20</v>
      </c>
      <c r="L81" s="381"/>
      <c r="M81" s="387">
        <f>IF(O9="","",O9)</f>
        <v>43862</v>
      </c>
      <c r="N81" s="387"/>
      <c r="O81" s="387"/>
      <c r="P81" s="387"/>
      <c r="Q81" s="381"/>
      <c r="R81" s="385"/>
    </row>
    <row r="82" spans="2:18" s="379" customFormat="1" ht="6.95" customHeight="1">
      <c r="B82" s="380"/>
      <c r="C82" s="381"/>
      <c r="D82" s="381"/>
      <c r="E82" s="381"/>
      <c r="F82" s="381"/>
      <c r="G82" s="381"/>
      <c r="H82" s="381"/>
      <c r="I82" s="381"/>
      <c r="J82" s="381"/>
      <c r="K82" s="381"/>
      <c r="L82" s="381"/>
      <c r="M82" s="381"/>
      <c r="N82" s="381"/>
      <c r="O82" s="381"/>
      <c r="P82" s="381"/>
      <c r="Q82" s="381"/>
      <c r="R82" s="385"/>
    </row>
    <row r="83" spans="2:18" s="379" customFormat="1" ht="15">
      <c r="B83" s="380"/>
      <c r="C83" s="376" t="s">
        <v>23</v>
      </c>
      <c r="D83" s="381"/>
      <c r="E83" s="381"/>
      <c r="F83" s="386" t="str">
        <f>E12</f>
        <v>Vyšší odborná škola a Střední zemědělská škola Benešov</v>
      </c>
      <c r="G83" s="381"/>
      <c r="H83" s="381"/>
      <c r="I83" s="381"/>
      <c r="J83" s="381"/>
      <c r="K83" s="376" t="s">
        <v>28</v>
      </c>
      <c r="L83" s="381"/>
      <c r="M83" s="388" t="str">
        <f>E18</f>
        <v>Mgr. Michal Smejkal</v>
      </c>
      <c r="N83" s="388"/>
      <c r="O83" s="388"/>
      <c r="P83" s="388"/>
      <c r="Q83" s="388"/>
      <c r="R83" s="385"/>
    </row>
    <row r="84" spans="2:18" s="379" customFormat="1" ht="14.45" customHeight="1">
      <c r="B84" s="380"/>
      <c r="C84" s="376" t="s">
        <v>26</v>
      </c>
      <c r="D84" s="381"/>
      <c r="E84" s="381"/>
      <c r="F84" s="386" t="str">
        <f>IF(E15="","",E15)</f>
        <v xml:space="preserve"> </v>
      </c>
      <c r="G84" s="381"/>
      <c r="H84" s="381"/>
      <c r="I84" s="381"/>
      <c r="J84" s="381"/>
      <c r="K84" s="376" t="s">
        <v>30</v>
      </c>
      <c r="L84" s="381"/>
      <c r="M84" s="388" t="str">
        <f>E21</f>
        <v>Martin Suchý</v>
      </c>
      <c r="N84" s="388"/>
      <c r="O84" s="388"/>
      <c r="P84" s="388"/>
      <c r="Q84" s="388"/>
      <c r="R84" s="385"/>
    </row>
    <row r="85" spans="2:18" s="379" customFormat="1" ht="10.35" customHeight="1">
      <c r="B85" s="380"/>
      <c r="C85" s="381"/>
      <c r="D85" s="381"/>
      <c r="E85" s="381"/>
      <c r="F85" s="381"/>
      <c r="G85" s="381"/>
      <c r="H85" s="381"/>
      <c r="I85" s="381"/>
      <c r="J85" s="381"/>
      <c r="K85" s="381"/>
      <c r="L85" s="381"/>
      <c r="M85" s="381"/>
      <c r="N85" s="381"/>
      <c r="O85" s="381"/>
      <c r="P85" s="381"/>
      <c r="Q85" s="381"/>
      <c r="R85" s="385"/>
    </row>
    <row r="86" spans="2:18" s="379" customFormat="1" ht="29.25" customHeight="1">
      <c r="B86" s="380"/>
      <c r="C86" s="423" t="s">
        <v>110</v>
      </c>
      <c r="D86" s="424"/>
      <c r="E86" s="424"/>
      <c r="F86" s="424"/>
      <c r="G86" s="424"/>
      <c r="H86" s="400"/>
      <c r="I86" s="400"/>
      <c r="J86" s="400"/>
      <c r="K86" s="400"/>
      <c r="L86" s="400"/>
      <c r="M86" s="400"/>
      <c r="N86" s="423" t="s">
        <v>111</v>
      </c>
      <c r="O86" s="424"/>
      <c r="P86" s="424"/>
      <c r="Q86" s="424"/>
      <c r="R86" s="385"/>
    </row>
    <row r="87" spans="2:18" s="379" customFormat="1" ht="10.35" customHeight="1">
      <c r="B87" s="380"/>
      <c r="C87" s="381"/>
      <c r="D87" s="381"/>
      <c r="E87" s="381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  <c r="Q87" s="381"/>
      <c r="R87" s="385"/>
    </row>
    <row r="88" spans="2:47" s="379" customFormat="1" ht="29.25" customHeight="1">
      <c r="B88" s="380"/>
      <c r="C88" s="425" t="s">
        <v>112</v>
      </c>
      <c r="D88" s="381"/>
      <c r="E88" s="381"/>
      <c r="F88" s="381"/>
      <c r="G88" s="381"/>
      <c r="H88" s="381"/>
      <c r="I88" s="381"/>
      <c r="J88" s="381"/>
      <c r="K88" s="381"/>
      <c r="L88" s="381"/>
      <c r="M88" s="381"/>
      <c r="N88" s="426">
        <f>N113</f>
        <v>0</v>
      </c>
      <c r="O88" s="427"/>
      <c r="P88" s="427"/>
      <c r="Q88" s="427"/>
      <c r="R88" s="385"/>
      <c r="AU88" s="366" t="s">
        <v>113</v>
      </c>
    </row>
    <row r="89" spans="2:18" s="434" customFormat="1" ht="24.95" customHeight="1">
      <c r="B89" s="428"/>
      <c r="C89" s="429"/>
      <c r="D89" s="430" t="s">
        <v>117</v>
      </c>
      <c r="E89" s="429"/>
      <c r="F89" s="429"/>
      <c r="G89" s="429"/>
      <c r="H89" s="429"/>
      <c r="I89" s="429"/>
      <c r="J89" s="429"/>
      <c r="K89" s="429"/>
      <c r="L89" s="429"/>
      <c r="M89" s="429"/>
      <c r="N89" s="431">
        <f>N114</f>
        <v>0</v>
      </c>
      <c r="O89" s="432"/>
      <c r="P89" s="432"/>
      <c r="Q89" s="432"/>
      <c r="R89" s="433"/>
    </row>
    <row r="90" spans="2:18" s="441" customFormat="1" ht="19.9" customHeight="1">
      <c r="B90" s="435"/>
      <c r="C90" s="436"/>
      <c r="D90" s="437" t="s">
        <v>264</v>
      </c>
      <c r="E90" s="436"/>
      <c r="F90" s="436"/>
      <c r="G90" s="436"/>
      <c r="H90" s="436"/>
      <c r="I90" s="436"/>
      <c r="J90" s="436"/>
      <c r="K90" s="436"/>
      <c r="L90" s="436"/>
      <c r="M90" s="436"/>
      <c r="N90" s="438">
        <f>N115</f>
        <v>0</v>
      </c>
      <c r="O90" s="439"/>
      <c r="P90" s="439"/>
      <c r="Q90" s="439"/>
      <c r="R90" s="440"/>
    </row>
    <row r="91" spans="2:18" s="441" customFormat="1" ht="19.9" customHeight="1">
      <c r="B91" s="435"/>
      <c r="C91" s="436"/>
      <c r="D91" s="437" t="s">
        <v>127</v>
      </c>
      <c r="E91" s="436"/>
      <c r="F91" s="436"/>
      <c r="G91" s="436"/>
      <c r="H91" s="436"/>
      <c r="I91" s="436"/>
      <c r="J91" s="436"/>
      <c r="K91" s="436"/>
      <c r="L91" s="436"/>
      <c r="M91" s="436"/>
      <c r="N91" s="438">
        <f>N134</f>
        <v>0</v>
      </c>
      <c r="O91" s="439"/>
      <c r="P91" s="439"/>
      <c r="Q91" s="439"/>
      <c r="R91" s="440"/>
    </row>
    <row r="92" spans="2:18" s="434" customFormat="1" ht="24.95" customHeight="1">
      <c r="B92" s="428"/>
      <c r="C92" s="429"/>
      <c r="D92" s="430" t="s">
        <v>229</v>
      </c>
      <c r="E92" s="429"/>
      <c r="F92" s="429"/>
      <c r="G92" s="429"/>
      <c r="H92" s="429"/>
      <c r="I92" s="429"/>
      <c r="J92" s="429"/>
      <c r="K92" s="429"/>
      <c r="L92" s="429"/>
      <c r="M92" s="429"/>
      <c r="N92" s="431">
        <f>N139</f>
        <v>0</v>
      </c>
      <c r="O92" s="432"/>
      <c r="P92" s="432"/>
      <c r="Q92" s="432"/>
      <c r="R92" s="433"/>
    </row>
    <row r="93" spans="2:18" s="379" customFormat="1" ht="21.75" customHeight="1">
      <c r="B93" s="380"/>
      <c r="C93" s="381"/>
      <c r="D93" s="381"/>
      <c r="E93" s="381"/>
      <c r="F93" s="381"/>
      <c r="G93" s="381"/>
      <c r="H93" s="381"/>
      <c r="I93" s="381"/>
      <c r="J93" s="381"/>
      <c r="K93" s="381"/>
      <c r="L93" s="381"/>
      <c r="M93" s="381"/>
      <c r="N93" s="381"/>
      <c r="O93" s="381"/>
      <c r="P93" s="381"/>
      <c r="Q93" s="381"/>
      <c r="R93" s="385"/>
    </row>
    <row r="94" spans="2:21" s="379" customFormat="1" ht="29.25" customHeight="1">
      <c r="B94" s="380"/>
      <c r="C94" s="425"/>
      <c r="D94" s="381"/>
      <c r="E94" s="381"/>
      <c r="F94" s="381"/>
      <c r="G94" s="381"/>
      <c r="H94" s="381"/>
      <c r="I94" s="381"/>
      <c r="J94" s="381"/>
      <c r="K94" s="381"/>
      <c r="L94" s="381"/>
      <c r="M94" s="381"/>
      <c r="N94" s="427"/>
      <c r="O94" s="443"/>
      <c r="P94" s="443"/>
      <c r="Q94" s="443"/>
      <c r="R94" s="385"/>
      <c r="T94" s="444"/>
      <c r="U94" s="445" t="s">
        <v>34</v>
      </c>
    </row>
    <row r="95" spans="2:18" s="379" customFormat="1" ht="18" customHeight="1">
      <c r="B95" s="380"/>
      <c r="C95" s="381"/>
      <c r="D95" s="381"/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1"/>
      <c r="Q95" s="381"/>
      <c r="R95" s="385"/>
    </row>
    <row r="96" spans="2:18" s="379" customFormat="1" ht="29.25" customHeight="1">
      <c r="B96" s="380"/>
      <c r="C96" s="446" t="s">
        <v>643</v>
      </c>
      <c r="D96" s="400"/>
      <c r="E96" s="400"/>
      <c r="F96" s="400"/>
      <c r="G96" s="400"/>
      <c r="H96" s="400"/>
      <c r="I96" s="400"/>
      <c r="J96" s="400"/>
      <c r="K96" s="400"/>
      <c r="L96" s="447">
        <f>ROUND(SUM(N88+N94),2)</f>
        <v>0</v>
      </c>
      <c r="M96" s="447"/>
      <c r="N96" s="447"/>
      <c r="O96" s="447"/>
      <c r="P96" s="447"/>
      <c r="Q96" s="447"/>
      <c r="R96" s="385"/>
    </row>
    <row r="97" spans="2:18" s="379" customFormat="1" ht="6.95" customHeight="1">
      <c r="B97" s="415"/>
      <c r="C97" s="416"/>
      <c r="D97" s="416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7"/>
    </row>
    <row r="98" s="361" customFormat="1" ht="13.5"/>
    <row r="99" s="361" customFormat="1" ht="13.5"/>
    <row r="100" s="361" customFormat="1" ht="13.5"/>
    <row r="101" spans="2:18" s="379" customFormat="1" ht="6.95" customHeight="1">
      <c r="B101" s="418"/>
      <c r="C101" s="419"/>
      <c r="D101" s="419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  <c r="O101" s="419"/>
      <c r="P101" s="419"/>
      <c r="Q101" s="419"/>
      <c r="R101" s="420"/>
    </row>
    <row r="102" spans="2:18" s="379" customFormat="1" ht="36.95" customHeight="1">
      <c r="B102" s="380"/>
      <c r="C102" s="371" t="s">
        <v>128</v>
      </c>
      <c r="D102" s="384"/>
      <c r="E102" s="384"/>
      <c r="F102" s="384"/>
      <c r="G102" s="384"/>
      <c r="H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5"/>
    </row>
    <row r="103" spans="2:18" s="379" customFormat="1" ht="6.95" customHeight="1">
      <c r="B103" s="380"/>
      <c r="C103" s="381"/>
      <c r="D103" s="381"/>
      <c r="E103" s="381"/>
      <c r="F103" s="381"/>
      <c r="G103" s="381"/>
      <c r="H103" s="381"/>
      <c r="I103" s="381"/>
      <c r="J103" s="381"/>
      <c r="K103" s="381"/>
      <c r="L103" s="381"/>
      <c r="M103" s="381"/>
      <c r="N103" s="381"/>
      <c r="O103" s="381"/>
      <c r="P103" s="381"/>
      <c r="Q103" s="381"/>
      <c r="R103" s="385"/>
    </row>
    <row r="104" spans="2:18" s="379" customFormat="1" ht="30" customHeight="1">
      <c r="B104" s="380"/>
      <c r="C104" s="376" t="s">
        <v>16</v>
      </c>
      <c r="D104" s="381"/>
      <c r="E104" s="381"/>
      <c r="F104" s="377" t="str">
        <f>F6</f>
        <v xml:space="preserve">Pořízení nové kotelny_ UDRŽOVACÍ PRÁCE
Vyšší odborná škola a Střední zemědělská škola Benešov, Mendelova 131 
</v>
      </c>
      <c r="G104" s="378"/>
      <c r="H104" s="378"/>
      <c r="I104" s="378"/>
      <c r="J104" s="378"/>
      <c r="K104" s="378"/>
      <c r="L104" s="378"/>
      <c r="M104" s="378"/>
      <c r="N104" s="378"/>
      <c r="O104" s="378"/>
      <c r="P104" s="378"/>
      <c r="Q104" s="381"/>
      <c r="R104" s="385"/>
    </row>
    <row r="105" spans="2:18" s="379" customFormat="1" ht="36.95" customHeight="1">
      <c r="B105" s="380"/>
      <c r="C105" s="421" t="s">
        <v>105</v>
      </c>
      <c r="D105" s="381"/>
      <c r="E105" s="381"/>
      <c r="F105" s="422" t="str">
        <f>F7</f>
        <v>SO - 04 - Plynovod</v>
      </c>
      <c r="G105" s="384"/>
      <c r="H105" s="384"/>
      <c r="I105" s="384"/>
      <c r="J105" s="384"/>
      <c r="K105" s="384"/>
      <c r="L105" s="384"/>
      <c r="M105" s="384"/>
      <c r="N105" s="384"/>
      <c r="O105" s="384"/>
      <c r="P105" s="384"/>
      <c r="Q105" s="381"/>
      <c r="R105" s="385"/>
    </row>
    <row r="106" spans="2:18" s="379" customFormat="1" ht="6.95" customHeight="1">
      <c r="B106" s="380"/>
      <c r="C106" s="381"/>
      <c r="D106" s="381"/>
      <c r="E106" s="381"/>
      <c r="F106" s="381"/>
      <c r="G106" s="381"/>
      <c r="H106" s="381"/>
      <c r="I106" s="381"/>
      <c r="J106" s="381"/>
      <c r="K106" s="381"/>
      <c r="L106" s="381"/>
      <c r="M106" s="381"/>
      <c r="N106" s="381"/>
      <c r="O106" s="381"/>
      <c r="P106" s="381"/>
      <c r="Q106" s="381"/>
      <c r="R106" s="385"/>
    </row>
    <row r="107" spans="2:18" s="379" customFormat="1" ht="18" customHeight="1">
      <c r="B107" s="380"/>
      <c r="C107" s="376" t="s">
        <v>19</v>
      </c>
      <c r="D107" s="381"/>
      <c r="E107" s="381"/>
      <c r="F107" s="386" t="str">
        <f>F9</f>
        <v xml:space="preserve">Benešov-Mendelova 131 </v>
      </c>
      <c r="G107" s="381"/>
      <c r="H107" s="381"/>
      <c r="I107" s="381"/>
      <c r="J107" s="381"/>
      <c r="K107" s="376" t="s">
        <v>20</v>
      </c>
      <c r="L107" s="381"/>
      <c r="M107" s="387">
        <f>IF(O9="","",O9)</f>
        <v>43862</v>
      </c>
      <c r="N107" s="387"/>
      <c r="O107" s="387"/>
      <c r="P107" s="387"/>
      <c r="Q107" s="381"/>
      <c r="R107" s="385"/>
    </row>
    <row r="108" spans="2:18" s="379" customFormat="1" ht="6.95" customHeight="1">
      <c r="B108" s="380"/>
      <c r="C108" s="381"/>
      <c r="D108" s="381"/>
      <c r="E108" s="381"/>
      <c r="F108" s="381"/>
      <c r="G108" s="381"/>
      <c r="H108" s="381"/>
      <c r="I108" s="381"/>
      <c r="J108" s="381"/>
      <c r="K108" s="381"/>
      <c r="L108" s="381"/>
      <c r="M108" s="381"/>
      <c r="N108" s="381"/>
      <c r="O108" s="381"/>
      <c r="P108" s="381"/>
      <c r="Q108" s="381"/>
      <c r="R108" s="385"/>
    </row>
    <row r="109" spans="2:18" s="379" customFormat="1" ht="15">
      <c r="B109" s="380"/>
      <c r="C109" s="376" t="s">
        <v>23</v>
      </c>
      <c r="D109" s="381"/>
      <c r="E109" s="381"/>
      <c r="F109" s="386" t="str">
        <f>E12</f>
        <v>Vyšší odborná škola a Střední zemědělská škola Benešov</v>
      </c>
      <c r="G109" s="381"/>
      <c r="H109" s="381"/>
      <c r="I109" s="381"/>
      <c r="J109" s="381"/>
      <c r="K109" s="376" t="s">
        <v>28</v>
      </c>
      <c r="L109" s="381"/>
      <c r="M109" s="388" t="str">
        <f>E18</f>
        <v>Mgr. Michal Smejkal</v>
      </c>
      <c r="N109" s="388"/>
      <c r="O109" s="388"/>
      <c r="P109" s="388"/>
      <c r="Q109" s="388"/>
      <c r="R109" s="385"/>
    </row>
    <row r="110" spans="2:18" s="379" customFormat="1" ht="14.45" customHeight="1">
      <c r="B110" s="380"/>
      <c r="C110" s="376" t="s">
        <v>26</v>
      </c>
      <c r="D110" s="381"/>
      <c r="E110" s="381"/>
      <c r="F110" s="386" t="str">
        <f>IF(E15="","",E15)</f>
        <v xml:space="preserve"> </v>
      </c>
      <c r="G110" s="381"/>
      <c r="H110" s="381"/>
      <c r="I110" s="381"/>
      <c r="J110" s="381"/>
      <c r="K110" s="376" t="s">
        <v>30</v>
      </c>
      <c r="L110" s="381"/>
      <c r="M110" s="388" t="str">
        <f>E21</f>
        <v>Martin Suchý</v>
      </c>
      <c r="N110" s="388"/>
      <c r="O110" s="388"/>
      <c r="P110" s="388"/>
      <c r="Q110" s="388"/>
      <c r="R110" s="385"/>
    </row>
    <row r="111" spans="2:18" s="379" customFormat="1" ht="10.35" customHeight="1">
      <c r="B111" s="380"/>
      <c r="C111" s="381"/>
      <c r="D111" s="381"/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Q111" s="381"/>
      <c r="R111" s="385"/>
    </row>
    <row r="112" spans="2:27" s="454" customFormat="1" ht="29.25" customHeight="1">
      <c r="B112" s="448"/>
      <c r="C112" s="449" t="s">
        <v>129</v>
      </c>
      <c r="D112" s="450" t="s">
        <v>130</v>
      </c>
      <c r="E112" s="450" t="s">
        <v>52</v>
      </c>
      <c r="F112" s="451" t="s">
        <v>131</v>
      </c>
      <c r="G112" s="451"/>
      <c r="H112" s="451"/>
      <c r="I112" s="451"/>
      <c r="J112" s="450" t="s">
        <v>132</v>
      </c>
      <c r="K112" s="450" t="s">
        <v>133</v>
      </c>
      <c r="L112" s="451" t="s">
        <v>134</v>
      </c>
      <c r="M112" s="451"/>
      <c r="N112" s="451" t="s">
        <v>111</v>
      </c>
      <c r="O112" s="451"/>
      <c r="P112" s="451"/>
      <c r="Q112" s="452"/>
      <c r="R112" s="453"/>
      <c r="T112" s="455" t="s">
        <v>135</v>
      </c>
      <c r="U112" s="456" t="s">
        <v>34</v>
      </c>
      <c r="V112" s="456" t="s">
        <v>136</v>
      </c>
      <c r="W112" s="456" t="s">
        <v>137</v>
      </c>
      <c r="X112" s="456" t="s">
        <v>138</v>
      </c>
      <c r="Y112" s="456" t="s">
        <v>139</v>
      </c>
      <c r="Z112" s="456" t="s">
        <v>140</v>
      </c>
      <c r="AA112" s="457" t="s">
        <v>141</v>
      </c>
    </row>
    <row r="113" spans="2:63" s="379" customFormat="1" ht="29.25" customHeight="1">
      <c r="B113" s="380"/>
      <c r="C113" s="458" t="s">
        <v>107</v>
      </c>
      <c r="D113" s="381"/>
      <c r="E113" s="381"/>
      <c r="F113" s="381"/>
      <c r="G113" s="381"/>
      <c r="H113" s="381"/>
      <c r="I113" s="381"/>
      <c r="J113" s="381"/>
      <c r="K113" s="381"/>
      <c r="L113" s="381"/>
      <c r="M113" s="381"/>
      <c r="N113" s="459">
        <f>+N115+N134+N139</f>
        <v>0</v>
      </c>
      <c r="O113" s="460"/>
      <c r="P113" s="460"/>
      <c r="Q113" s="460"/>
      <c r="R113" s="385"/>
      <c r="T113" s="461"/>
      <c r="U113" s="390"/>
      <c r="V113" s="390"/>
      <c r="W113" s="462">
        <f>W114+W139</f>
        <v>23.091197</v>
      </c>
      <c r="X113" s="390"/>
      <c r="Y113" s="462">
        <f>Y114+Y139</f>
        <v>0.04418464</v>
      </c>
      <c r="Z113" s="390"/>
      <c r="AA113" s="463">
        <f>AA114+AA139</f>
        <v>0.06964000000000001</v>
      </c>
      <c r="AT113" s="366" t="s">
        <v>69</v>
      </c>
      <c r="AU113" s="366" t="s">
        <v>113</v>
      </c>
      <c r="BK113" s="464">
        <f>BK114+BK139</f>
        <v>0</v>
      </c>
    </row>
    <row r="114" spans="2:63" s="470" customFormat="1" ht="37.35" customHeight="1">
      <c r="B114" s="465"/>
      <c r="C114" s="466"/>
      <c r="D114" s="467" t="s">
        <v>117</v>
      </c>
      <c r="E114" s="467"/>
      <c r="F114" s="467"/>
      <c r="G114" s="467"/>
      <c r="H114" s="467"/>
      <c r="I114" s="467"/>
      <c r="J114" s="467"/>
      <c r="K114" s="467"/>
      <c r="L114" s="467"/>
      <c r="M114" s="467"/>
      <c r="N114" s="468">
        <f>+N115+N134</f>
        <v>0</v>
      </c>
      <c r="O114" s="431"/>
      <c r="P114" s="431"/>
      <c r="Q114" s="431"/>
      <c r="R114" s="469"/>
      <c r="T114" s="471"/>
      <c r="U114" s="466"/>
      <c r="V114" s="466"/>
      <c r="W114" s="472">
        <f>W115+W134</f>
        <v>18.091197</v>
      </c>
      <c r="X114" s="466"/>
      <c r="Y114" s="472">
        <f>Y115+Y134</f>
        <v>0.04418464</v>
      </c>
      <c r="Z114" s="466"/>
      <c r="AA114" s="473">
        <f>AA115+AA134</f>
        <v>0.06964000000000001</v>
      </c>
      <c r="AR114" s="474" t="s">
        <v>103</v>
      </c>
      <c r="AT114" s="475" t="s">
        <v>69</v>
      </c>
      <c r="AU114" s="475" t="s">
        <v>70</v>
      </c>
      <c r="AY114" s="474" t="s">
        <v>142</v>
      </c>
      <c r="BK114" s="476">
        <f>BK115+BK134</f>
        <v>0</v>
      </c>
    </row>
    <row r="115" spans="2:63" s="470" customFormat="1" ht="19.9" customHeight="1">
      <c r="B115" s="465"/>
      <c r="C115" s="466"/>
      <c r="D115" s="477" t="s">
        <v>264</v>
      </c>
      <c r="E115" s="477"/>
      <c r="F115" s="477"/>
      <c r="G115" s="477"/>
      <c r="H115" s="477"/>
      <c r="I115" s="477"/>
      <c r="J115" s="477"/>
      <c r="K115" s="477"/>
      <c r="L115" s="477"/>
      <c r="M115" s="477"/>
      <c r="N115" s="478">
        <f>SUM(N116:Q133)</f>
        <v>0</v>
      </c>
      <c r="O115" s="484"/>
      <c r="P115" s="484"/>
      <c r="Q115" s="484"/>
      <c r="R115" s="469"/>
      <c r="T115" s="471"/>
      <c r="U115" s="466"/>
      <c r="V115" s="466"/>
      <c r="W115" s="472">
        <f>SUM(W116:W133)</f>
        <v>13.966000000000001</v>
      </c>
      <c r="X115" s="466"/>
      <c r="Y115" s="472">
        <f>SUM(Y116:Y133)</f>
        <v>0.04158</v>
      </c>
      <c r="Z115" s="466"/>
      <c r="AA115" s="473">
        <f>SUM(AA116:AA133)</f>
        <v>0.06964000000000001</v>
      </c>
      <c r="AR115" s="474" t="s">
        <v>103</v>
      </c>
      <c r="AT115" s="475" t="s">
        <v>69</v>
      </c>
      <c r="AU115" s="475" t="s">
        <v>78</v>
      </c>
      <c r="AY115" s="474" t="s">
        <v>142</v>
      </c>
      <c r="BK115" s="476">
        <f>SUM(BK116:BK133)</f>
        <v>0</v>
      </c>
    </row>
    <row r="116" spans="2:65" s="15" customFormat="1" ht="25.5" customHeight="1">
      <c r="B116" s="8"/>
      <c r="C116" s="485" t="s">
        <v>78</v>
      </c>
      <c r="D116" s="485" t="s">
        <v>143</v>
      </c>
      <c r="E116" s="486"/>
      <c r="F116" s="487" t="s">
        <v>410</v>
      </c>
      <c r="G116" s="487"/>
      <c r="H116" s="487"/>
      <c r="I116" s="487"/>
      <c r="J116" s="488" t="s">
        <v>150</v>
      </c>
      <c r="K116" s="489">
        <v>10</v>
      </c>
      <c r="L116" s="44"/>
      <c r="M116" s="44"/>
      <c r="N116" s="490">
        <f aca="true" t="shared" si="0" ref="N116:N133">ROUND(L116*K116,2)</f>
        <v>0</v>
      </c>
      <c r="O116" s="490"/>
      <c r="P116" s="490"/>
      <c r="Q116" s="490"/>
      <c r="R116" s="9"/>
      <c r="T116" s="29" t="s">
        <v>5</v>
      </c>
      <c r="U116" s="30" t="s">
        <v>35</v>
      </c>
      <c r="V116" s="31">
        <v>0.03</v>
      </c>
      <c r="W116" s="31">
        <f aca="true" t="shared" si="1" ref="W116:W133">V116*K116</f>
        <v>0.3</v>
      </c>
      <c r="X116" s="31">
        <v>0.00024</v>
      </c>
      <c r="Y116" s="31">
        <f aca="true" t="shared" si="2" ref="Y116:Y133">X116*K116</f>
        <v>0.0024000000000000002</v>
      </c>
      <c r="Z116" s="31">
        <v>0.00254</v>
      </c>
      <c r="AA116" s="32">
        <f aca="true" t="shared" si="3" ref="AA116:AA133">Z116*K116</f>
        <v>0.025400000000000002</v>
      </c>
      <c r="AR116" s="14" t="s">
        <v>154</v>
      </c>
      <c r="AT116" s="14" t="s">
        <v>143</v>
      </c>
      <c r="AU116" s="14" t="s">
        <v>103</v>
      </c>
      <c r="AY116" s="14" t="s">
        <v>142</v>
      </c>
      <c r="BE116" s="33">
        <f aca="true" t="shared" si="4" ref="BE116:BE133">IF(U116="základní",N116,0)</f>
        <v>0</v>
      </c>
      <c r="BF116" s="33">
        <f aca="true" t="shared" si="5" ref="BF116:BF133">IF(U116="snížená",N116,0)</f>
        <v>0</v>
      </c>
      <c r="BG116" s="33">
        <f aca="true" t="shared" si="6" ref="BG116:BG133">IF(U116="zákl. přenesená",N116,0)</f>
        <v>0</v>
      </c>
      <c r="BH116" s="33">
        <f aca="true" t="shared" si="7" ref="BH116:BH133">IF(U116="sníž. přenesená",N116,0)</f>
        <v>0</v>
      </c>
      <c r="BI116" s="33">
        <f aca="true" t="shared" si="8" ref="BI116:BI133">IF(U116="nulová",N116,0)</f>
        <v>0</v>
      </c>
      <c r="BJ116" s="14" t="s">
        <v>78</v>
      </c>
      <c r="BK116" s="33">
        <f aca="true" t="shared" si="9" ref="BK116:BK133">ROUND(L116*K116,2)</f>
        <v>0</v>
      </c>
      <c r="BL116" s="14" t="s">
        <v>154</v>
      </c>
      <c r="BM116" s="14" t="s">
        <v>265</v>
      </c>
    </row>
    <row r="117" spans="2:65" s="15" customFormat="1" ht="25.5" customHeight="1">
      <c r="B117" s="8"/>
      <c r="C117" s="485" t="s">
        <v>103</v>
      </c>
      <c r="D117" s="485" t="s">
        <v>143</v>
      </c>
      <c r="E117" s="486"/>
      <c r="F117" s="487" t="s">
        <v>409</v>
      </c>
      <c r="G117" s="487"/>
      <c r="H117" s="487"/>
      <c r="I117" s="487"/>
      <c r="J117" s="488" t="s">
        <v>150</v>
      </c>
      <c r="K117" s="489">
        <v>8</v>
      </c>
      <c r="L117" s="44"/>
      <c r="M117" s="44"/>
      <c r="N117" s="490">
        <f t="shared" si="0"/>
        <v>0</v>
      </c>
      <c r="O117" s="490"/>
      <c r="P117" s="490"/>
      <c r="Q117" s="490"/>
      <c r="R117" s="9"/>
      <c r="T117" s="29" t="s">
        <v>5</v>
      </c>
      <c r="U117" s="30" t="s">
        <v>35</v>
      </c>
      <c r="V117" s="31">
        <v>0.048</v>
      </c>
      <c r="W117" s="31">
        <f t="shared" si="1"/>
        <v>0.384</v>
      </c>
      <c r="X117" s="31">
        <v>0.00024</v>
      </c>
      <c r="Y117" s="31">
        <f t="shared" si="2"/>
        <v>0.00192</v>
      </c>
      <c r="Z117" s="31">
        <v>0.00553</v>
      </c>
      <c r="AA117" s="32">
        <f t="shared" si="3"/>
        <v>0.04424</v>
      </c>
      <c r="AR117" s="14" t="s">
        <v>154</v>
      </c>
      <c r="AT117" s="14" t="s">
        <v>143</v>
      </c>
      <c r="AU117" s="14" t="s">
        <v>103</v>
      </c>
      <c r="AY117" s="14" t="s">
        <v>142</v>
      </c>
      <c r="BE117" s="33">
        <f t="shared" si="4"/>
        <v>0</v>
      </c>
      <c r="BF117" s="33">
        <f t="shared" si="5"/>
        <v>0</v>
      </c>
      <c r="BG117" s="33">
        <f t="shared" si="6"/>
        <v>0</v>
      </c>
      <c r="BH117" s="33">
        <f t="shared" si="7"/>
        <v>0</v>
      </c>
      <c r="BI117" s="33">
        <f t="shared" si="8"/>
        <v>0</v>
      </c>
      <c r="BJ117" s="14" t="s">
        <v>78</v>
      </c>
      <c r="BK117" s="33">
        <f t="shared" si="9"/>
        <v>0</v>
      </c>
      <c r="BL117" s="14" t="s">
        <v>154</v>
      </c>
      <c r="BM117" s="14" t="s">
        <v>266</v>
      </c>
    </row>
    <row r="118" spans="2:65" s="15" customFormat="1" ht="25.5" customHeight="1">
      <c r="B118" s="8"/>
      <c r="C118" s="485" t="s">
        <v>149</v>
      </c>
      <c r="D118" s="485" t="s">
        <v>143</v>
      </c>
      <c r="E118" s="486"/>
      <c r="F118" s="487" t="s">
        <v>267</v>
      </c>
      <c r="G118" s="487"/>
      <c r="H118" s="487"/>
      <c r="I118" s="487"/>
      <c r="J118" s="488" t="s">
        <v>170</v>
      </c>
      <c r="K118" s="489">
        <v>4</v>
      </c>
      <c r="L118" s="44"/>
      <c r="M118" s="44"/>
      <c r="N118" s="490">
        <f t="shared" si="0"/>
        <v>0</v>
      </c>
      <c r="O118" s="490"/>
      <c r="P118" s="490"/>
      <c r="Q118" s="490"/>
      <c r="R118" s="9"/>
      <c r="T118" s="29" t="s">
        <v>5</v>
      </c>
      <c r="U118" s="30" t="s">
        <v>35</v>
      </c>
      <c r="V118" s="31">
        <v>0.064</v>
      </c>
      <c r="W118" s="31">
        <f t="shared" si="1"/>
        <v>0.256</v>
      </c>
      <c r="X118" s="31">
        <v>0</v>
      </c>
      <c r="Y118" s="31">
        <f t="shared" si="2"/>
        <v>0</v>
      </c>
      <c r="Z118" s="31">
        <v>0</v>
      </c>
      <c r="AA118" s="32">
        <f t="shared" si="3"/>
        <v>0</v>
      </c>
      <c r="AR118" s="14" t="s">
        <v>154</v>
      </c>
      <c r="AT118" s="14" t="s">
        <v>143</v>
      </c>
      <c r="AU118" s="14" t="s">
        <v>103</v>
      </c>
      <c r="AY118" s="14" t="s">
        <v>142</v>
      </c>
      <c r="BE118" s="33">
        <f t="shared" si="4"/>
        <v>0</v>
      </c>
      <c r="BF118" s="33">
        <f t="shared" si="5"/>
        <v>0</v>
      </c>
      <c r="BG118" s="33">
        <f t="shared" si="6"/>
        <v>0</v>
      </c>
      <c r="BH118" s="33">
        <f t="shared" si="7"/>
        <v>0</v>
      </c>
      <c r="BI118" s="33">
        <f t="shared" si="8"/>
        <v>0</v>
      </c>
      <c r="BJ118" s="14" t="s">
        <v>78</v>
      </c>
      <c r="BK118" s="33">
        <f t="shared" si="9"/>
        <v>0</v>
      </c>
      <c r="BL118" s="14" t="s">
        <v>154</v>
      </c>
      <c r="BM118" s="14" t="s">
        <v>268</v>
      </c>
    </row>
    <row r="119" spans="2:65" s="15" customFormat="1" ht="25.5" customHeight="1">
      <c r="B119" s="8"/>
      <c r="C119" s="485" t="s">
        <v>146</v>
      </c>
      <c r="D119" s="485" t="s">
        <v>143</v>
      </c>
      <c r="E119" s="486"/>
      <c r="F119" s="487" t="s">
        <v>269</v>
      </c>
      <c r="G119" s="487"/>
      <c r="H119" s="487"/>
      <c r="I119" s="487"/>
      <c r="J119" s="488" t="s">
        <v>150</v>
      </c>
      <c r="K119" s="489">
        <v>10</v>
      </c>
      <c r="L119" s="44"/>
      <c r="M119" s="44"/>
      <c r="N119" s="490">
        <f t="shared" si="0"/>
        <v>0</v>
      </c>
      <c r="O119" s="490"/>
      <c r="P119" s="490"/>
      <c r="Q119" s="490"/>
      <c r="R119" s="9"/>
      <c r="T119" s="29" t="s">
        <v>5</v>
      </c>
      <c r="U119" s="30" t="s">
        <v>35</v>
      </c>
      <c r="V119" s="31">
        <v>0.472</v>
      </c>
      <c r="W119" s="31">
        <f t="shared" si="1"/>
        <v>4.72</v>
      </c>
      <c r="X119" s="31">
        <v>0.00147</v>
      </c>
      <c r="Y119" s="31">
        <f t="shared" si="2"/>
        <v>0.0147</v>
      </c>
      <c r="Z119" s="31">
        <v>0</v>
      </c>
      <c r="AA119" s="32">
        <f t="shared" si="3"/>
        <v>0</v>
      </c>
      <c r="AR119" s="14" t="s">
        <v>154</v>
      </c>
      <c r="AT119" s="14" t="s">
        <v>143</v>
      </c>
      <c r="AU119" s="14" t="s">
        <v>103</v>
      </c>
      <c r="AY119" s="14" t="s">
        <v>142</v>
      </c>
      <c r="BE119" s="33">
        <f t="shared" si="4"/>
        <v>0</v>
      </c>
      <c r="BF119" s="33">
        <f t="shared" si="5"/>
        <v>0</v>
      </c>
      <c r="BG119" s="33">
        <f t="shared" si="6"/>
        <v>0</v>
      </c>
      <c r="BH119" s="33">
        <f t="shared" si="7"/>
        <v>0</v>
      </c>
      <c r="BI119" s="33">
        <f t="shared" si="8"/>
        <v>0</v>
      </c>
      <c r="BJ119" s="14" t="s">
        <v>78</v>
      </c>
      <c r="BK119" s="33">
        <f t="shared" si="9"/>
        <v>0</v>
      </c>
      <c r="BL119" s="14" t="s">
        <v>154</v>
      </c>
      <c r="BM119" s="14" t="s">
        <v>270</v>
      </c>
    </row>
    <row r="120" spans="2:65" s="15" customFormat="1" ht="25.5" customHeight="1">
      <c r="B120" s="8"/>
      <c r="C120" s="485" t="s">
        <v>153</v>
      </c>
      <c r="D120" s="485" t="s">
        <v>143</v>
      </c>
      <c r="E120" s="486"/>
      <c r="F120" s="487" t="s">
        <v>610</v>
      </c>
      <c r="G120" s="487"/>
      <c r="H120" s="487"/>
      <c r="I120" s="487"/>
      <c r="J120" s="488" t="s">
        <v>150</v>
      </c>
      <c r="K120" s="489">
        <v>6</v>
      </c>
      <c r="L120" s="44"/>
      <c r="M120" s="44"/>
      <c r="N120" s="490">
        <f t="shared" si="0"/>
        <v>0</v>
      </c>
      <c r="O120" s="490"/>
      <c r="P120" s="490"/>
      <c r="Q120" s="490"/>
      <c r="R120" s="9"/>
      <c r="T120" s="29" t="s">
        <v>5</v>
      </c>
      <c r="U120" s="30" t="s">
        <v>35</v>
      </c>
      <c r="V120" s="31">
        <v>0.472</v>
      </c>
      <c r="W120" s="31">
        <f t="shared" si="1"/>
        <v>2.832</v>
      </c>
      <c r="X120" s="31">
        <v>0.00147</v>
      </c>
      <c r="Y120" s="31">
        <f t="shared" si="2"/>
        <v>0.00882</v>
      </c>
      <c r="Z120" s="31">
        <v>0</v>
      </c>
      <c r="AA120" s="32">
        <f t="shared" si="3"/>
        <v>0</v>
      </c>
      <c r="AR120" s="14" t="s">
        <v>154</v>
      </c>
      <c r="AT120" s="14" t="s">
        <v>143</v>
      </c>
      <c r="AU120" s="14" t="s">
        <v>103</v>
      </c>
      <c r="AY120" s="14" t="s">
        <v>142</v>
      </c>
      <c r="BE120" s="33">
        <f t="shared" si="4"/>
        <v>0</v>
      </c>
      <c r="BF120" s="33">
        <f t="shared" si="5"/>
        <v>0</v>
      </c>
      <c r="BG120" s="33">
        <f t="shared" si="6"/>
        <v>0</v>
      </c>
      <c r="BH120" s="33">
        <f t="shared" si="7"/>
        <v>0</v>
      </c>
      <c r="BI120" s="33">
        <f t="shared" si="8"/>
        <v>0</v>
      </c>
      <c r="BJ120" s="14" t="s">
        <v>78</v>
      </c>
      <c r="BK120" s="33">
        <f t="shared" si="9"/>
        <v>0</v>
      </c>
      <c r="BL120" s="14" t="s">
        <v>154</v>
      </c>
      <c r="BM120" s="14" t="s">
        <v>271</v>
      </c>
    </row>
    <row r="121" spans="2:65" s="15" customFormat="1" ht="25.5" customHeight="1">
      <c r="B121" s="8"/>
      <c r="C121" s="485" t="s">
        <v>155</v>
      </c>
      <c r="D121" s="485" t="s">
        <v>143</v>
      </c>
      <c r="E121" s="486"/>
      <c r="F121" s="487" t="s">
        <v>611</v>
      </c>
      <c r="G121" s="487"/>
      <c r="H121" s="487"/>
      <c r="I121" s="487"/>
      <c r="J121" s="488" t="s">
        <v>150</v>
      </c>
      <c r="K121" s="489">
        <v>10</v>
      </c>
      <c r="L121" s="44"/>
      <c r="M121" s="44"/>
      <c r="N121" s="490">
        <f aca="true" t="shared" si="10" ref="N121">ROUND(L121*K121,2)</f>
        <v>0</v>
      </c>
      <c r="O121" s="490"/>
      <c r="P121" s="490"/>
      <c r="Q121" s="490"/>
      <c r="R121" s="9"/>
      <c r="T121" s="29"/>
      <c r="U121" s="30"/>
      <c r="V121" s="31"/>
      <c r="W121" s="31"/>
      <c r="X121" s="31"/>
      <c r="Y121" s="31"/>
      <c r="Z121" s="31"/>
      <c r="AA121" s="32"/>
      <c r="AR121" s="14"/>
      <c r="AT121" s="14"/>
      <c r="AU121" s="14"/>
      <c r="AY121" s="14"/>
      <c r="BE121" s="33"/>
      <c r="BF121" s="33"/>
      <c r="BG121" s="33"/>
      <c r="BH121" s="33"/>
      <c r="BI121" s="33"/>
      <c r="BJ121" s="14"/>
      <c r="BK121" s="33"/>
      <c r="BL121" s="14"/>
      <c r="BM121" s="14"/>
    </row>
    <row r="122" spans="2:65" s="15" customFormat="1" ht="25.5" customHeight="1">
      <c r="B122" s="8"/>
      <c r="C122" s="485" t="s">
        <v>156</v>
      </c>
      <c r="D122" s="485" t="s">
        <v>143</v>
      </c>
      <c r="E122" s="486"/>
      <c r="F122" s="487" t="s">
        <v>612</v>
      </c>
      <c r="G122" s="487"/>
      <c r="H122" s="487"/>
      <c r="I122" s="487"/>
      <c r="J122" s="488" t="s">
        <v>150</v>
      </c>
      <c r="K122" s="489">
        <v>3</v>
      </c>
      <c r="L122" s="44"/>
      <c r="M122" s="44"/>
      <c r="N122" s="490">
        <f aca="true" t="shared" si="11" ref="N122">ROUND(L122*K122,2)</f>
        <v>0</v>
      </c>
      <c r="O122" s="490"/>
      <c r="P122" s="490"/>
      <c r="Q122" s="490"/>
      <c r="R122" s="9"/>
      <c r="T122" s="29"/>
      <c r="U122" s="30"/>
      <c r="V122" s="31"/>
      <c r="W122" s="31"/>
      <c r="X122" s="31"/>
      <c r="Y122" s="31"/>
      <c r="Z122" s="31"/>
      <c r="AA122" s="32"/>
      <c r="AR122" s="14"/>
      <c r="AT122" s="14"/>
      <c r="AU122" s="14"/>
      <c r="AY122" s="14"/>
      <c r="BE122" s="33"/>
      <c r="BF122" s="33"/>
      <c r="BG122" s="33"/>
      <c r="BH122" s="33"/>
      <c r="BI122" s="33"/>
      <c r="BJ122" s="14"/>
      <c r="BK122" s="33"/>
      <c r="BL122" s="14"/>
      <c r="BM122" s="14"/>
    </row>
    <row r="123" spans="2:65" s="15" customFormat="1" ht="25.5" customHeight="1">
      <c r="B123" s="8"/>
      <c r="C123" s="485" t="s">
        <v>157</v>
      </c>
      <c r="D123" s="485" t="s">
        <v>143</v>
      </c>
      <c r="E123" s="486"/>
      <c r="F123" s="487" t="s">
        <v>272</v>
      </c>
      <c r="G123" s="487"/>
      <c r="H123" s="487"/>
      <c r="I123" s="487"/>
      <c r="J123" s="488" t="s">
        <v>147</v>
      </c>
      <c r="K123" s="489">
        <v>2</v>
      </c>
      <c r="L123" s="44"/>
      <c r="M123" s="44"/>
      <c r="N123" s="490">
        <f t="shared" si="0"/>
        <v>0</v>
      </c>
      <c r="O123" s="490"/>
      <c r="P123" s="490"/>
      <c r="Q123" s="490"/>
      <c r="R123" s="9"/>
      <c r="T123" s="29" t="s">
        <v>5</v>
      </c>
      <c r="U123" s="30" t="s">
        <v>35</v>
      </c>
      <c r="V123" s="31">
        <v>0.145</v>
      </c>
      <c r="W123" s="31">
        <f t="shared" si="1"/>
        <v>0.29</v>
      </c>
      <c r="X123" s="31">
        <v>7E-05</v>
      </c>
      <c r="Y123" s="31">
        <f t="shared" si="2"/>
        <v>0.00014</v>
      </c>
      <c r="Z123" s="31">
        <v>0</v>
      </c>
      <c r="AA123" s="32">
        <f t="shared" si="3"/>
        <v>0</v>
      </c>
      <c r="AR123" s="14" t="s">
        <v>154</v>
      </c>
      <c r="AT123" s="14" t="s">
        <v>143</v>
      </c>
      <c r="AU123" s="14" t="s">
        <v>103</v>
      </c>
      <c r="AY123" s="14" t="s">
        <v>142</v>
      </c>
      <c r="BE123" s="33">
        <f t="shared" si="4"/>
        <v>0</v>
      </c>
      <c r="BF123" s="33">
        <f t="shared" si="5"/>
        <v>0</v>
      </c>
      <c r="BG123" s="33">
        <f t="shared" si="6"/>
        <v>0</v>
      </c>
      <c r="BH123" s="33">
        <f t="shared" si="7"/>
        <v>0</v>
      </c>
      <c r="BI123" s="33">
        <f t="shared" si="8"/>
        <v>0</v>
      </c>
      <c r="BJ123" s="14" t="s">
        <v>78</v>
      </c>
      <c r="BK123" s="33">
        <f t="shared" si="9"/>
        <v>0</v>
      </c>
      <c r="BL123" s="14" t="s">
        <v>154</v>
      </c>
      <c r="BM123" s="14" t="s">
        <v>273</v>
      </c>
    </row>
    <row r="124" spans="2:65" s="15" customFormat="1" ht="25.5" customHeight="1">
      <c r="B124" s="8"/>
      <c r="C124" s="485" t="s">
        <v>160</v>
      </c>
      <c r="D124" s="485" t="s">
        <v>158</v>
      </c>
      <c r="E124" s="486"/>
      <c r="F124" s="487" t="s">
        <v>274</v>
      </c>
      <c r="G124" s="487"/>
      <c r="H124" s="487"/>
      <c r="I124" s="487"/>
      <c r="J124" s="488" t="s">
        <v>170</v>
      </c>
      <c r="K124" s="489">
        <v>4</v>
      </c>
      <c r="L124" s="44"/>
      <c r="M124" s="44"/>
      <c r="N124" s="490">
        <f t="shared" si="0"/>
        <v>0</v>
      </c>
      <c r="O124" s="490"/>
      <c r="P124" s="490"/>
      <c r="Q124" s="490"/>
      <c r="R124" s="9"/>
      <c r="T124" s="29" t="s">
        <v>5</v>
      </c>
      <c r="U124" s="30" t="s">
        <v>35</v>
      </c>
      <c r="V124" s="31">
        <v>0</v>
      </c>
      <c r="W124" s="31">
        <f t="shared" si="1"/>
        <v>0</v>
      </c>
      <c r="X124" s="31">
        <v>0.00018</v>
      </c>
      <c r="Y124" s="31">
        <f t="shared" si="2"/>
        <v>0.00072</v>
      </c>
      <c r="Z124" s="31">
        <v>0</v>
      </c>
      <c r="AA124" s="32">
        <f t="shared" si="3"/>
        <v>0</v>
      </c>
      <c r="AR124" s="14" t="s">
        <v>159</v>
      </c>
      <c r="AT124" s="14" t="s">
        <v>158</v>
      </c>
      <c r="AU124" s="14" t="s">
        <v>103</v>
      </c>
      <c r="AY124" s="14" t="s">
        <v>142</v>
      </c>
      <c r="BE124" s="33">
        <f t="shared" si="4"/>
        <v>0</v>
      </c>
      <c r="BF124" s="33">
        <f t="shared" si="5"/>
        <v>0</v>
      </c>
      <c r="BG124" s="33">
        <f t="shared" si="6"/>
        <v>0</v>
      </c>
      <c r="BH124" s="33">
        <f t="shared" si="7"/>
        <v>0</v>
      </c>
      <c r="BI124" s="33">
        <f t="shared" si="8"/>
        <v>0</v>
      </c>
      <c r="BJ124" s="14" t="s">
        <v>78</v>
      </c>
      <c r="BK124" s="33">
        <f t="shared" si="9"/>
        <v>0</v>
      </c>
      <c r="BL124" s="14" t="s">
        <v>154</v>
      </c>
      <c r="BM124" s="14" t="s">
        <v>275</v>
      </c>
    </row>
    <row r="125" spans="2:65" s="15" customFormat="1" ht="38.25" customHeight="1">
      <c r="B125" s="8"/>
      <c r="C125" s="485" t="s">
        <v>161</v>
      </c>
      <c r="D125" s="485" t="s">
        <v>143</v>
      </c>
      <c r="E125" s="486"/>
      <c r="F125" s="487" t="s">
        <v>613</v>
      </c>
      <c r="G125" s="487"/>
      <c r="H125" s="487"/>
      <c r="I125" s="487"/>
      <c r="J125" s="488" t="s">
        <v>170</v>
      </c>
      <c r="K125" s="489">
        <v>8</v>
      </c>
      <c r="L125" s="44"/>
      <c r="M125" s="44"/>
      <c r="N125" s="490">
        <f t="shared" si="0"/>
        <v>0</v>
      </c>
      <c r="O125" s="490"/>
      <c r="P125" s="490"/>
      <c r="Q125" s="490"/>
      <c r="R125" s="9"/>
      <c r="T125" s="29" t="s">
        <v>5</v>
      </c>
      <c r="U125" s="30" t="s">
        <v>35</v>
      </c>
      <c r="V125" s="31">
        <v>0.206</v>
      </c>
      <c r="W125" s="31">
        <f t="shared" si="1"/>
        <v>1.648</v>
      </c>
      <c r="X125" s="31">
        <v>0.00038</v>
      </c>
      <c r="Y125" s="31">
        <f t="shared" si="2"/>
        <v>0.00304</v>
      </c>
      <c r="Z125" s="31">
        <v>0</v>
      </c>
      <c r="AA125" s="32">
        <f t="shared" si="3"/>
        <v>0</v>
      </c>
      <c r="AR125" s="14" t="s">
        <v>154</v>
      </c>
      <c r="AT125" s="14" t="s">
        <v>143</v>
      </c>
      <c r="AU125" s="14" t="s">
        <v>103</v>
      </c>
      <c r="AY125" s="14" t="s">
        <v>142</v>
      </c>
      <c r="BE125" s="33">
        <f t="shared" si="4"/>
        <v>0</v>
      </c>
      <c r="BF125" s="33">
        <f t="shared" si="5"/>
        <v>0</v>
      </c>
      <c r="BG125" s="33">
        <f t="shared" si="6"/>
        <v>0</v>
      </c>
      <c r="BH125" s="33">
        <f t="shared" si="7"/>
        <v>0</v>
      </c>
      <c r="BI125" s="33">
        <f t="shared" si="8"/>
        <v>0</v>
      </c>
      <c r="BJ125" s="14" t="s">
        <v>78</v>
      </c>
      <c r="BK125" s="33">
        <f t="shared" si="9"/>
        <v>0</v>
      </c>
      <c r="BL125" s="14" t="s">
        <v>154</v>
      </c>
      <c r="BM125" s="14" t="s">
        <v>276</v>
      </c>
    </row>
    <row r="126" spans="2:65" s="15" customFormat="1" ht="38.25" customHeight="1">
      <c r="B126" s="8"/>
      <c r="C126" s="485" t="s">
        <v>162</v>
      </c>
      <c r="D126" s="485" t="s">
        <v>143</v>
      </c>
      <c r="E126" s="486"/>
      <c r="F126" s="487" t="s">
        <v>614</v>
      </c>
      <c r="G126" s="487"/>
      <c r="H126" s="487"/>
      <c r="I126" s="487"/>
      <c r="J126" s="488" t="s">
        <v>170</v>
      </c>
      <c r="K126" s="489">
        <v>4</v>
      </c>
      <c r="L126" s="44"/>
      <c r="M126" s="44"/>
      <c r="N126" s="490">
        <f>ROUND(L126*K126,2)</f>
        <v>0</v>
      </c>
      <c r="O126" s="490"/>
      <c r="P126" s="490"/>
      <c r="Q126" s="490"/>
      <c r="R126" s="9"/>
      <c r="T126" s="29"/>
      <c r="U126" s="30"/>
      <c r="V126" s="31"/>
      <c r="W126" s="31"/>
      <c r="X126" s="31"/>
      <c r="Y126" s="31"/>
      <c r="Z126" s="31"/>
      <c r="AA126" s="32"/>
      <c r="AR126" s="14"/>
      <c r="AT126" s="14"/>
      <c r="AU126" s="14"/>
      <c r="AY126" s="14"/>
      <c r="BE126" s="33"/>
      <c r="BF126" s="33"/>
      <c r="BG126" s="33"/>
      <c r="BH126" s="33"/>
      <c r="BI126" s="33"/>
      <c r="BJ126" s="14"/>
      <c r="BK126" s="33"/>
      <c r="BL126" s="14"/>
      <c r="BM126" s="14"/>
    </row>
    <row r="127" spans="2:65" s="15" customFormat="1" ht="38.25" customHeight="1">
      <c r="B127" s="8"/>
      <c r="C127" s="485" t="s">
        <v>163</v>
      </c>
      <c r="D127" s="485" t="s">
        <v>143</v>
      </c>
      <c r="E127" s="486"/>
      <c r="F127" s="487" t="s">
        <v>632</v>
      </c>
      <c r="G127" s="487"/>
      <c r="H127" s="487"/>
      <c r="I127" s="487"/>
      <c r="J127" s="488" t="s">
        <v>170</v>
      </c>
      <c r="K127" s="489">
        <v>1</v>
      </c>
      <c r="L127" s="44"/>
      <c r="M127" s="44"/>
      <c r="N127" s="490">
        <f>ROUND(L127*K127,2)</f>
        <v>0</v>
      </c>
      <c r="O127" s="490"/>
      <c r="P127" s="490"/>
      <c r="Q127" s="490"/>
      <c r="R127" s="9"/>
      <c r="T127" s="29"/>
      <c r="U127" s="30"/>
      <c r="V127" s="31"/>
      <c r="W127" s="31"/>
      <c r="X127" s="31"/>
      <c r="Y127" s="31"/>
      <c r="Z127" s="31"/>
      <c r="AA127" s="32"/>
      <c r="AR127" s="14"/>
      <c r="AT127" s="14"/>
      <c r="AU127" s="14"/>
      <c r="AY127" s="14"/>
      <c r="BE127" s="33"/>
      <c r="BF127" s="33"/>
      <c r="BG127" s="33"/>
      <c r="BH127" s="33"/>
      <c r="BI127" s="33"/>
      <c r="BJ127" s="14"/>
      <c r="BK127" s="33"/>
      <c r="BL127" s="14"/>
      <c r="BM127" s="14"/>
    </row>
    <row r="128" spans="2:65" s="15" customFormat="1" ht="38.25" customHeight="1">
      <c r="B128" s="8"/>
      <c r="C128" s="485" t="s">
        <v>164</v>
      </c>
      <c r="D128" s="485" t="s">
        <v>143</v>
      </c>
      <c r="E128" s="486"/>
      <c r="F128" s="487" t="s">
        <v>633</v>
      </c>
      <c r="G128" s="487"/>
      <c r="H128" s="487"/>
      <c r="I128" s="487"/>
      <c r="J128" s="488" t="s">
        <v>170</v>
      </c>
      <c r="K128" s="489">
        <v>1</v>
      </c>
      <c r="L128" s="44"/>
      <c r="M128" s="44"/>
      <c r="N128" s="490">
        <f>ROUND(L128*K128,2)</f>
        <v>0</v>
      </c>
      <c r="O128" s="490"/>
      <c r="P128" s="490"/>
      <c r="Q128" s="490"/>
      <c r="R128" s="9"/>
      <c r="T128" s="29" t="s">
        <v>5</v>
      </c>
      <c r="U128" s="30" t="s">
        <v>35</v>
      </c>
      <c r="V128" s="31">
        <v>0.424</v>
      </c>
      <c r="W128" s="31">
        <f>V128*K126</f>
        <v>1.696</v>
      </c>
      <c r="X128" s="31">
        <v>0.00208</v>
      </c>
      <c r="Y128" s="31">
        <f>X128*K126</f>
        <v>0.00832</v>
      </c>
      <c r="Z128" s="31">
        <v>0</v>
      </c>
      <c r="AA128" s="32">
        <f>Z128*K126</f>
        <v>0</v>
      </c>
      <c r="AR128" s="14" t="s">
        <v>154</v>
      </c>
      <c r="AT128" s="14" t="s">
        <v>143</v>
      </c>
      <c r="AU128" s="14" t="s">
        <v>103</v>
      </c>
      <c r="AY128" s="14" t="s">
        <v>142</v>
      </c>
      <c r="BE128" s="33">
        <f>IF(U128="základní",N126,0)</f>
        <v>0</v>
      </c>
      <c r="BF128" s="33">
        <f>IF(U128="snížená",N126,0)</f>
        <v>0</v>
      </c>
      <c r="BG128" s="33">
        <f>IF(U128="zákl. přenesená",N126,0)</f>
        <v>0</v>
      </c>
      <c r="BH128" s="33">
        <f>IF(U128="sníž. přenesená",N126,0)</f>
        <v>0</v>
      </c>
      <c r="BI128" s="33">
        <f>IF(U128="nulová",N126,0)</f>
        <v>0</v>
      </c>
      <c r="BJ128" s="14" t="s">
        <v>78</v>
      </c>
      <c r="BK128" s="33">
        <f>ROUND(L126*K126,2)</f>
        <v>0</v>
      </c>
      <c r="BL128" s="14" t="s">
        <v>154</v>
      </c>
      <c r="BM128" s="14" t="s">
        <v>277</v>
      </c>
    </row>
    <row r="129" spans="2:65" s="15" customFormat="1" ht="25.5" customHeight="1">
      <c r="B129" s="8"/>
      <c r="C129" s="485" t="s">
        <v>165</v>
      </c>
      <c r="D129" s="485" t="s">
        <v>143</v>
      </c>
      <c r="E129" s="486"/>
      <c r="F129" s="487" t="s">
        <v>278</v>
      </c>
      <c r="G129" s="487"/>
      <c r="H129" s="487"/>
      <c r="I129" s="487"/>
      <c r="J129" s="488" t="s">
        <v>170</v>
      </c>
      <c r="K129" s="489">
        <v>4</v>
      </c>
      <c r="L129" s="44"/>
      <c r="M129" s="44"/>
      <c r="N129" s="490">
        <f t="shared" si="0"/>
        <v>0</v>
      </c>
      <c r="O129" s="490"/>
      <c r="P129" s="490"/>
      <c r="Q129" s="490"/>
      <c r="R129" s="9"/>
      <c r="T129" s="29" t="s">
        <v>5</v>
      </c>
      <c r="U129" s="30" t="s">
        <v>35</v>
      </c>
      <c r="V129" s="31">
        <v>0.26</v>
      </c>
      <c r="W129" s="31">
        <f t="shared" si="1"/>
        <v>1.04</v>
      </c>
      <c r="X129" s="31">
        <v>0.00038</v>
      </c>
      <c r="Y129" s="31">
        <f t="shared" si="2"/>
        <v>0.00152</v>
      </c>
      <c r="Z129" s="31">
        <v>0</v>
      </c>
      <c r="AA129" s="32">
        <f t="shared" si="3"/>
        <v>0</v>
      </c>
      <c r="AR129" s="14" t="s">
        <v>154</v>
      </c>
      <c r="AT129" s="14" t="s">
        <v>143</v>
      </c>
      <c r="AU129" s="14" t="s">
        <v>103</v>
      </c>
      <c r="AY129" s="14" t="s">
        <v>142</v>
      </c>
      <c r="BE129" s="33">
        <f t="shared" si="4"/>
        <v>0</v>
      </c>
      <c r="BF129" s="33">
        <f t="shared" si="5"/>
        <v>0</v>
      </c>
      <c r="BG129" s="33">
        <f t="shared" si="6"/>
        <v>0</v>
      </c>
      <c r="BH129" s="33">
        <f t="shared" si="7"/>
        <v>0</v>
      </c>
      <c r="BI129" s="33">
        <f t="shared" si="8"/>
        <v>0</v>
      </c>
      <c r="BJ129" s="14" t="s">
        <v>78</v>
      </c>
      <c r="BK129" s="33">
        <f t="shared" si="9"/>
        <v>0</v>
      </c>
      <c r="BL129" s="14" t="s">
        <v>154</v>
      </c>
      <c r="BM129" s="14" t="s">
        <v>279</v>
      </c>
    </row>
    <row r="130" spans="2:65" s="15" customFormat="1" ht="25.5" customHeight="1">
      <c r="B130" s="8"/>
      <c r="C130" s="485" t="s">
        <v>11</v>
      </c>
      <c r="D130" s="485" t="s">
        <v>143</v>
      </c>
      <c r="E130" s="486"/>
      <c r="F130" s="487" t="s">
        <v>280</v>
      </c>
      <c r="G130" s="487"/>
      <c r="H130" s="487"/>
      <c r="I130" s="487"/>
      <c r="J130" s="488" t="s">
        <v>172</v>
      </c>
      <c r="K130" s="489">
        <v>1</v>
      </c>
      <c r="L130" s="44"/>
      <c r="M130" s="44"/>
      <c r="N130" s="490">
        <f t="shared" si="0"/>
        <v>0</v>
      </c>
      <c r="O130" s="490"/>
      <c r="P130" s="490"/>
      <c r="Q130" s="490"/>
      <c r="R130" s="9"/>
      <c r="T130" s="29" t="s">
        <v>5</v>
      </c>
      <c r="U130" s="30" t="s">
        <v>35</v>
      </c>
      <c r="V130" s="31">
        <v>0.4</v>
      </c>
      <c r="W130" s="31">
        <f t="shared" si="1"/>
        <v>0.4</v>
      </c>
      <c r="X130" s="31">
        <v>0</v>
      </c>
      <c r="Y130" s="31">
        <f t="shared" si="2"/>
        <v>0</v>
      </c>
      <c r="Z130" s="31">
        <v>0</v>
      </c>
      <c r="AA130" s="32">
        <f t="shared" si="3"/>
        <v>0</v>
      </c>
      <c r="AR130" s="14" t="s">
        <v>154</v>
      </c>
      <c r="AT130" s="14" t="s">
        <v>143</v>
      </c>
      <c r="AU130" s="14" t="s">
        <v>103</v>
      </c>
      <c r="AY130" s="14" t="s">
        <v>142</v>
      </c>
      <c r="BE130" s="33">
        <f t="shared" si="4"/>
        <v>0</v>
      </c>
      <c r="BF130" s="33">
        <f t="shared" si="5"/>
        <v>0</v>
      </c>
      <c r="BG130" s="33">
        <f t="shared" si="6"/>
        <v>0</v>
      </c>
      <c r="BH130" s="33">
        <f t="shared" si="7"/>
        <v>0</v>
      </c>
      <c r="BI130" s="33">
        <f t="shared" si="8"/>
        <v>0</v>
      </c>
      <c r="BJ130" s="14" t="s">
        <v>78</v>
      </c>
      <c r="BK130" s="33">
        <f t="shared" si="9"/>
        <v>0</v>
      </c>
      <c r="BL130" s="14" t="s">
        <v>154</v>
      </c>
      <c r="BM130" s="14" t="s">
        <v>281</v>
      </c>
    </row>
    <row r="131" spans="2:65" s="15" customFormat="1" ht="16.5" customHeight="1">
      <c r="B131" s="8"/>
      <c r="C131" s="485" t="s">
        <v>154</v>
      </c>
      <c r="D131" s="485" t="s">
        <v>143</v>
      </c>
      <c r="E131" s="486"/>
      <c r="F131" s="487" t="s">
        <v>282</v>
      </c>
      <c r="G131" s="487"/>
      <c r="H131" s="487"/>
      <c r="I131" s="487"/>
      <c r="J131" s="488" t="s">
        <v>172</v>
      </c>
      <c r="K131" s="489">
        <v>1</v>
      </c>
      <c r="L131" s="44"/>
      <c r="M131" s="44"/>
      <c r="N131" s="490">
        <f t="shared" si="0"/>
        <v>0</v>
      </c>
      <c r="O131" s="490"/>
      <c r="P131" s="490"/>
      <c r="Q131" s="490"/>
      <c r="R131" s="9"/>
      <c r="T131" s="29" t="s">
        <v>5</v>
      </c>
      <c r="U131" s="30" t="s">
        <v>35</v>
      </c>
      <c r="V131" s="31">
        <v>0.4</v>
      </c>
      <c r="W131" s="31">
        <f t="shared" si="1"/>
        <v>0.4</v>
      </c>
      <c r="X131" s="31">
        <v>0</v>
      </c>
      <c r="Y131" s="31">
        <f t="shared" si="2"/>
        <v>0</v>
      </c>
      <c r="Z131" s="31">
        <v>0</v>
      </c>
      <c r="AA131" s="32">
        <f t="shared" si="3"/>
        <v>0</v>
      </c>
      <c r="AR131" s="14" t="s">
        <v>154</v>
      </c>
      <c r="AT131" s="14" t="s">
        <v>143</v>
      </c>
      <c r="AU131" s="14" t="s">
        <v>103</v>
      </c>
      <c r="AY131" s="14" t="s">
        <v>142</v>
      </c>
      <c r="BE131" s="33">
        <f t="shared" si="4"/>
        <v>0</v>
      </c>
      <c r="BF131" s="33">
        <f t="shared" si="5"/>
        <v>0</v>
      </c>
      <c r="BG131" s="33">
        <f t="shared" si="6"/>
        <v>0</v>
      </c>
      <c r="BH131" s="33">
        <f t="shared" si="7"/>
        <v>0</v>
      </c>
      <c r="BI131" s="33">
        <f t="shared" si="8"/>
        <v>0</v>
      </c>
      <c r="BJ131" s="14" t="s">
        <v>78</v>
      </c>
      <c r="BK131" s="33">
        <f t="shared" si="9"/>
        <v>0</v>
      </c>
      <c r="BL131" s="14" t="s">
        <v>154</v>
      </c>
      <c r="BM131" s="14" t="s">
        <v>283</v>
      </c>
    </row>
    <row r="132" spans="2:65" s="15" customFormat="1" ht="25.5" customHeight="1">
      <c r="B132" s="8"/>
      <c r="C132" s="485" t="s">
        <v>166</v>
      </c>
      <c r="D132" s="485" t="s">
        <v>143</v>
      </c>
      <c r="E132" s="486"/>
      <c r="F132" s="487" t="s">
        <v>284</v>
      </c>
      <c r="G132" s="487"/>
      <c r="H132" s="487"/>
      <c r="I132" s="487"/>
      <c r="J132" s="488" t="s">
        <v>172</v>
      </c>
      <c r="K132" s="489">
        <v>1</v>
      </c>
      <c r="L132" s="44"/>
      <c r="M132" s="44"/>
      <c r="N132" s="490">
        <f t="shared" si="0"/>
        <v>0</v>
      </c>
      <c r="O132" s="490"/>
      <c r="P132" s="490"/>
      <c r="Q132" s="490"/>
      <c r="R132" s="9"/>
      <c r="T132" s="29" t="s">
        <v>5</v>
      </c>
      <c r="U132" s="30" t="s">
        <v>35</v>
      </c>
      <c r="V132" s="31">
        <v>0</v>
      </c>
      <c r="W132" s="31">
        <f t="shared" si="1"/>
        <v>0</v>
      </c>
      <c r="X132" s="31">
        <v>0</v>
      </c>
      <c r="Y132" s="31">
        <f t="shared" si="2"/>
        <v>0</v>
      </c>
      <c r="Z132" s="31">
        <v>0</v>
      </c>
      <c r="AA132" s="32">
        <f t="shared" si="3"/>
        <v>0</v>
      </c>
      <c r="AR132" s="14" t="s">
        <v>199</v>
      </c>
      <c r="AT132" s="14" t="s">
        <v>143</v>
      </c>
      <c r="AU132" s="14" t="s">
        <v>103</v>
      </c>
      <c r="AY132" s="14" t="s">
        <v>142</v>
      </c>
      <c r="BE132" s="33">
        <f t="shared" si="4"/>
        <v>0</v>
      </c>
      <c r="BF132" s="33">
        <f t="shared" si="5"/>
        <v>0</v>
      </c>
      <c r="BG132" s="33">
        <f t="shared" si="6"/>
        <v>0</v>
      </c>
      <c r="BH132" s="33">
        <f t="shared" si="7"/>
        <v>0</v>
      </c>
      <c r="BI132" s="33">
        <f t="shared" si="8"/>
        <v>0</v>
      </c>
      <c r="BJ132" s="14" t="s">
        <v>78</v>
      </c>
      <c r="BK132" s="33">
        <f t="shared" si="9"/>
        <v>0</v>
      </c>
      <c r="BL132" s="14" t="s">
        <v>199</v>
      </c>
      <c r="BM132" s="14" t="s">
        <v>285</v>
      </c>
    </row>
    <row r="133" spans="2:65" s="15" customFormat="1" ht="25.5" customHeight="1">
      <c r="B133" s="8"/>
      <c r="C133" s="485" t="s">
        <v>169</v>
      </c>
      <c r="D133" s="485" t="s">
        <v>143</v>
      </c>
      <c r="E133" s="486"/>
      <c r="F133" s="487" t="s">
        <v>286</v>
      </c>
      <c r="G133" s="487"/>
      <c r="H133" s="487"/>
      <c r="I133" s="487"/>
      <c r="J133" s="488" t="s">
        <v>168</v>
      </c>
      <c r="K133" s="489">
        <v>211.238</v>
      </c>
      <c r="L133" s="44"/>
      <c r="M133" s="44"/>
      <c r="N133" s="490">
        <f t="shared" si="0"/>
        <v>0</v>
      </c>
      <c r="O133" s="490"/>
      <c r="P133" s="490"/>
      <c r="Q133" s="490"/>
      <c r="R133" s="9"/>
      <c r="T133" s="29" t="s">
        <v>5</v>
      </c>
      <c r="U133" s="30" t="s">
        <v>35</v>
      </c>
      <c r="V133" s="31">
        <v>0</v>
      </c>
      <c r="W133" s="31">
        <f t="shared" si="1"/>
        <v>0</v>
      </c>
      <c r="X133" s="31">
        <v>0</v>
      </c>
      <c r="Y133" s="31">
        <f t="shared" si="2"/>
        <v>0</v>
      </c>
      <c r="Z133" s="31">
        <v>0</v>
      </c>
      <c r="AA133" s="32">
        <f t="shared" si="3"/>
        <v>0</v>
      </c>
      <c r="AR133" s="14" t="s">
        <v>154</v>
      </c>
      <c r="AT133" s="14" t="s">
        <v>143</v>
      </c>
      <c r="AU133" s="14" t="s">
        <v>103</v>
      </c>
      <c r="AY133" s="14" t="s">
        <v>142</v>
      </c>
      <c r="BE133" s="33">
        <f t="shared" si="4"/>
        <v>0</v>
      </c>
      <c r="BF133" s="33">
        <f t="shared" si="5"/>
        <v>0</v>
      </c>
      <c r="BG133" s="33">
        <f t="shared" si="6"/>
        <v>0</v>
      </c>
      <c r="BH133" s="33">
        <f t="shared" si="7"/>
        <v>0</v>
      </c>
      <c r="BI133" s="33">
        <f t="shared" si="8"/>
        <v>0</v>
      </c>
      <c r="BJ133" s="14" t="s">
        <v>78</v>
      </c>
      <c r="BK133" s="33">
        <f t="shared" si="9"/>
        <v>0</v>
      </c>
      <c r="BL133" s="14" t="s">
        <v>154</v>
      </c>
      <c r="BM133" s="14" t="s">
        <v>287</v>
      </c>
    </row>
    <row r="134" spans="2:63" s="22" customFormat="1" ht="29.85" customHeight="1">
      <c r="B134" s="19"/>
      <c r="C134" s="466"/>
      <c r="D134" s="477" t="s">
        <v>127</v>
      </c>
      <c r="E134" s="477"/>
      <c r="F134" s="477"/>
      <c r="G134" s="477"/>
      <c r="H134" s="477"/>
      <c r="I134" s="477"/>
      <c r="J134" s="477"/>
      <c r="K134" s="477"/>
      <c r="L134" s="650"/>
      <c r="M134" s="650"/>
      <c r="N134" s="491">
        <f>SUM(N135:Q138)</f>
        <v>0</v>
      </c>
      <c r="O134" s="492"/>
      <c r="P134" s="492"/>
      <c r="Q134" s="492"/>
      <c r="R134" s="21"/>
      <c r="T134" s="23"/>
      <c r="U134" s="20"/>
      <c r="V134" s="20"/>
      <c r="W134" s="24">
        <f>SUM(W135:W138)</f>
        <v>4.125197</v>
      </c>
      <c r="X134" s="20"/>
      <c r="Y134" s="24">
        <f>SUM(Y135:Y138)</f>
        <v>0.00260464</v>
      </c>
      <c r="Z134" s="20"/>
      <c r="AA134" s="25">
        <f>SUM(AA135:AA138)</f>
        <v>0</v>
      </c>
      <c r="AR134" s="26" t="s">
        <v>103</v>
      </c>
      <c r="AT134" s="27" t="s">
        <v>69</v>
      </c>
      <c r="AU134" s="27" t="s">
        <v>78</v>
      </c>
      <c r="AY134" s="26" t="s">
        <v>142</v>
      </c>
      <c r="BK134" s="28">
        <f>SUM(BK135:BK138)</f>
        <v>0</v>
      </c>
    </row>
    <row r="135" spans="2:65" s="15" customFormat="1" ht="25.5" customHeight="1">
      <c r="B135" s="8"/>
      <c r="C135" s="485">
        <v>19</v>
      </c>
      <c r="D135" s="485" t="s">
        <v>143</v>
      </c>
      <c r="E135" s="486"/>
      <c r="F135" s="487" t="s">
        <v>615</v>
      </c>
      <c r="G135" s="487"/>
      <c r="H135" s="487"/>
      <c r="I135" s="487"/>
      <c r="J135" s="488" t="s">
        <v>150</v>
      </c>
      <c r="K135" s="489">
        <v>29</v>
      </c>
      <c r="L135" s="44"/>
      <c r="M135" s="44"/>
      <c r="N135" s="490">
        <f>ROUND(L135*K135,2)</f>
        <v>0</v>
      </c>
      <c r="O135" s="490"/>
      <c r="P135" s="490"/>
      <c r="Q135" s="490"/>
      <c r="R135" s="9"/>
      <c r="T135" s="29" t="s">
        <v>5</v>
      </c>
      <c r="U135" s="30" t="s">
        <v>35</v>
      </c>
      <c r="V135" s="31">
        <v>0.028</v>
      </c>
      <c r="W135" s="31">
        <f>V135*K135</f>
        <v>0.812</v>
      </c>
      <c r="X135" s="31">
        <v>2E-05</v>
      </c>
      <c r="Y135" s="31">
        <f>X135*K135</f>
        <v>0.00058</v>
      </c>
      <c r="Z135" s="31">
        <v>0</v>
      </c>
      <c r="AA135" s="32">
        <f>Z135*K135</f>
        <v>0</v>
      </c>
      <c r="AR135" s="14" t="s">
        <v>154</v>
      </c>
      <c r="AT135" s="14" t="s">
        <v>143</v>
      </c>
      <c r="AU135" s="14" t="s">
        <v>103</v>
      </c>
      <c r="AY135" s="14" t="s">
        <v>142</v>
      </c>
      <c r="BE135" s="33">
        <f>IF(U135="základní",N135,0)</f>
        <v>0</v>
      </c>
      <c r="BF135" s="33">
        <f>IF(U135="snížená",N135,0)</f>
        <v>0</v>
      </c>
      <c r="BG135" s="33">
        <f>IF(U135="zákl. přenesená",N135,0)</f>
        <v>0</v>
      </c>
      <c r="BH135" s="33">
        <f>IF(U135="sníž. přenesená",N135,0)</f>
        <v>0</v>
      </c>
      <c r="BI135" s="33">
        <f>IF(U135="nulová",N135,0)</f>
        <v>0</v>
      </c>
      <c r="BJ135" s="14" t="s">
        <v>78</v>
      </c>
      <c r="BK135" s="33">
        <f>ROUND(L135*K135,2)</f>
        <v>0</v>
      </c>
      <c r="BL135" s="14" t="s">
        <v>154</v>
      </c>
      <c r="BM135" s="14" t="s">
        <v>289</v>
      </c>
    </row>
    <row r="136" spans="2:65" s="15" customFormat="1" ht="25.5" customHeight="1">
      <c r="B136" s="8"/>
      <c r="C136" s="485">
        <v>20</v>
      </c>
      <c r="D136" s="485" t="s">
        <v>143</v>
      </c>
      <c r="E136" s="486"/>
      <c r="F136" s="487" t="s">
        <v>290</v>
      </c>
      <c r="G136" s="487"/>
      <c r="H136" s="487"/>
      <c r="I136" s="487"/>
      <c r="J136" s="488" t="s">
        <v>145</v>
      </c>
      <c r="K136" s="489">
        <v>4.811</v>
      </c>
      <c r="L136" s="44"/>
      <c r="M136" s="44"/>
      <c r="N136" s="490">
        <f>ROUND(L136*K136,2)</f>
        <v>0</v>
      </c>
      <c r="O136" s="490"/>
      <c r="P136" s="490"/>
      <c r="Q136" s="490"/>
      <c r="R136" s="9"/>
      <c r="T136" s="29" t="s">
        <v>5</v>
      </c>
      <c r="U136" s="30" t="s">
        <v>35</v>
      </c>
      <c r="V136" s="31">
        <v>0.155</v>
      </c>
      <c r="W136" s="31">
        <f>V136*K136</f>
        <v>0.745705</v>
      </c>
      <c r="X136" s="31">
        <v>0.00012</v>
      </c>
      <c r="Y136" s="31">
        <f>X136*K136</f>
        <v>0.00057732</v>
      </c>
      <c r="Z136" s="31">
        <v>0</v>
      </c>
      <c r="AA136" s="32">
        <f>Z136*K136</f>
        <v>0</v>
      </c>
      <c r="AR136" s="14" t="s">
        <v>154</v>
      </c>
      <c r="AT136" s="14" t="s">
        <v>143</v>
      </c>
      <c r="AU136" s="14" t="s">
        <v>103</v>
      </c>
      <c r="AY136" s="14" t="s">
        <v>142</v>
      </c>
      <c r="BE136" s="33">
        <f>IF(U136="základní",N136,0)</f>
        <v>0</v>
      </c>
      <c r="BF136" s="33">
        <f>IF(U136="snížená",N136,0)</f>
        <v>0</v>
      </c>
      <c r="BG136" s="33">
        <f>IF(U136="zákl. přenesená",N136,0)</f>
        <v>0</v>
      </c>
      <c r="BH136" s="33">
        <f>IF(U136="sníž. přenesená",N136,0)</f>
        <v>0</v>
      </c>
      <c r="BI136" s="33">
        <f>IF(U136="nulová",N136,0)</f>
        <v>0</v>
      </c>
      <c r="BJ136" s="14" t="s">
        <v>78</v>
      </c>
      <c r="BK136" s="33">
        <f>ROUND(L136*K136,2)</f>
        <v>0</v>
      </c>
      <c r="BL136" s="14" t="s">
        <v>154</v>
      </c>
      <c r="BM136" s="14" t="s">
        <v>291</v>
      </c>
    </row>
    <row r="137" spans="2:65" s="15" customFormat="1" ht="25.5" customHeight="1">
      <c r="B137" s="8"/>
      <c r="C137" s="485">
        <v>21</v>
      </c>
      <c r="D137" s="485" t="s">
        <v>143</v>
      </c>
      <c r="E137" s="486"/>
      <c r="F137" s="487" t="s">
        <v>212</v>
      </c>
      <c r="G137" s="487"/>
      <c r="H137" s="487"/>
      <c r="I137" s="487"/>
      <c r="J137" s="488" t="s">
        <v>150</v>
      </c>
      <c r="K137" s="489">
        <v>29</v>
      </c>
      <c r="L137" s="44"/>
      <c r="M137" s="44"/>
      <c r="N137" s="490">
        <f>ROUND(L137*K137,2)</f>
        <v>0</v>
      </c>
      <c r="O137" s="490"/>
      <c r="P137" s="490"/>
      <c r="Q137" s="490"/>
      <c r="R137" s="9"/>
      <c r="T137" s="29" t="s">
        <v>5</v>
      </c>
      <c r="U137" s="30" t="s">
        <v>35</v>
      </c>
      <c r="V137" s="31">
        <v>0.06</v>
      </c>
      <c r="W137" s="31">
        <f>V137*K137</f>
        <v>1.74</v>
      </c>
      <c r="X137" s="31">
        <v>3E-05</v>
      </c>
      <c r="Y137" s="31">
        <f>X137*K137</f>
        <v>0.00087</v>
      </c>
      <c r="Z137" s="31">
        <v>0</v>
      </c>
      <c r="AA137" s="32">
        <f>Z137*K137</f>
        <v>0</v>
      </c>
      <c r="AR137" s="14" t="s">
        <v>154</v>
      </c>
      <c r="AT137" s="14" t="s">
        <v>143</v>
      </c>
      <c r="AU137" s="14" t="s">
        <v>103</v>
      </c>
      <c r="AY137" s="14" t="s">
        <v>142</v>
      </c>
      <c r="BE137" s="33">
        <f>IF(U137="základní",N137,0)</f>
        <v>0</v>
      </c>
      <c r="BF137" s="33">
        <f>IF(U137="snížená",N137,0)</f>
        <v>0</v>
      </c>
      <c r="BG137" s="33">
        <f>IF(U137="zákl. přenesená",N137,0)</f>
        <v>0</v>
      </c>
      <c r="BH137" s="33">
        <f>IF(U137="sníž. přenesená",N137,0)</f>
        <v>0</v>
      </c>
      <c r="BI137" s="33">
        <f>IF(U137="nulová",N137,0)</f>
        <v>0</v>
      </c>
      <c r="BJ137" s="14" t="s">
        <v>78</v>
      </c>
      <c r="BK137" s="33">
        <f>ROUND(L137*K137,2)</f>
        <v>0</v>
      </c>
      <c r="BL137" s="14" t="s">
        <v>154</v>
      </c>
      <c r="BM137" s="14" t="s">
        <v>292</v>
      </c>
    </row>
    <row r="138" spans="2:65" s="15" customFormat="1" ht="25.5" customHeight="1">
      <c r="B138" s="8"/>
      <c r="C138" s="485">
        <v>22</v>
      </c>
      <c r="D138" s="485" t="s">
        <v>143</v>
      </c>
      <c r="E138" s="486"/>
      <c r="F138" s="487" t="s">
        <v>293</v>
      </c>
      <c r="G138" s="487"/>
      <c r="H138" s="487"/>
      <c r="I138" s="487"/>
      <c r="J138" s="488" t="s">
        <v>145</v>
      </c>
      <c r="K138" s="489">
        <v>4.811</v>
      </c>
      <c r="L138" s="44"/>
      <c r="M138" s="44"/>
      <c r="N138" s="490">
        <f>ROUND(L138*K138,2)</f>
        <v>0</v>
      </c>
      <c r="O138" s="490"/>
      <c r="P138" s="490"/>
      <c r="Q138" s="490"/>
      <c r="R138" s="9"/>
      <c r="T138" s="29" t="s">
        <v>5</v>
      </c>
      <c r="U138" s="30" t="s">
        <v>35</v>
      </c>
      <c r="V138" s="31">
        <v>0.172</v>
      </c>
      <c r="W138" s="31">
        <f>V138*K138</f>
        <v>0.8274919999999999</v>
      </c>
      <c r="X138" s="31">
        <v>0.00012</v>
      </c>
      <c r="Y138" s="31">
        <f>X138*K138</f>
        <v>0.00057732</v>
      </c>
      <c r="Z138" s="31">
        <v>0</v>
      </c>
      <c r="AA138" s="32">
        <f>Z138*K138</f>
        <v>0</v>
      </c>
      <c r="AR138" s="14" t="s">
        <v>154</v>
      </c>
      <c r="AT138" s="14" t="s">
        <v>143</v>
      </c>
      <c r="AU138" s="14" t="s">
        <v>103</v>
      </c>
      <c r="AY138" s="14" t="s">
        <v>142</v>
      </c>
      <c r="BE138" s="33">
        <f>IF(U138="základní",N138,0)</f>
        <v>0</v>
      </c>
      <c r="BF138" s="33">
        <f>IF(U138="snížená",N138,0)</f>
        <v>0</v>
      </c>
      <c r="BG138" s="33">
        <f>IF(U138="zákl. přenesená",N138,0)</f>
        <v>0</v>
      </c>
      <c r="BH138" s="33">
        <f>IF(U138="sníž. přenesená",N138,0)</f>
        <v>0</v>
      </c>
      <c r="BI138" s="33">
        <f>IF(U138="nulová",N138,0)</f>
        <v>0</v>
      </c>
      <c r="BJ138" s="14" t="s">
        <v>78</v>
      </c>
      <c r="BK138" s="33">
        <f>ROUND(L138*K138,2)</f>
        <v>0</v>
      </c>
      <c r="BL138" s="14" t="s">
        <v>154</v>
      </c>
      <c r="BM138" s="14" t="s">
        <v>294</v>
      </c>
    </row>
    <row r="139" spans="2:63" s="22" customFormat="1" ht="37.35" customHeight="1">
      <c r="B139" s="19"/>
      <c r="C139" s="466"/>
      <c r="D139" s="467" t="s">
        <v>229</v>
      </c>
      <c r="E139" s="467"/>
      <c r="F139" s="467"/>
      <c r="G139" s="467"/>
      <c r="H139" s="467"/>
      <c r="I139" s="467"/>
      <c r="J139" s="467"/>
      <c r="K139" s="467"/>
      <c r="L139" s="651"/>
      <c r="M139" s="651"/>
      <c r="N139" s="493">
        <f>SUM(N140)</f>
        <v>0</v>
      </c>
      <c r="O139" s="494"/>
      <c r="P139" s="494"/>
      <c r="Q139" s="494"/>
      <c r="R139" s="21"/>
      <c r="T139" s="23"/>
      <c r="U139" s="20"/>
      <c r="V139" s="20"/>
      <c r="W139" s="24">
        <f>W140</f>
        <v>5</v>
      </c>
      <c r="X139" s="20"/>
      <c r="Y139" s="24">
        <f>Y140</f>
        <v>0</v>
      </c>
      <c r="Z139" s="20"/>
      <c r="AA139" s="25">
        <f>AA140</f>
        <v>0</v>
      </c>
      <c r="AR139" s="26" t="s">
        <v>146</v>
      </c>
      <c r="AT139" s="27" t="s">
        <v>69</v>
      </c>
      <c r="AU139" s="27" t="s">
        <v>70</v>
      </c>
      <c r="AY139" s="26" t="s">
        <v>142</v>
      </c>
      <c r="BK139" s="28">
        <f>BK140</f>
        <v>0</v>
      </c>
    </row>
    <row r="140" spans="2:65" s="15" customFormat="1" ht="16.5" customHeight="1">
      <c r="B140" s="8"/>
      <c r="C140" s="485">
        <v>23</v>
      </c>
      <c r="D140" s="485" t="s">
        <v>143</v>
      </c>
      <c r="E140" s="486"/>
      <c r="F140" s="487" t="s">
        <v>260</v>
      </c>
      <c r="G140" s="487"/>
      <c r="H140" s="487"/>
      <c r="I140" s="487"/>
      <c r="J140" s="488" t="s">
        <v>261</v>
      </c>
      <c r="K140" s="489">
        <v>5</v>
      </c>
      <c r="L140" s="44"/>
      <c r="M140" s="44"/>
      <c r="N140" s="490">
        <f>ROUND(L140*K140,2)</f>
        <v>0</v>
      </c>
      <c r="O140" s="490"/>
      <c r="P140" s="490"/>
      <c r="Q140" s="490"/>
      <c r="R140" s="9"/>
      <c r="T140" s="29" t="s">
        <v>5</v>
      </c>
      <c r="U140" s="34" t="s">
        <v>35</v>
      </c>
      <c r="V140" s="35">
        <v>1</v>
      </c>
      <c r="W140" s="35">
        <f>V140*K140</f>
        <v>5</v>
      </c>
      <c r="X140" s="35">
        <v>0</v>
      </c>
      <c r="Y140" s="35">
        <f>X140*K140</f>
        <v>0</v>
      </c>
      <c r="Z140" s="35">
        <v>0</v>
      </c>
      <c r="AA140" s="36">
        <f>Z140*K140</f>
        <v>0</v>
      </c>
      <c r="AR140" s="14" t="s">
        <v>262</v>
      </c>
      <c r="AT140" s="14" t="s">
        <v>143</v>
      </c>
      <c r="AU140" s="14" t="s">
        <v>78</v>
      </c>
      <c r="AY140" s="14" t="s">
        <v>142</v>
      </c>
      <c r="BE140" s="33">
        <f>IF(U140="základní",N140,0)</f>
        <v>0</v>
      </c>
      <c r="BF140" s="33">
        <f>IF(U140="snížená",N140,0)</f>
        <v>0</v>
      </c>
      <c r="BG140" s="33">
        <f>IF(U140="zákl. přenesená",N140,0)</f>
        <v>0</v>
      </c>
      <c r="BH140" s="33">
        <f>IF(U140="sníž. přenesená",N140,0)</f>
        <v>0</v>
      </c>
      <c r="BI140" s="33">
        <f>IF(U140="nulová",N140,0)</f>
        <v>0</v>
      </c>
      <c r="BJ140" s="14" t="s">
        <v>78</v>
      </c>
      <c r="BK140" s="33">
        <f>ROUND(L140*K140,2)</f>
        <v>0</v>
      </c>
      <c r="BL140" s="14" t="s">
        <v>262</v>
      </c>
      <c r="BM140" s="14" t="s">
        <v>295</v>
      </c>
    </row>
    <row r="141" spans="2:18" s="15" customFormat="1" ht="6.95" customHeight="1">
      <c r="B141" s="16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8"/>
    </row>
  </sheetData>
  <sheetProtection algorithmName="SHA-512" hashValue="GYJCDlEVVPv6FGiodcCpfRR++Pew2nuU3TqoLpR4SN2gXgJQtbTv70u+bv7UhxoKayVHFZ18rPv7gcAzW0W1Dw==" saltValue="XBPlAejVMl2UF0ONZ5++1w==" spinCount="100000" sheet="1" formatCells="0" formatColumns="0" formatRows="0" insertColumns="0" insertRows="0" insertHyperlinks="0" deleteColumns="0" deleteRows="0" selectLockedCells="1" sort="0" autoFilter="0" pivotTables="0"/>
  <mergeCells count="128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N113:Q113"/>
    <mergeCell ref="N114:Q114"/>
    <mergeCell ref="N115:Q115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L129:M129"/>
    <mergeCell ref="N129:Q129"/>
    <mergeCell ref="F120:I120"/>
    <mergeCell ref="L120:M120"/>
    <mergeCell ref="N120:Q120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28:I128"/>
    <mergeCell ref="L128:M128"/>
    <mergeCell ref="N128:Q128"/>
    <mergeCell ref="F127:I127"/>
    <mergeCell ref="L127:M127"/>
    <mergeCell ref="N127:Q127"/>
    <mergeCell ref="F140:I140"/>
    <mergeCell ref="L140:M140"/>
    <mergeCell ref="N140:Q140"/>
    <mergeCell ref="N139:Q139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N134:Q134"/>
    <mergeCell ref="H1:K1"/>
    <mergeCell ref="S2:AC2"/>
    <mergeCell ref="F137:I137"/>
    <mergeCell ref="L137:M137"/>
    <mergeCell ref="N137:Q137"/>
    <mergeCell ref="F138:I138"/>
    <mergeCell ref="L138:M138"/>
    <mergeCell ref="N138:Q138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5:I125"/>
    <mergeCell ref="L125:M125"/>
    <mergeCell ref="N125:Q125"/>
    <mergeCell ref="F126:I126"/>
    <mergeCell ref="L126:M126"/>
    <mergeCell ref="N126:Q126"/>
    <mergeCell ref="F129:I129"/>
  </mergeCells>
  <hyperlinks>
    <hyperlink ref="F1:G1" location="C2" display="1) Krycí list rozpočtu"/>
    <hyperlink ref="H1:K1" location="C86" display="2) Rekapitulace rozpočtu"/>
    <hyperlink ref="L1" location="C11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205"/>
  <sheetViews>
    <sheetView showGridLines="0" workbookViewId="0" topLeftCell="A1">
      <pane ySplit="1" topLeftCell="A117" activePane="bottomLeft" state="frozen"/>
      <selection pane="bottomLeft" activeCell="L126" sqref="L126:M204"/>
    </sheetView>
  </sheetViews>
  <sheetFormatPr defaultColWidth="9.33203125" defaultRowHeight="13.5"/>
  <cols>
    <col min="1" max="1" width="8.33203125" style="496" customWidth="1"/>
    <col min="2" max="2" width="1.66796875" style="496" customWidth="1"/>
    <col min="3" max="3" width="4.16015625" style="496" customWidth="1"/>
    <col min="4" max="4" width="4.33203125" style="496" customWidth="1"/>
    <col min="5" max="5" width="17.16015625" style="496" customWidth="1"/>
    <col min="6" max="7" width="11.16015625" style="496" customWidth="1"/>
    <col min="8" max="8" width="12.5" style="496" customWidth="1"/>
    <col min="9" max="9" width="7" style="496" customWidth="1"/>
    <col min="10" max="10" width="5.16015625" style="496" customWidth="1"/>
    <col min="11" max="11" width="11.5" style="496" customWidth="1"/>
    <col min="12" max="12" width="12" style="496" customWidth="1"/>
    <col min="13" max="14" width="6" style="496" customWidth="1"/>
    <col min="15" max="15" width="2" style="496" customWidth="1"/>
    <col min="16" max="16" width="12.5" style="496" customWidth="1"/>
    <col min="17" max="17" width="4.16015625" style="496" customWidth="1"/>
    <col min="18" max="18" width="1.66796875" style="496" customWidth="1"/>
    <col min="19" max="19" width="8.16015625" style="496" customWidth="1"/>
    <col min="20" max="20" width="29.66015625" style="496" hidden="1" customWidth="1"/>
    <col min="21" max="21" width="16.33203125" style="496" hidden="1" customWidth="1"/>
    <col min="22" max="22" width="12.33203125" style="496" hidden="1" customWidth="1"/>
    <col min="23" max="23" width="16.33203125" style="496" hidden="1" customWidth="1"/>
    <col min="24" max="24" width="12.16015625" style="496" hidden="1" customWidth="1"/>
    <col min="25" max="25" width="15" style="496" hidden="1" customWidth="1"/>
    <col min="26" max="26" width="11" style="496" hidden="1" customWidth="1"/>
    <col min="27" max="27" width="15" style="496" hidden="1" customWidth="1"/>
    <col min="28" max="28" width="16.33203125" style="496" hidden="1" customWidth="1"/>
    <col min="29" max="29" width="11" style="496" customWidth="1"/>
    <col min="30" max="30" width="15" style="496" customWidth="1"/>
    <col min="31" max="31" width="16.33203125" style="496" customWidth="1"/>
    <col min="32" max="37" width="9.33203125" style="496" customWidth="1"/>
    <col min="38" max="38" width="8.16015625" style="496" customWidth="1"/>
    <col min="39" max="42" width="9.33203125" style="496" hidden="1" customWidth="1"/>
    <col min="43" max="57" width="14.66015625" style="496" hidden="1" customWidth="1"/>
    <col min="58" max="58" width="0.1640625" style="496" hidden="1" customWidth="1"/>
    <col min="59" max="59" width="1.171875" style="496" customWidth="1"/>
    <col min="60" max="61" width="4.83203125" style="496" hidden="1" customWidth="1"/>
    <col min="62" max="62" width="2.16015625" style="496" hidden="1" customWidth="1"/>
    <col min="63" max="63" width="10.33203125" style="496" hidden="1" customWidth="1"/>
    <col min="64" max="64" width="5.16015625" style="496" hidden="1" customWidth="1"/>
    <col min="65" max="65" width="11.83203125" style="496" hidden="1" customWidth="1"/>
    <col min="66" max="66" width="0.328125" style="496" customWidth="1"/>
    <col min="67" max="67" width="1.66796875" style="496" customWidth="1"/>
    <col min="68" max="76" width="14.66015625" style="496" customWidth="1"/>
    <col min="77" max="16384" width="9.33203125" style="496" customWidth="1"/>
  </cols>
  <sheetData>
    <row r="1" spans="1:66" ht="21.75" customHeight="1">
      <c r="A1" s="495"/>
      <c r="B1" s="11"/>
      <c r="C1" s="11"/>
      <c r="D1" s="12" t="s">
        <v>1</v>
      </c>
      <c r="E1" s="11"/>
      <c r="F1" s="13" t="s">
        <v>98</v>
      </c>
      <c r="G1" s="13"/>
      <c r="H1" s="48" t="s">
        <v>99</v>
      </c>
      <c r="I1" s="48"/>
      <c r="J1" s="48"/>
      <c r="K1" s="48"/>
      <c r="L1" s="13" t="s">
        <v>100</v>
      </c>
      <c r="M1" s="11"/>
      <c r="N1" s="11"/>
      <c r="O1" s="12" t="s">
        <v>101</v>
      </c>
      <c r="P1" s="11"/>
      <c r="Q1" s="11"/>
      <c r="R1" s="11"/>
      <c r="S1" s="13" t="s">
        <v>102</v>
      </c>
      <c r="T1" s="13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  <c r="AJ1" s="495"/>
      <c r="AK1" s="495"/>
      <c r="AL1" s="495"/>
      <c r="AM1" s="495"/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495"/>
      <c r="BB1" s="495"/>
      <c r="BC1" s="495"/>
      <c r="BD1" s="495"/>
      <c r="BE1" s="495"/>
      <c r="BF1" s="495"/>
      <c r="BG1" s="495"/>
      <c r="BH1" s="495"/>
      <c r="BI1" s="495"/>
      <c r="BJ1" s="495"/>
      <c r="BK1" s="495"/>
      <c r="BL1" s="495"/>
      <c r="BM1" s="495"/>
      <c r="BN1" s="495"/>
    </row>
    <row r="2" spans="3:46" s="516" customFormat="1" ht="36.95" customHeight="1">
      <c r="C2" s="362" t="s">
        <v>7</v>
      </c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S2" s="364" t="s">
        <v>8</v>
      </c>
      <c r="T2" s="517"/>
      <c r="U2" s="517"/>
      <c r="V2" s="517"/>
      <c r="W2" s="517"/>
      <c r="X2" s="517"/>
      <c r="Y2" s="517"/>
      <c r="Z2" s="517"/>
      <c r="AA2" s="517"/>
      <c r="AB2" s="517"/>
      <c r="AC2" s="517"/>
      <c r="AT2" s="518" t="s">
        <v>91</v>
      </c>
    </row>
    <row r="3" spans="2:46" s="516" customFormat="1" ht="6.95" customHeight="1">
      <c r="B3" s="519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1"/>
      <c r="AT3" s="518" t="s">
        <v>103</v>
      </c>
    </row>
    <row r="4" spans="2:46" s="516" customFormat="1" ht="36.95" customHeight="1">
      <c r="B4" s="522"/>
      <c r="C4" s="371" t="s">
        <v>104</v>
      </c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523"/>
      <c r="T4" s="374" t="s">
        <v>13</v>
      </c>
      <c r="AT4" s="518" t="s">
        <v>6</v>
      </c>
    </row>
    <row r="5" spans="2:18" s="516" customFormat="1" ht="6.95" customHeight="1">
      <c r="B5" s="522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3"/>
    </row>
    <row r="6" spans="2:18" s="516" customFormat="1" ht="25.35" customHeight="1">
      <c r="B6" s="522"/>
      <c r="C6" s="524"/>
      <c r="D6" s="376" t="s">
        <v>16</v>
      </c>
      <c r="E6" s="524"/>
      <c r="F6" s="377" t="str">
        <f>'Rekapitulace stavby'!K6</f>
        <v xml:space="preserve">Pořízení nové kotelny_ UDRŽOVACÍ PRÁCE
Vyšší odborná škola a Střední zemědělská škola Benešov, Mendelova 131 
</v>
      </c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524"/>
      <c r="R6" s="523"/>
    </row>
    <row r="7" spans="2:18" s="525" customFormat="1" ht="32.85" customHeight="1">
      <c r="B7" s="526"/>
      <c r="C7" s="527"/>
      <c r="D7" s="382" t="s">
        <v>105</v>
      </c>
      <c r="E7" s="527"/>
      <c r="F7" s="383" t="s">
        <v>296</v>
      </c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7"/>
      <c r="R7" s="529"/>
    </row>
    <row r="8" spans="2:18" s="525" customFormat="1" ht="14.45" customHeight="1">
      <c r="B8" s="526"/>
      <c r="C8" s="527"/>
      <c r="D8" s="376" t="s">
        <v>17</v>
      </c>
      <c r="E8" s="527"/>
      <c r="F8" s="386"/>
      <c r="G8" s="527"/>
      <c r="H8" s="527"/>
      <c r="I8" s="527"/>
      <c r="J8" s="527"/>
      <c r="K8" s="527"/>
      <c r="L8" s="527"/>
      <c r="M8" s="376" t="s">
        <v>18</v>
      </c>
      <c r="N8" s="527"/>
      <c r="O8" s="386" t="s">
        <v>5</v>
      </c>
      <c r="P8" s="527"/>
      <c r="Q8" s="527"/>
      <c r="R8" s="529"/>
    </row>
    <row r="9" spans="2:18" s="525" customFormat="1" ht="14.45" customHeight="1">
      <c r="B9" s="526"/>
      <c r="C9" s="527"/>
      <c r="D9" s="376" t="s">
        <v>19</v>
      </c>
      <c r="E9" s="527"/>
      <c r="F9" s="386" t="str">
        <f>'Rekapitulace stavby'!K8</f>
        <v xml:space="preserve">Benešov-Mendelova 131 </v>
      </c>
      <c r="G9" s="527"/>
      <c r="H9" s="527"/>
      <c r="I9" s="527"/>
      <c r="J9" s="527"/>
      <c r="K9" s="527"/>
      <c r="L9" s="527"/>
      <c r="M9" s="376" t="s">
        <v>20</v>
      </c>
      <c r="N9" s="527"/>
      <c r="O9" s="387">
        <f>'Rekapitulace stavby'!AN8</f>
        <v>43862</v>
      </c>
      <c r="P9" s="387"/>
      <c r="Q9" s="527"/>
      <c r="R9" s="529"/>
    </row>
    <row r="10" spans="2:18" s="525" customFormat="1" ht="10.9" customHeight="1">
      <c r="B10" s="526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9"/>
    </row>
    <row r="11" spans="2:18" s="525" customFormat="1" ht="14.45" customHeight="1">
      <c r="B11" s="526"/>
      <c r="C11" s="527"/>
      <c r="D11" s="376" t="s">
        <v>23</v>
      </c>
      <c r="E11" s="527"/>
      <c r="F11" s="527"/>
      <c r="G11" s="527"/>
      <c r="H11" s="527"/>
      <c r="I11" s="527"/>
      <c r="J11" s="527"/>
      <c r="K11" s="527"/>
      <c r="L11" s="527"/>
      <c r="M11" s="376" t="s">
        <v>24</v>
      </c>
      <c r="N11" s="527"/>
      <c r="O11" s="388">
        <f>'Rekapitulace stavby'!AN10</f>
        <v>61664651</v>
      </c>
      <c r="P11" s="388"/>
      <c r="Q11" s="527"/>
      <c r="R11" s="529"/>
    </row>
    <row r="12" spans="2:18" s="525" customFormat="1" ht="18" customHeight="1">
      <c r="B12" s="526"/>
      <c r="C12" s="527"/>
      <c r="D12" s="527"/>
      <c r="E12" s="386" t="str">
        <f>'Rekapitulace stavby'!E11</f>
        <v>Vyšší odborná škola a Střední zemědělská škola Benešov</v>
      </c>
      <c r="F12" s="527"/>
      <c r="G12" s="527"/>
      <c r="H12" s="527"/>
      <c r="I12" s="527"/>
      <c r="J12" s="527"/>
      <c r="K12" s="527"/>
      <c r="L12" s="527"/>
      <c r="M12" s="376" t="s">
        <v>25</v>
      </c>
      <c r="N12" s="527"/>
      <c r="O12" s="388" t="s">
        <v>5</v>
      </c>
      <c r="P12" s="388"/>
      <c r="Q12" s="527"/>
      <c r="R12" s="529"/>
    </row>
    <row r="13" spans="2:18" s="525" customFormat="1" ht="6.95" customHeight="1">
      <c r="B13" s="526"/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527"/>
      <c r="Q13" s="527"/>
      <c r="R13" s="529"/>
    </row>
    <row r="14" spans="2:18" s="525" customFormat="1" ht="14.45" customHeight="1">
      <c r="B14" s="526"/>
      <c r="C14" s="527"/>
      <c r="D14" s="376" t="s">
        <v>26</v>
      </c>
      <c r="E14" s="527"/>
      <c r="F14" s="527"/>
      <c r="G14" s="527"/>
      <c r="H14" s="527"/>
      <c r="I14" s="527"/>
      <c r="J14" s="527"/>
      <c r="K14" s="527"/>
      <c r="L14" s="527"/>
      <c r="M14" s="376" t="s">
        <v>24</v>
      </c>
      <c r="N14" s="527"/>
      <c r="O14" s="388" t="str">
        <f>IF('Rekapitulace stavby'!AN13="","",'Rekapitulace stavby'!AN13)</f>
        <v/>
      </c>
      <c r="P14" s="388"/>
      <c r="Q14" s="527"/>
      <c r="R14" s="529"/>
    </row>
    <row r="15" spans="2:18" s="525" customFormat="1" ht="18" customHeight="1">
      <c r="B15" s="526"/>
      <c r="C15" s="527"/>
      <c r="D15" s="527"/>
      <c r="E15" s="386" t="str">
        <f>IF('Rekapitulace stavby'!E14="","",'Rekapitulace stavby'!E14)</f>
        <v xml:space="preserve"> </v>
      </c>
      <c r="F15" s="527"/>
      <c r="G15" s="527"/>
      <c r="H15" s="527"/>
      <c r="I15" s="527"/>
      <c r="J15" s="527"/>
      <c r="K15" s="527"/>
      <c r="L15" s="527"/>
      <c r="M15" s="376" t="s">
        <v>25</v>
      </c>
      <c r="N15" s="527"/>
      <c r="O15" s="388" t="str">
        <f>IF('Rekapitulace stavby'!AN14="","",'Rekapitulace stavby'!AN14)</f>
        <v/>
      </c>
      <c r="P15" s="388"/>
      <c r="Q15" s="527"/>
      <c r="R15" s="529"/>
    </row>
    <row r="16" spans="2:18" s="525" customFormat="1" ht="6.95" customHeight="1">
      <c r="B16" s="526"/>
      <c r="C16" s="527"/>
      <c r="D16" s="527"/>
      <c r="E16" s="527"/>
      <c r="F16" s="527"/>
      <c r="G16" s="527"/>
      <c r="H16" s="527"/>
      <c r="I16" s="527"/>
      <c r="J16" s="527"/>
      <c r="K16" s="527"/>
      <c r="L16" s="527"/>
      <c r="M16" s="527"/>
      <c r="N16" s="527"/>
      <c r="O16" s="527"/>
      <c r="P16" s="527"/>
      <c r="Q16" s="527"/>
      <c r="R16" s="529"/>
    </row>
    <row r="17" spans="2:18" s="525" customFormat="1" ht="14.45" customHeight="1">
      <c r="B17" s="526"/>
      <c r="C17" s="527"/>
      <c r="D17" s="376" t="s">
        <v>28</v>
      </c>
      <c r="E17" s="527"/>
      <c r="F17" s="527"/>
      <c r="G17" s="527"/>
      <c r="H17" s="527"/>
      <c r="I17" s="527"/>
      <c r="J17" s="527"/>
      <c r="K17" s="527"/>
      <c r="L17" s="527"/>
      <c r="M17" s="376" t="s">
        <v>24</v>
      </c>
      <c r="N17" s="527"/>
      <c r="O17" s="388"/>
      <c r="P17" s="388"/>
      <c r="Q17" s="527"/>
      <c r="R17" s="529"/>
    </row>
    <row r="18" spans="2:18" s="525" customFormat="1" ht="18" customHeight="1">
      <c r="B18" s="526"/>
      <c r="C18" s="527"/>
      <c r="D18" s="527"/>
      <c r="E18" s="386" t="str">
        <f>'Rekapitulace stavby'!E17</f>
        <v>Mgr. Michal Smejkal</v>
      </c>
      <c r="F18" s="527"/>
      <c r="G18" s="527"/>
      <c r="H18" s="527"/>
      <c r="I18" s="527"/>
      <c r="J18" s="527"/>
      <c r="K18" s="527"/>
      <c r="L18" s="527"/>
      <c r="M18" s="376" t="s">
        <v>25</v>
      </c>
      <c r="N18" s="527"/>
      <c r="O18" s="388" t="s">
        <v>5</v>
      </c>
      <c r="P18" s="388"/>
      <c r="Q18" s="527"/>
      <c r="R18" s="529"/>
    </row>
    <row r="19" spans="2:18" s="525" customFormat="1" ht="6.95" customHeight="1">
      <c r="B19" s="526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9"/>
    </row>
    <row r="20" spans="2:18" s="525" customFormat="1" ht="14.45" customHeight="1">
      <c r="B20" s="526"/>
      <c r="C20" s="527"/>
      <c r="D20" s="376" t="s">
        <v>30</v>
      </c>
      <c r="E20" s="527"/>
      <c r="F20" s="527"/>
      <c r="G20" s="527"/>
      <c r="H20" s="527"/>
      <c r="I20" s="527"/>
      <c r="J20" s="527"/>
      <c r="K20" s="527"/>
      <c r="L20" s="527"/>
      <c r="M20" s="376" t="s">
        <v>24</v>
      </c>
      <c r="N20" s="527"/>
      <c r="O20" s="388"/>
      <c r="P20" s="388"/>
      <c r="Q20" s="527"/>
      <c r="R20" s="529"/>
    </row>
    <row r="21" spans="2:18" s="525" customFormat="1" ht="18" customHeight="1">
      <c r="B21" s="526"/>
      <c r="C21" s="527"/>
      <c r="D21" s="527"/>
      <c r="E21" s="386" t="str">
        <f>'Rekapitulace stavby'!E20</f>
        <v>Martin Suchý</v>
      </c>
      <c r="F21" s="527"/>
      <c r="G21" s="527"/>
      <c r="H21" s="527"/>
      <c r="I21" s="527"/>
      <c r="J21" s="527"/>
      <c r="K21" s="527"/>
      <c r="L21" s="527"/>
      <c r="M21" s="376" t="s">
        <v>25</v>
      </c>
      <c r="N21" s="527"/>
      <c r="O21" s="388" t="s">
        <v>5</v>
      </c>
      <c r="P21" s="388"/>
      <c r="Q21" s="527"/>
      <c r="R21" s="529"/>
    </row>
    <row r="22" spans="2:18" s="525" customFormat="1" ht="6.95" customHeight="1">
      <c r="B22" s="526"/>
      <c r="C22" s="527"/>
      <c r="D22" s="527"/>
      <c r="E22" s="527"/>
      <c r="F22" s="527"/>
      <c r="G22" s="527"/>
      <c r="H22" s="527"/>
      <c r="I22" s="527"/>
      <c r="J22" s="527"/>
      <c r="K22" s="527"/>
      <c r="L22" s="527"/>
      <c r="M22" s="527"/>
      <c r="N22" s="527"/>
      <c r="O22" s="527"/>
      <c r="P22" s="527"/>
      <c r="Q22" s="527"/>
      <c r="R22" s="529"/>
    </row>
    <row r="23" spans="2:18" s="525" customFormat="1" ht="14.45" customHeight="1">
      <c r="B23" s="526"/>
      <c r="C23" s="527"/>
      <c r="D23" s="376" t="s">
        <v>31</v>
      </c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9"/>
    </row>
    <row r="24" spans="2:18" s="525" customFormat="1" ht="16.5" customHeight="1">
      <c r="B24" s="526"/>
      <c r="C24" s="527"/>
      <c r="D24" s="527"/>
      <c r="E24" s="389" t="s">
        <v>5</v>
      </c>
      <c r="F24" s="389"/>
      <c r="G24" s="389"/>
      <c r="H24" s="389"/>
      <c r="I24" s="389"/>
      <c r="J24" s="389"/>
      <c r="K24" s="389"/>
      <c r="L24" s="389"/>
      <c r="M24" s="527"/>
      <c r="N24" s="527"/>
      <c r="O24" s="527"/>
      <c r="P24" s="527"/>
      <c r="Q24" s="527"/>
      <c r="R24" s="529"/>
    </row>
    <row r="25" spans="2:18" s="525" customFormat="1" ht="6.95" customHeight="1">
      <c r="B25" s="526"/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527"/>
      <c r="Q25" s="527"/>
      <c r="R25" s="529"/>
    </row>
    <row r="26" spans="2:18" s="525" customFormat="1" ht="6.95" customHeight="1">
      <c r="B26" s="526"/>
      <c r="C26" s="527"/>
      <c r="D26" s="530"/>
      <c r="E26" s="530"/>
      <c r="F26" s="530"/>
      <c r="G26" s="530"/>
      <c r="H26" s="530"/>
      <c r="I26" s="530"/>
      <c r="J26" s="530"/>
      <c r="K26" s="530"/>
      <c r="L26" s="530"/>
      <c r="M26" s="530"/>
      <c r="N26" s="530"/>
      <c r="O26" s="530"/>
      <c r="P26" s="530"/>
      <c r="Q26" s="527"/>
      <c r="R26" s="529"/>
    </row>
    <row r="27" spans="2:18" s="525" customFormat="1" ht="14.45" customHeight="1">
      <c r="B27" s="526"/>
      <c r="C27" s="527"/>
      <c r="D27" s="391" t="s">
        <v>107</v>
      </c>
      <c r="E27" s="527"/>
      <c r="F27" s="527"/>
      <c r="G27" s="527"/>
      <c r="H27" s="527"/>
      <c r="I27" s="527"/>
      <c r="J27" s="527"/>
      <c r="K27" s="527"/>
      <c r="L27" s="527"/>
      <c r="M27" s="392">
        <f>N88</f>
        <v>0</v>
      </c>
      <c r="N27" s="392"/>
      <c r="O27" s="392"/>
      <c r="P27" s="392"/>
      <c r="Q27" s="527"/>
      <c r="R27" s="529"/>
    </row>
    <row r="28" spans="2:18" s="525" customFormat="1" ht="14.45" customHeight="1">
      <c r="B28" s="526"/>
      <c r="C28" s="527"/>
      <c r="D28" s="393"/>
      <c r="E28" s="527"/>
      <c r="F28" s="527"/>
      <c r="G28" s="527"/>
      <c r="H28" s="527"/>
      <c r="I28" s="527"/>
      <c r="J28" s="527"/>
      <c r="K28" s="527"/>
      <c r="L28" s="527"/>
      <c r="M28" s="392"/>
      <c r="N28" s="392"/>
      <c r="O28" s="392"/>
      <c r="P28" s="392"/>
      <c r="Q28" s="527"/>
      <c r="R28" s="529"/>
    </row>
    <row r="29" spans="2:18" s="525" customFormat="1" ht="6.95" customHeight="1">
      <c r="B29" s="526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9"/>
    </row>
    <row r="30" spans="2:18" s="525" customFormat="1" ht="25.35" customHeight="1">
      <c r="B30" s="526"/>
      <c r="C30" s="527"/>
      <c r="D30" s="394" t="s">
        <v>33</v>
      </c>
      <c r="E30" s="527"/>
      <c r="F30" s="527"/>
      <c r="G30" s="527"/>
      <c r="H30" s="527"/>
      <c r="I30" s="527"/>
      <c r="J30" s="527"/>
      <c r="K30" s="527"/>
      <c r="L30" s="527"/>
      <c r="M30" s="395">
        <f>ROUND(M27+M28,2)</f>
        <v>0</v>
      </c>
      <c r="N30" s="528"/>
      <c r="O30" s="528"/>
      <c r="P30" s="528"/>
      <c r="Q30" s="527"/>
      <c r="R30" s="529"/>
    </row>
    <row r="31" spans="2:18" s="525" customFormat="1" ht="6.95" customHeight="1">
      <c r="B31" s="526"/>
      <c r="C31" s="527"/>
      <c r="D31" s="530"/>
      <c r="E31" s="530"/>
      <c r="F31" s="530"/>
      <c r="G31" s="530"/>
      <c r="H31" s="530"/>
      <c r="I31" s="530"/>
      <c r="J31" s="530"/>
      <c r="K31" s="530"/>
      <c r="L31" s="530"/>
      <c r="M31" s="530"/>
      <c r="N31" s="530"/>
      <c r="O31" s="530"/>
      <c r="P31" s="530"/>
      <c r="Q31" s="527"/>
      <c r="R31" s="529"/>
    </row>
    <row r="32" spans="2:18" s="525" customFormat="1" ht="14.45" customHeight="1">
      <c r="B32" s="526"/>
      <c r="C32" s="527"/>
      <c r="D32" s="396" t="s">
        <v>34</v>
      </c>
      <c r="E32" s="396" t="s">
        <v>35</v>
      </c>
      <c r="F32" s="397">
        <v>0.21</v>
      </c>
      <c r="G32" s="398" t="s">
        <v>36</v>
      </c>
      <c r="H32" s="399">
        <f>M30</f>
        <v>0</v>
      </c>
      <c r="I32" s="528"/>
      <c r="J32" s="528"/>
      <c r="K32" s="527"/>
      <c r="L32" s="527"/>
      <c r="M32" s="399">
        <f>ROUND(F32*H32,2)</f>
        <v>0</v>
      </c>
      <c r="N32" s="528"/>
      <c r="O32" s="528"/>
      <c r="P32" s="528"/>
      <c r="Q32" s="527"/>
      <c r="R32" s="529"/>
    </row>
    <row r="33" spans="2:18" s="525" customFormat="1" ht="14.45" customHeight="1">
      <c r="B33" s="526"/>
      <c r="C33" s="527"/>
      <c r="D33" s="527"/>
      <c r="E33" s="396" t="s">
        <v>37</v>
      </c>
      <c r="F33" s="397">
        <v>0.15</v>
      </c>
      <c r="G33" s="398" t="s">
        <v>36</v>
      </c>
      <c r="H33" s="399">
        <f>ROUND((SUM(BF104:BF105)+SUM(BF123:BF204)),2)</f>
        <v>0</v>
      </c>
      <c r="I33" s="528"/>
      <c r="J33" s="528"/>
      <c r="K33" s="527"/>
      <c r="L33" s="527"/>
      <c r="M33" s="399">
        <f>ROUND(ROUND((SUM(BF104:BF105)+SUM(BF123:BF204)),2)*F33,2)</f>
        <v>0</v>
      </c>
      <c r="N33" s="528"/>
      <c r="O33" s="528"/>
      <c r="P33" s="528"/>
      <c r="Q33" s="527"/>
      <c r="R33" s="529"/>
    </row>
    <row r="34" spans="2:18" s="525" customFormat="1" ht="14.45" customHeight="1" hidden="1">
      <c r="B34" s="526"/>
      <c r="C34" s="527"/>
      <c r="D34" s="527"/>
      <c r="E34" s="396" t="s">
        <v>38</v>
      </c>
      <c r="F34" s="397">
        <v>0.21</v>
      </c>
      <c r="G34" s="398" t="s">
        <v>36</v>
      </c>
      <c r="H34" s="399">
        <f>ROUND((SUM(BG104:BG105)+SUM(BG123:BG204)),2)</f>
        <v>0</v>
      </c>
      <c r="I34" s="528"/>
      <c r="J34" s="528"/>
      <c r="K34" s="527"/>
      <c r="L34" s="527"/>
      <c r="M34" s="399">
        <v>0</v>
      </c>
      <c r="N34" s="528"/>
      <c r="O34" s="528"/>
      <c r="P34" s="528"/>
      <c r="Q34" s="527"/>
      <c r="R34" s="529"/>
    </row>
    <row r="35" spans="2:18" s="525" customFormat="1" ht="14.45" customHeight="1" hidden="1">
      <c r="B35" s="526"/>
      <c r="C35" s="527"/>
      <c r="D35" s="527"/>
      <c r="E35" s="396" t="s">
        <v>39</v>
      </c>
      <c r="F35" s="397">
        <v>0.15</v>
      </c>
      <c r="G35" s="398" t="s">
        <v>36</v>
      </c>
      <c r="H35" s="399">
        <f>ROUND((SUM(BH104:BH105)+SUM(BH123:BH204)),2)</f>
        <v>0</v>
      </c>
      <c r="I35" s="528"/>
      <c r="J35" s="528"/>
      <c r="K35" s="527"/>
      <c r="L35" s="527"/>
      <c r="M35" s="399">
        <v>0</v>
      </c>
      <c r="N35" s="528"/>
      <c r="O35" s="528"/>
      <c r="P35" s="528"/>
      <c r="Q35" s="527"/>
      <c r="R35" s="529"/>
    </row>
    <row r="36" spans="2:18" s="525" customFormat="1" ht="14.45" customHeight="1" hidden="1">
      <c r="B36" s="526"/>
      <c r="C36" s="527"/>
      <c r="D36" s="527"/>
      <c r="E36" s="396" t="s">
        <v>40</v>
      </c>
      <c r="F36" s="397">
        <v>0</v>
      </c>
      <c r="G36" s="398" t="s">
        <v>36</v>
      </c>
      <c r="H36" s="399">
        <f>ROUND((SUM(BI104:BI105)+SUM(BI123:BI204)),2)</f>
        <v>0</v>
      </c>
      <c r="I36" s="528"/>
      <c r="J36" s="528"/>
      <c r="K36" s="527"/>
      <c r="L36" s="527"/>
      <c r="M36" s="399">
        <v>0</v>
      </c>
      <c r="N36" s="528"/>
      <c r="O36" s="528"/>
      <c r="P36" s="528"/>
      <c r="Q36" s="527"/>
      <c r="R36" s="529"/>
    </row>
    <row r="37" spans="2:18" s="525" customFormat="1" ht="6.95" customHeight="1"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9"/>
    </row>
    <row r="38" spans="2:18" s="525" customFormat="1" ht="25.35" customHeight="1">
      <c r="B38" s="526"/>
      <c r="C38" s="531"/>
      <c r="D38" s="401" t="s">
        <v>41</v>
      </c>
      <c r="E38" s="532"/>
      <c r="F38" s="532"/>
      <c r="G38" s="403" t="s">
        <v>42</v>
      </c>
      <c r="H38" s="404" t="s">
        <v>43</v>
      </c>
      <c r="I38" s="532"/>
      <c r="J38" s="532"/>
      <c r="K38" s="532"/>
      <c r="L38" s="405">
        <f>SUM(M30:M36)</f>
        <v>0</v>
      </c>
      <c r="M38" s="405"/>
      <c r="N38" s="405"/>
      <c r="O38" s="405"/>
      <c r="P38" s="406"/>
      <c r="Q38" s="531"/>
      <c r="R38" s="529"/>
    </row>
    <row r="39" spans="2:18" s="525" customFormat="1" ht="14.45" customHeight="1">
      <c r="B39" s="526"/>
      <c r="C39" s="527"/>
      <c r="D39" s="527"/>
      <c r="E39" s="527"/>
      <c r="F39" s="527"/>
      <c r="G39" s="527"/>
      <c r="H39" s="527"/>
      <c r="I39" s="527"/>
      <c r="J39" s="527"/>
      <c r="K39" s="527"/>
      <c r="L39" s="527"/>
      <c r="M39" s="527"/>
      <c r="N39" s="527"/>
      <c r="O39" s="527"/>
      <c r="P39" s="527"/>
      <c r="Q39" s="527"/>
      <c r="R39" s="529"/>
    </row>
    <row r="40" spans="2:18" s="525" customFormat="1" ht="14.45" customHeight="1">
      <c r="B40" s="526"/>
      <c r="C40" s="527"/>
      <c r="D40" s="527"/>
      <c r="E40" s="527"/>
      <c r="F40" s="527"/>
      <c r="G40" s="527"/>
      <c r="H40" s="527"/>
      <c r="I40" s="527"/>
      <c r="J40" s="527"/>
      <c r="K40" s="527"/>
      <c r="L40" s="527"/>
      <c r="M40" s="527"/>
      <c r="N40" s="527"/>
      <c r="O40" s="527"/>
      <c r="P40" s="527"/>
      <c r="Q40" s="527"/>
      <c r="R40" s="529"/>
    </row>
    <row r="41" spans="2:18" s="516" customFormat="1" ht="13.5">
      <c r="B41" s="522"/>
      <c r="C41" s="524"/>
      <c r="D41" s="524"/>
      <c r="E41" s="524"/>
      <c r="F41" s="524"/>
      <c r="G41" s="524"/>
      <c r="H41" s="524"/>
      <c r="I41" s="524"/>
      <c r="J41" s="524"/>
      <c r="K41" s="524"/>
      <c r="L41" s="524"/>
      <c r="M41" s="524"/>
      <c r="N41" s="524"/>
      <c r="O41" s="524"/>
      <c r="P41" s="524"/>
      <c r="Q41" s="524"/>
      <c r="R41" s="523"/>
    </row>
    <row r="42" spans="2:18" s="516" customFormat="1" ht="13.5">
      <c r="B42" s="522"/>
      <c r="C42" s="524"/>
      <c r="D42" s="524"/>
      <c r="E42" s="524"/>
      <c r="F42" s="524"/>
      <c r="G42" s="524"/>
      <c r="H42" s="524"/>
      <c r="I42" s="524"/>
      <c r="J42" s="524"/>
      <c r="K42" s="524"/>
      <c r="L42" s="524"/>
      <c r="M42" s="524"/>
      <c r="N42" s="524"/>
      <c r="O42" s="524"/>
      <c r="P42" s="524"/>
      <c r="Q42" s="524"/>
      <c r="R42" s="523"/>
    </row>
    <row r="43" spans="2:18" s="516" customFormat="1" ht="13.5">
      <c r="B43" s="522"/>
      <c r="C43" s="524"/>
      <c r="D43" s="524"/>
      <c r="E43" s="524"/>
      <c r="F43" s="524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3"/>
    </row>
    <row r="44" spans="2:18" s="516" customFormat="1" ht="13.5">
      <c r="B44" s="522"/>
      <c r="C44" s="524"/>
      <c r="D44" s="524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3"/>
    </row>
    <row r="45" spans="2:18" s="516" customFormat="1" ht="13.5">
      <c r="B45" s="522"/>
      <c r="C45" s="524"/>
      <c r="D45" s="524"/>
      <c r="E45" s="524"/>
      <c r="F45" s="524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3"/>
    </row>
    <row r="46" spans="2:18" s="516" customFormat="1" ht="13.5">
      <c r="B46" s="522"/>
      <c r="C46" s="524"/>
      <c r="D46" s="524"/>
      <c r="E46" s="524"/>
      <c r="F46" s="524"/>
      <c r="G46" s="524"/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523"/>
    </row>
    <row r="47" spans="2:18" s="516" customFormat="1" ht="13.5">
      <c r="B47" s="522"/>
      <c r="C47" s="524"/>
      <c r="D47" s="524"/>
      <c r="E47" s="524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3"/>
    </row>
    <row r="48" spans="2:18" s="516" customFormat="1" ht="13.5">
      <c r="B48" s="522"/>
      <c r="C48" s="524"/>
      <c r="D48" s="524"/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3"/>
    </row>
    <row r="49" spans="2:18" s="516" customFormat="1" ht="13.5">
      <c r="B49" s="522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3"/>
    </row>
    <row r="50" spans="2:18" s="525" customFormat="1" ht="15">
      <c r="B50" s="526"/>
      <c r="C50" s="527"/>
      <c r="D50" s="407" t="s">
        <v>44</v>
      </c>
      <c r="E50" s="530"/>
      <c r="F50" s="530"/>
      <c r="G50" s="530"/>
      <c r="H50" s="533"/>
      <c r="I50" s="527"/>
      <c r="J50" s="407" t="s">
        <v>45</v>
      </c>
      <c r="K50" s="530"/>
      <c r="L50" s="530"/>
      <c r="M50" s="530"/>
      <c r="N50" s="530"/>
      <c r="O50" s="530"/>
      <c r="P50" s="533"/>
      <c r="Q50" s="527"/>
      <c r="R50" s="529"/>
    </row>
    <row r="51" spans="2:18" s="516" customFormat="1" ht="13.5">
      <c r="B51" s="522"/>
      <c r="C51" s="524"/>
      <c r="D51" s="534"/>
      <c r="E51" s="524"/>
      <c r="F51" s="524"/>
      <c r="G51" s="524"/>
      <c r="H51" s="535"/>
      <c r="I51" s="524"/>
      <c r="J51" s="534"/>
      <c r="K51" s="524"/>
      <c r="L51" s="524"/>
      <c r="M51" s="524"/>
      <c r="N51" s="524"/>
      <c r="O51" s="524"/>
      <c r="P51" s="535"/>
      <c r="Q51" s="524"/>
      <c r="R51" s="523"/>
    </row>
    <row r="52" spans="2:18" s="516" customFormat="1" ht="13.5">
      <c r="B52" s="522"/>
      <c r="C52" s="524"/>
      <c r="D52" s="534"/>
      <c r="E52" s="524"/>
      <c r="F52" s="524"/>
      <c r="G52" s="524"/>
      <c r="H52" s="535"/>
      <c r="I52" s="524"/>
      <c r="J52" s="534"/>
      <c r="K52" s="524"/>
      <c r="L52" s="524"/>
      <c r="M52" s="524"/>
      <c r="N52" s="524"/>
      <c r="O52" s="524"/>
      <c r="P52" s="535"/>
      <c r="Q52" s="524"/>
      <c r="R52" s="523"/>
    </row>
    <row r="53" spans="2:18" s="516" customFormat="1" ht="13.5">
      <c r="B53" s="522"/>
      <c r="C53" s="524"/>
      <c r="D53" s="534"/>
      <c r="E53" s="524"/>
      <c r="F53" s="524"/>
      <c r="G53" s="524"/>
      <c r="H53" s="535"/>
      <c r="I53" s="524"/>
      <c r="J53" s="534"/>
      <c r="K53" s="524"/>
      <c r="L53" s="524"/>
      <c r="M53" s="524"/>
      <c r="N53" s="524"/>
      <c r="O53" s="524"/>
      <c r="P53" s="535"/>
      <c r="Q53" s="524"/>
      <c r="R53" s="523"/>
    </row>
    <row r="54" spans="2:18" s="516" customFormat="1" ht="13.5">
      <c r="B54" s="522"/>
      <c r="C54" s="524"/>
      <c r="D54" s="534"/>
      <c r="E54" s="524"/>
      <c r="F54" s="524"/>
      <c r="G54" s="524"/>
      <c r="H54" s="535"/>
      <c r="I54" s="524"/>
      <c r="J54" s="534"/>
      <c r="K54" s="524"/>
      <c r="L54" s="524"/>
      <c r="M54" s="524"/>
      <c r="N54" s="524"/>
      <c r="O54" s="524"/>
      <c r="P54" s="535"/>
      <c r="Q54" s="524"/>
      <c r="R54" s="523"/>
    </row>
    <row r="55" spans="2:18" s="516" customFormat="1" ht="13.5">
      <c r="B55" s="522"/>
      <c r="C55" s="524"/>
      <c r="D55" s="534"/>
      <c r="E55" s="524"/>
      <c r="F55" s="524"/>
      <c r="G55" s="524"/>
      <c r="H55" s="535"/>
      <c r="I55" s="524"/>
      <c r="J55" s="534"/>
      <c r="K55" s="524"/>
      <c r="L55" s="524"/>
      <c r="M55" s="524"/>
      <c r="N55" s="524"/>
      <c r="O55" s="524"/>
      <c r="P55" s="535"/>
      <c r="Q55" s="524"/>
      <c r="R55" s="523"/>
    </row>
    <row r="56" spans="2:18" s="516" customFormat="1" ht="13.5">
      <c r="B56" s="522"/>
      <c r="C56" s="524"/>
      <c r="D56" s="534"/>
      <c r="E56" s="524"/>
      <c r="F56" s="524"/>
      <c r="G56" s="524"/>
      <c r="H56" s="535"/>
      <c r="I56" s="524"/>
      <c r="J56" s="534"/>
      <c r="K56" s="524"/>
      <c r="L56" s="524"/>
      <c r="M56" s="524"/>
      <c r="N56" s="524"/>
      <c r="O56" s="524"/>
      <c r="P56" s="535"/>
      <c r="Q56" s="524"/>
      <c r="R56" s="523"/>
    </row>
    <row r="57" spans="2:18" s="516" customFormat="1" ht="13.5">
      <c r="B57" s="522"/>
      <c r="C57" s="524"/>
      <c r="D57" s="534"/>
      <c r="E57" s="524"/>
      <c r="F57" s="524"/>
      <c r="G57" s="524"/>
      <c r="H57" s="535"/>
      <c r="I57" s="524"/>
      <c r="J57" s="534"/>
      <c r="K57" s="524"/>
      <c r="L57" s="524"/>
      <c r="M57" s="524"/>
      <c r="N57" s="524"/>
      <c r="O57" s="524"/>
      <c r="P57" s="535"/>
      <c r="Q57" s="524"/>
      <c r="R57" s="523"/>
    </row>
    <row r="58" spans="2:18" s="516" customFormat="1" ht="13.5">
      <c r="B58" s="522"/>
      <c r="C58" s="524"/>
      <c r="D58" s="534"/>
      <c r="E58" s="524"/>
      <c r="F58" s="524"/>
      <c r="G58" s="524"/>
      <c r="H58" s="535"/>
      <c r="I58" s="524"/>
      <c r="J58" s="534"/>
      <c r="K58" s="524"/>
      <c r="L58" s="524"/>
      <c r="M58" s="524"/>
      <c r="N58" s="524"/>
      <c r="O58" s="524"/>
      <c r="P58" s="535"/>
      <c r="Q58" s="524"/>
      <c r="R58" s="523"/>
    </row>
    <row r="59" spans="2:18" s="525" customFormat="1" ht="15">
      <c r="B59" s="526"/>
      <c r="C59" s="527"/>
      <c r="D59" s="411" t="s">
        <v>46</v>
      </c>
      <c r="E59" s="536"/>
      <c r="F59" s="536"/>
      <c r="G59" s="413" t="s">
        <v>47</v>
      </c>
      <c r="H59" s="537"/>
      <c r="I59" s="527"/>
      <c r="J59" s="411" t="s">
        <v>46</v>
      </c>
      <c r="K59" s="536"/>
      <c r="L59" s="536"/>
      <c r="M59" s="536"/>
      <c r="N59" s="413" t="s">
        <v>47</v>
      </c>
      <c r="O59" s="536"/>
      <c r="P59" s="537"/>
      <c r="Q59" s="527"/>
      <c r="R59" s="529"/>
    </row>
    <row r="60" spans="2:18" s="516" customFormat="1" ht="13.5">
      <c r="B60" s="522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4"/>
      <c r="N60" s="524"/>
      <c r="O60" s="524"/>
      <c r="P60" s="524"/>
      <c r="Q60" s="524"/>
      <c r="R60" s="523"/>
    </row>
    <row r="61" spans="2:18" s="525" customFormat="1" ht="15">
      <c r="B61" s="526"/>
      <c r="C61" s="527"/>
      <c r="D61" s="407" t="s">
        <v>48</v>
      </c>
      <c r="E61" s="530"/>
      <c r="F61" s="530"/>
      <c r="G61" s="530"/>
      <c r="H61" s="533"/>
      <c r="I61" s="527"/>
      <c r="J61" s="407" t="s">
        <v>49</v>
      </c>
      <c r="K61" s="530"/>
      <c r="L61" s="530"/>
      <c r="M61" s="530"/>
      <c r="N61" s="530"/>
      <c r="O61" s="530"/>
      <c r="P61" s="533"/>
      <c r="Q61" s="527"/>
      <c r="R61" s="529"/>
    </row>
    <row r="62" spans="2:18" s="516" customFormat="1" ht="13.5">
      <c r="B62" s="522"/>
      <c r="C62" s="524"/>
      <c r="D62" s="534"/>
      <c r="E62" s="524"/>
      <c r="F62" s="524"/>
      <c r="G62" s="524"/>
      <c r="H62" s="535"/>
      <c r="I62" s="524"/>
      <c r="J62" s="534"/>
      <c r="K62" s="524"/>
      <c r="L62" s="524"/>
      <c r="M62" s="524"/>
      <c r="N62" s="524"/>
      <c r="O62" s="524"/>
      <c r="P62" s="535"/>
      <c r="Q62" s="524"/>
      <c r="R62" s="523"/>
    </row>
    <row r="63" spans="2:18" s="516" customFormat="1" ht="13.5">
      <c r="B63" s="522"/>
      <c r="C63" s="524"/>
      <c r="D63" s="534"/>
      <c r="E63" s="524"/>
      <c r="F63" s="524"/>
      <c r="G63" s="524"/>
      <c r="H63" s="535"/>
      <c r="I63" s="524"/>
      <c r="J63" s="534"/>
      <c r="K63" s="524"/>
      <c r="L63" s="524"/>
      <c r="M63" s="524"/>
      <c r="N63" s="524"/>
      <c r="O63" s="524"/>
      <c r="P63" s="535"/>
      <c r="Q63" s="524"/>
      <c r="R63" s="523"/>
    </row>
    <row r="64" spans="2:18" s="516" customFormat="1" ht="13.5">
      <c r="B64" s="522"/>
      <c r="C64" s="524"/>
      <c r="D64" s="534"/>
      <c r="E64" s="524"/>
      <c r="F64" s="524"/>
      <c r="G64" s="524"/>
      <c r="H64" s="535"/>
      <c r="I64" s="524"/>
      <c r="J64" s="534"/>
      <c r="K64" s="524"/>
      <c r="L64" s="524"/>
      <c r="M64" s="524"/>
      <c r="N64" s="524"/>
      <c r="O64" s="524"/>
      <c r="P64" s="535"/>
      <c r="Q64" s="524"/>
      <c r="R64" s="523"/>
    </row>
    <row r="65" spans="2:18" s="516" customFormat="1" ht="13.5">
      <c r="B65" s="522"/>
      <c r="C65" s="524"/>
      <c r="D65" s="534"/>
      <c r="E65" s="524"/>
      <c r="F65" s="524"/>
      <c r="G65" s="524"/>
      <c r="H65" s="535"/>
      <c r="I65" s="524"/>
      <c r="J65" s="534"/>
      <c r="K65" s="524"/>
      <c r="L65" s="524"/>
      <c r="M65" s="524"/>
      <c r="N65" s="524"/>
      <c r="O65" s="524"/>
      <c r="P65" s="535"/>
      <c r="Q65" s="524"/>
      <c r="R65" s="523"/>
    </row>
    <row r="66" spans="2:18" s="516" customFormat="1" ht="13.5">
      <c r="B66" s="522"/>
      <c r="C66" s="524"/>
      <c r="D66" s="534"/>
      <c r="E66" s="524"/>
      <c r="F66" s="524"/>
      <c r="G66" s="524"/>
      <c r="H66" s="535"/>
      <c r="I66" s="524"/>
      <c r="J66" s="534"/>
      <c r="K66" s="524"/>
      <c r="L66" s="524"/>
      <c r="M66" s="524"/>
      <c r="N66" s="524"/>
      <c r="O66" s="524"/>
      <c r="P66" s="535"/>
      <c r="Q66" s="524"/>
      <c r="R66" s="523"/>
    </row>
    <row r="67" spans="2:18" s="516" customFormat="1" ht="13.5">
      <c r="B67" s="522"/>
      <c r="C67" s="524"/>
      <c r="D67" s="534"/>
      <c r="E67" s="524"/>
      <c r="F67" s="524"/>
      <c r="G67" s="524"/>
      <c r="H67" s="535"/>
      <c r="I67" s="524"/>
      <c r="J67" s="534"/>
      <c r="K67" s="524"/>
      <c r="L67" s="524"/>
      <c r="M67" s="524"/>
      <c r="N67" s="524"/>
      <c r="O67" s="524"/>
      <c r="P67" s="535"/>
      <c r="Q67" s="524"/>
      <c r="R67" s="523"/>
    </row>
    <row r="68" spans="2:18" s="516" customFormat="1" ht="13.5">
      <c r="B68" s="522"/>
      <c r="C68" s="524"/>
      <c r="D68" s="534"/>
      <c r="E68" s="524"/>
      <c r="F68" s="524"/>
      <c r="G68" s="524"/>
      <c r="H68" s="535"/>
      <c r="I68" s="524"/>
      <c r="J68" s="534"/>
      <c r="K68" s="524"/>
      <c r="L68" s="524"/>
      <c r="M68" s="524"/>
      <c r="N68" s="524"/>
      <c r="O68" s="524"/>
      <c r="P68" s="535"/>
      <c r="Q68" s="524"/>
      <c r="R68" s="523"/>
    </row>
    <row r="69" spans="2:18" s="516" customFormat="1" ht="13.5">
      <c r="B69" s="522"/>
      <c r="C69" s="524"/>
      <c r="D69" s="534"/>
      <c r="E69" s="524"/>
      <c r="F69" s="524"/>
      <c r="G69" s="524"/>
      <c r="H69" s="535"/>
      <c r="I69" s="524"/>
      <c r="J69" s="534"/>
      <c r="K69" s="524"/>
      <c r="L69" s="524"/>
      <c r="M69" s="524"/>
      <c r="N69" s="524"/>
      <c r="O69" s="524"/>
      <c r="P69" s="535"/>
      <c r="Q69" s="524"/>
      <c r="R69" s="523"/>
    </row>
    <row r="70" spans="2:18" s="525" customFormat="1" ht="15">
      <c r="B70" s="526"/>
      <c r="C70" s="527"/>
      <c r="D70" s="411" t="s">
        <v>46</v>
      </c>
      <c r="E70" s="536"/>
      <c r="F70" s="536"/>
      <c r="G70" s="413" t="s">
        <v>47</v>
      </c>
      <c r="H70" s="537"/>
      <c r="I70" s="527"/>
      <c r="J70" s="411" t="s">
        <v>46</v>
      </c>
      <c r="K70" s="536"/>
      <c r="L70" s="536"/>
      <c r="M70" s="536"/>
      <c r="N70" s="413" t="s">
        <v>47</v>
      </c>
      <c r="O70" s="536"/>
      <c r="P70" s="537"/>
      <c r="Q70" s="527"/>
      <c r="R70" s="529"/>
    </row>
    <row r="71" spans="2:18" s="525" customFormat="1" ht="14.45" customHeight="1">
      <c r="B71" s="538"/>
      <c r="C71" s="539"/>
      <c r="D71" s="539"/>
      <c r="E71" s="539"/>
      <c r="F71" s="539"/>
      <c r="G71" s="539"/>
      <c r="H71" s="539"/>
      <c r="I71" s="539"/>
      <c r="J71" s="539"/>
      <c r="K71" s="539"/>
      <c r="L71" s="539"/>
      <c r="M71" s="539"/>
      <c r="N71" s="539"/>
      <c r="O71" s="539"/>
      <c r="P71" s="539"/>
      <c r="Q71" s="539"/>
      <c r="R71" s="540"/>
    </row>
    <row r="72" s="516" customFormat="1" ht="13.5"/>
    <row r="73" s="516" customFormat="1" ht="13.5"/>
    <row r="74" s="516" customFormat="1" ht="13.5"/>
    <row r="75" spans="2:18" s="525" customFormat="1" ht="6.95" customHeight="1">
      <c r="B75" s="541"/>
      <c r="C75" s="542"/>
      <c r="D75" s="542"/>
      <c r="E75" s="542"/>
      <c r="F75" s="542"/>
      <c r="G75" s="542"/>
      <c r="H75" s="542"/>
      <c r="I75" s="542"/>
      <c r="J75" s="542"/>
      <c r="K75" s="542"/>
      <c r="L75" s="542"/>
      <c r="M75" s="542"/>
      <c r="N75" s="542"/>
      <c r="O75" s="542"/>
      <c r="P75" s="542"/>
      <c r="Q75" s="542"/>
      <c r="R75" s="543"/>
    </row>
    <row r="76" spans="2:18" s="525" customFormat="1" ht="36.95" customHeight="1">
      <c r="B76" s="526"/>
      <c r="C76" s="371" t="s">
        <v>109</v>
      </c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72"/>
      <c r="R76" s="529"/>
    </row>
    <row r="77" spans="2:18" s="525" customFormat="1" ht="6.95" customHeight="1">
      <c r="B77" s="526"/>
      <c r="C77" s="527"/>
      <c r="D77" s="527"/>
      <c r="E77" s="527"/>
      <c r="F77" s="527"/>
      <c r="G77" s="527"/>
      <c r="H77" s="527"/>
      <c r="I77" s="527"/>
      <c r="J77" s="527"/>
      <c r="K77" s="527"/>
      <c r="L77" s="527"/>
      <c r="M77" s="527"/>
      <c r="N77" s="527"/>
      <c r="O77" s="527"/>
      <c r="P77" s="527"/>
      <c r="Q77" s="527"/>
      <c r="R77" s="529"/>
    </row>
    <row r="78" spans="2:18" s="525" customFormat="1" ht="30" customHeight="1">
      <c r="B78" s="526"/>
      <c r="C78" s="376" t="s">
        <v>16</v>
      </c>
      <c r="D78" s="527"/>
      <c r="E78" s="527"/>
      <c r="F78" s="377" t="str">
        <f>F6</f>
        <v xml:space="preserve">Pořízení nové kotelny_ UDRŽOVACÍ PRÁCE
Vyšší odborná škola a Střední zemědělská škola Benešov, Mendelova 131 
</v>
      </c>
      <c r="G78" s="378"/>
      <c r="H78" s="378"/>
      <c r="I78" s="378"/>
      <c r="J78" s="378"/>
      <c r="K78" s="378"/>
      <c r="L78" s="378"/>
      <c r="M78" s="378"/>
      <c r="N78" s="378"/>
      <c r="O78" s="378"/>
      <c r="P78" s="378"/>
      <c r="Q78" s="527"/>
      <c r="R78" s="529"/>
    </row>
    <row r="79" spans="2:18" s="525" customFormat="1" ht="36.95" customHeight="1">
      <c r="B79" s="526"/>
      <c r="C79" s="421" t="s">
        <v>105</v>
      </c>
      <c r="D79" s="527"/>
      <c r="E79" s="527"/>
      <c r="F79" s="422" t="str">
        <f>F7</f>
        <v>SO - 05 - Stavební část</v>
      </c>
      <c r="G79" s="528"/>
      <c r="H79" s="528"/>
      <c r="I79" s="528"/>
      <c r="J79" s="528"/>
      <c r="K79" s="528"/>
      <c r="L79" s="528"/>
      <c r="M79" s="528"/>
      <c r="N79" s="528"/>
      <c r="O79" s="528"/>
      <c r="P79" s="528"/>
      <c r="Q79" s="527"/>
      <c r="R79" s="529"/>
    </row>
    <row r="80" spans="2:18" s="525" customFormat="1" ht="6.95" customHeight="1">
      <c r="B80" s="526"/>
      <c r="C80" s="527"/>
      <c r="D80" s="527"/>
      <c r="E80" s="527"/>
      <c r="F80" s="527"/>
      <c r="G80" s="527"/>
      <c r="H80" s="527"/>
      <c r="I80" s="527"/>
      <c r="J80" s="527"/>
      <c r="K80" s="527"/>
      <c r="L80" s="527"/>
      <c r="M80" s="527"/>
      <c r="N80" s="527"/>
      <c r="O80" s="527"/>
      <c r="P80" s="527"/>
      <c r="Q80" s="527"/>
      <c r="R80" s="529"/>
    </row>
    <row r="81" spans="2:18" s="525" customFormat="1" ht="18" customHeight="1">
      <c r="B81" s="526"/>
      <c r="C81" s="376" t="s">
        <v>19</v>
      </c>
      <c r="D81" s="527"/>
      <c r="E81" s="527"/>
      <c r="F81" s="386" t="str">
        <f>F9</f>
        <v xml:space="preserve">Benešov-Mendelova 131 </v>
      </c>
      <c r="G81" s="527"/>
      <c r="H81" s="527"/>
      <c r="I81" s="527"/>
      <c r="J81" s="527"/>
      <c r="K81" s="376" t="s">
        <v>20</v>
      </c>
      <c r="L81" s="527"/>
      <c r="M81" s="387">
        <f>IF(O9="","",O9)</f>
        <v>43862</v>
      </c>
      <c r="N81" s="387"/>
      <c r="O81" s="387"/>
      <c r="P81" s="387"/>
      <c r="Q81" s="527"/>
      <c r="R81" s="529"/>
    </row>
    <row r="82" spans="2:18" s="525" customFormat="1" ht="6.95" customHeight="1">
      <c r="B82" s="526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9"/>
    </row>
    <row r="83" spans="2:18" s="525" customFormat="1" ht="15">
      <c r="B83" s="526"/>
      <c r="C83" s="376" t="s">
        <v>23</v>
      </c>
      <c r="D83" s="527"/>
      <c r="E83" s="527"/>
      <c r="F83" s="386" t="str">
        <f>E12</f>
        <v>Vyšší odborná škola a Střední zemědělská škola Benešov</v>
      </c>
      <c r="G83" s="527"/>
      <c r="H83" s="527"/>
      <c r="I83" s="527"/>
      <c r="J83" s="527"/>
      <c r="K83" s="376" t="s">
        <v>28</v>
      </c>
      <c r="L83" s="527"/>
      <c r="M83" s="388" t="str">
        <f>E18</f>
        <v>Mgr. Michal Smejkal</v>
      </c>
      <c r="N83" s="388"/>
      <c r="O83" s="388"/>
      <c r="P83" s="388"/>
      <c r="Q83" s="388"/>
      <c r="R83" s="529"/>
    </row>
    <row r="84" spans="2:18" s="525" customFormat="1" ht="14.45" customHeight="1">
      <c r="B84" s="526"/>
      <c r="C84" s="376" t="s">
        <v>26</v>
      </c>
      <c r="D84" s="527"/>
      <c r="E84" s="527"/>
      <c r="F84" s="386" t="str">
        <f>IF(E15="","",E15)</f>
        <v xml:space="preserve"> </v>
      </c>
      <c r="G84" s="527"/>
      <c r="H84" s="527"/>
      <c r="I84" s="527"/>
      <c r="J84" s="527"/>
      <c r="K84" s="376" t="s">
        <v>30</v>
      </c>
      <c r="L84" s="527"/>
      <c r="M84" s="388" t="str">
        <f>E21</f>
        <v>Martin Suchý</v>
      </c>
      <c r="N84" s="388"/>
      <c r="O84" s="388"/>
      <c r="P84" s="388"/>
      <c r="Q84" s="388"/>
      <c r="R84" s="529"/>
    </row>
    <row r="85" spans="2:18" s="525" customFormat="1" ht="10.35" customHeight="1">
      <c r="B85" s="526"/>
      <c r="C85" s="527"/>
      <c r="D85" s="527"/>
      <c r="E85" s="527"/>
      <c r="F85" s="527"/>
      <c r="G85" s="527"/>
      <c r="H85" s="527"/>
      <c r="I85" s="527"/>
      <c r="J85" s="527"/>
      <c r="K85" s="527"/>
      <c r="L85" s="527"/>
      <c r="M85" s="527"/>
      <c r="N85" s="527"/>
      <c r="O85" s="527"/>
      <c r="P85" s="527"/>
      <c r="Q85" s="527"/>
      <c r="R85" s="529"/>
    </row>
    <row r="86" spans="2:18" s="525" customFormat="1" ht="29.25" customHeight="1">
      <c r="B86" s="526"/>
      <c r="C86" s="423" t="s">
        <v>110</v>
      </c>
      <c r="D86" s="544"/>
      <c r="E86" s="544"/>
      <c r="F86" s="544"/>
      <c r="G86" s="544"/>
      <c r="H86" s="531"/>
      <c r="I86" s="531"/>
      <c r="J86" s="531"/>
      <c r="K86" s="531"/>
      <c r="L86" s="531"/>
      <c r="M86" s="531"/>
      <c r="N86" s="423" t="s">
        <v>111</v>
      </c>
      <c r="O86" s="544"/>
      <c r="P86" s="544"/>
      <c r="Q86" s="544"/>
      <c r="R86" s="529"/>
    </row>
    <row r="87" spans="2:18" s="525" customFormat="1" ht="10.35" customHeight="1">
      <c r="B87" s="526"/>
      <c r="C87" s="527"/>
      <c r="D87" s="527"/>
      <c r="E87" s="527"/>
      <c r="F87" s="527"/>
      <c r="G87" s="527"/>
      <c r="H87" s="527"/>
      <c r="I87" s="527"/>
      <c r="J87" s="527"/>
      <c r="K87" s="527"/>
      <c r="L87" s="527"/>
      <c r="M87" s="527"/>
      <c r="N87" s="527"/>
      <c r="O87" s="527"/>
      <c r="P87" s="527"/>
      <c r="Q87" s="527"/>
      <c r="R87" s="529"/>
    </row>
    <row r="88" spans="2:47" s="525" customFormat="1" ht="29.25" customHeight="1">
      <c r="B88" s="526"/>
      <c r="C88" s="425" t="s">
        <v>112</v>
      </c>
      <c r="D88" s="527"/>
      <c r="E88" s="527"/>
      <c r="F88" s="527"/>
      <c r="G88" s="527"/>
      <c r="H88" s="527"/>
      <c r="I88" s="527"/>
      <c r="J88" s="527"/>
      <c r="K88" s="527"/>
      <c r="L88" s="527"/>
      <c r="M88" s="527"/>
      <c r="N88" s="426">
        <f>N123</f>
        <v>0</v>
      </c>
      <c r="O88" s="427"/>
      <c r="P88" s="427"/>
      <c r="Q88" s="427"/>
      <c r="R88" s="529"/>
      <c r="AU88" s="518" t="s">
        <v>113</v>
      </c>
    </row>
    <row r="89" spans="2:18" s="434" customFormat="1" ht="24.95" customHeight="1">
      <c r="B89" s="428"/>
      <c r="C89" s="429"/>
      <c r="D89" s="430" t="s">
        <v>114</v>
      </c>
      <c r="E89" s="429"/>
      <c r="F89" s="429"/>
      <c r="G89" s="429"/>
      <c r="H89" s="429"/>
      <c r="I89" s="429"/>
      <c r="J89" s="429"/>
      <c r="K89" s="429"/>
      <c r="L89" s="429"/>
      <c r="M89" s="429"/>
      <c r="N89" s="431">
        <f>N124</f>
        <v>0</v>
      </c>
      <c r="O89" s="432"/>
      <c r="P89" s="432"/>
      <c r="Q89" s="432"/>
      <c r="R89" s="433"/>
    </row>
    <row r="90" spans="2:18" s="441" customFormat="1" ht="19.9" customHeight="1">
      <c r="B90" s="435"/>
      <c r="C90" s="436"/>
      <c r="D90" s="437" t="s">
        <v>297</v>
      </c>
      <c r="E90" s="436"/>
      <c r="F90" s="436"/>
      <c r="G90" s="436"/>
      <c r="H90" s="436"/>
      <c r="I90" s="436"/>
      <c r="J90" s="436"/>
      <c r="K90" s="436"/>
      <c r="L90" s="436"/>
      <c r="M90" s="436"/>
      <c r="N90" s="438">
        <f>N125</f>
        <v>0</v>
      </c>
      <c r="O90" s="439"/>
      <c r="P90" s="439"/>
      <c r="Q90" s="439"/>
      <c r="R90" s="440"/>
    </row>
    <row r="91" spans="2:18" s="441" customFormat="1" ht="19.9" customHeight="1">
      <c r="B91" s="435"/>
      <c r="C91" s="436"/>
      <c r="D91" s="437" t="s">
        <v>298</v>
      </c>
      <c r="E91" s="436"/>
      <c r="F91" s="436"/>
      <c r="G91" s="436"/>
      <c r="H91" s="436"/>
      <c r="I91" s="436"/>
      <c r="J91" s="436"/>
      <c r="K91" s="436"/>
      <c r="L91" s="436"/>
      <c r="M91" s="436"/>
      <c r="N91" s="438">
        <f>N129</f>
        <v>0</v>
      </c>
      <c r="O91" s="439"/>
      <c r="P91" s="439"/>
      <c r="Q91" s="439"/>
      <c r="R91" s="440"/>
    </row>
    <row r="92" spans="2:18" s="441" customFormat="1" ht="19.9" customHeight="1">
      <c r="B92" s="435"/>
      <c r="C92" s="436"/>
      <c r="D92" s="437" t="s">
        <v>115</v>
      </c>
      <c r="E92" s="436"/>
      <c r="F92" s="436"/>
      <c r="G92" s="436"/>
      <c r="H92" s="436"/>
      <c r="I92" s="436"/>
      <c r="J92" s="436"/>
      <c r="K92" s="436"/>
      <c r="L92" s="436"/>
      <c r="M92" s="436"/>
      <c r="N92" s="438">
        <f>N143</f>
        <v>0</v>
      </c>
      <c r="O92" s="439"/>
      <c r="P92" s="439"/>
      <c r="Q92" s="439"/>
      <c r="R92" s="440"/>
    </row>
    <row r="93" spans="2:18" s="441" customFormat="1" ht="19.9" customHeight="1">
      <c r="B93" s="435"/>
      <c r="C93" s="436"/>
      <c r="D93" s="437" t="s">
        <v>116</v>
      </c>
      <c r="E93" s="436"/>
      <c r="F93" s="436"/>
      <c r="G93" s="436"/>
      <c r="H93" s="436"/>
      <c r="I93" s="436"/>
      <c r="J93" s="436"/>
      <c r="K93" s="436"/>
      <c r="L93" s="436"/>
      <c r="M93" s="436"/>
      <c r="N93" s="438">
        <f>N167</f>
        <v>0</v>
      </c>
      <c r="O93" s="439"/>
      <c r="P93" s="439"/>
      <c r="Q93" s="439"/>
      <c r="R93" s="440"/>
    </row>
    <row r="94" spans="2:18" s="434" customFormat="1" ht="24.95" customHeight="1">
      <c r="B94" s="428"/>
      <c r="C94" s="429"/>
      <c r="D94" s="430" t="s">
        <v>117</v>
      </c>
      <c r="E94" s="429"/>
      <c r="F94" s="429"/>
      <c r="G94" s="429"/>
      <c r="H94" s="429"/>
      <c r="I94" s="429"/>
      <c r="J94" s="429"/>
      <c r="K94" s="429"/>
      <c r="L94" s="429"/>
      <c r="M94" s="429"/>
      <c r="N94" s="431">
        <f>N169</f>
        <v>0</v>
      </c>
      <c r="O94" s="432"/>
      <c r="P94" s="432"/>
      <c r="Q94" s="432"/>
      <c r="R94" s="433"/>
    </row>
    <row r="95" spans="2:18" s="441" customFormat="1" ht="19.9" customHeight="1">
      <c r="B95" s="435"/>
      <c r="C95" s="436"/>
      <c r="D95" s="437" t="s">
        <v>299</v>
      </c>
      <c r="E95" s="436"/>
      <c r="F95" s="436"/>
      <c r="G95" s="436"/>
      <c r="H95" s="436"/>
      <c r="I95" s="436"/>
      <c r="J95" s="436"/>
      <c r="K95" s="436"/>
      <c r="L95" s="436"/>
      <c r="M95" s="436"/>
      <c r="N95" s="438">
        <f>N170</f>
        <v>0</v>
      </c>
      <c r="O95" s="439"/>
      <c r="P95" s="439"/>
      <c r="Q95" s="439"/>
      <c r="R95" s="440"/>
    </row>
    <row r="96" spans="2:18" s="441" customFormat="1" ht="19.9" customHeight="1">
      <c r="B96" s="435"/>
      <c r="C96" s="436"/>
      <c r="D96" s="437" t="s">
        <v>300</v>
      </c>
      <c r="E96" s="436"/>
      <c r="F96" s="436"/>
      <c r="G96" s="436"/>
      <c r="H96" s="436"/>
      <c r="I96" s="436"/>
      <c r="J96" s="436"/>
      <c r="K96" s="436"/>
      <c r="L96" s="436"/>
      <c r="M96" s="436"/>
      <c r="N96" s="438">
        <f>N173</f>
        <v>0</v>
      </c>
      <c r="O96" s="439"/>
      <c r="P96" s="439"/>
      <c r="Q96" s="439"/>
      <c r="R96" s="440"/>
    </row>
    <row r="97" spans="2:18" s="441" customFormat="1" ht="19.9" customHeight="1">
      <c r="B97" s="435"/>
      <c r="C97" s="436"/>
      <c r="D97" s="437" t="s">
        <v>301</v>
      </c>
      <c r="E97" s="436"/>
      <c r="F97" s="436"/>
      <c r="G97" s="436"/>
      <c r="H97" s="436"/>
      <c r="I97" s="436"/>
      <c r="J97" s="436"/>
      <c r="K97" s="436"/>
      <c r="L97" s="436"/>
      <c r="M97" s="436"/>
      <c r="N97" s="438">
        <f>N177</f>
        <v>0</v>
      </c>
      <c r="O97" s="438"/>
      <c r="P97" s="438"/>
      <c r="Q97" s="438"/>
      <c r="R97" s="440"/>
    </row>
    <row r="98" spans="2:18" s="441" customFormat="1" ht="19.9" customHeight="1">
      <c r="B98" s="435"/>
      <c r="C98" s="436"/>
      <c r="D98" s="437" t="s">
        <v>302</v>
      </c>
      <c r="E98" s="436"/>
      <c r="F98" s="436"/>
      <c r="G98" s="436"/>
      <c r="H98" s="436"/>
      <c r="I98" s="436"/>
      <c r="J98" s="436"/>
      <c r="K98" s="436"/>
      <c r="L98" s="436"/>
      <c r="M98" s="436"/>
      <c r="N98" s="438">
        <f>N180</f>
        <v>0</v>
      </c>
      <c r="O98" s="439"/>
      <c r="P98" s="439"/>
      <c r="Q98" s="439"/>
      <c r="R98" s="440"/>
    </row>
    <row r="99" spans="2:18" s="441" customFormat="1" ht="19.9" customHeight="1">
      <c r="B99" s="435"/>
      <c r="C99" s="436"/>
      <c r="D99" s="437" t="s">
        <v>303</v>
      </c>
      <c r="E99" s="436"/>
      <c r="F99" s="436"/>
      <c r="G99" s="436"/>
      <c r="H99" s="436"/>
      <c r="I99" s="436"/>
      <c r="J99" s="436"/>
      <c r="K99" s="436"/>
      <c r="L99" s="436"/>
      <c r="M99" s="436"/>
      <c r="N99" s="438">
        <f>N183</f>
        <v>0</v>
      </c>
      <c r="O99" s="439"/>
      <c r="P99" s="439"/>
      <c r="Q99" s="439"/>
      <c r="R99" s="440"/>
    </row>
    <row r="100" spans="2:18" s="441" customFormat="1" ht="19.9" customHeight="1">
      <c r="B100" s="435"/>
      <c r="C100" s="436"/>
      <c r="D100" s="437" t="s">
        <v>304</v>
      </c>
      <c r="E100" s="436"/>
      <c r="F100" s="436"/>
      <c r="G100" s="436"/>
      <c r="H100" s="436"/>
      <c r="I100" s="436"/>
      <c r="J100" s="436"/>
      <c r="K100" s="436"/>
      <c r="L100" s="436"/>
      <c r="M100" s="436"/>
      <c r="N100" s="438">
        <f>N189</f>
        <v>0</v>
      </c>
      <c r="O100" s="439"/>
      <c r="P100" s="439"/>
      <c r="Q100" s="439"/>
      <c r="R100" s="440"/>
    </row>
    <row r="101" spans="2:18" s="441" customFormat="1" ht="19.9" customHeight="1">
      <c r="B101" s="435"/>
      <c r="C101" s="436"/>
      <c r="D101" s="437" t="s">
        <v>127</v>
      </c>
      <c r="E101" s="436"/>
      <c r="F101" s="436"/>
      <c r="G101" s="436"/>
      <c r="H101" s="436"/>
      <c r="I101" s="436"/>
      <c r="J101" s="436"/>
      <c r="K101" s="436"/>
      <c r="L101" s="436"/>
      <c r="M101" s="436"/>
      <c r="N101" s="438">
        <f>N193</f>
        <v>0</v>
      </c>
      <c r="O101" s="439"/>
      <c r="P101" s="439"/>
      <c r="Q101" s="439"/>
      <c r="R101" s="440"/>
    </row>
    <row r="102" spans="2:18" s="441" customFormat="1" ht="19.9" customHeight="1">
      <c r="B102" s="435"/>
      <c r="C102" s="436"/>
      <c r="D102" s="437" t="s">
        <v>305</v>
      </c>
      <c r="E102" s="436"/>
      <c r="F102" s="436"/>
      <c r="G102" s="436"/>
      <c r="H102" s="436"/>
      <c r="I102" s="436"/>
      <c r="J102" s="436"/>
      <c r="K102" s="436"/>
      <c r="L102" s="436"/>
      <c r="M102" s="436"/>
      <c r="N102" s="438">
        <f>N200</f>
        <v>0</v>
      </c>
      <c r="O102" s="439"/>
      <c r="P102" s="439"/>
      <c r="Q102" s="439"/>
      <c r="R102" s="440"/>
    </row>
    <row r="103" spans="2:18" s="525" customFormat="1" ht="21.75" customHeight="1">
      <c r="B103" s="526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9"/>
    </row>
    <row r="104" spans="2:21" s="525" customFormat="1" ht="29.25" customHeight="1">
      <c r="B104" s="526"/>
      <c r="C104" s="425"/>
      <c r="D104" s="527"/>
      <c r="E104" s="527"/>
      <c r="F104" s="527"/>
      <c r="G104" s="527"/>
      <c r="H104" s="527"/>
      <c r="I104" s="527"/>
      <c r="J104" s="527"/>
      <c r="K104" s="527"/>
      <c r="L104" s="527"/>
      <c r="M104" s="527"/>
      <c r="N104" s="427"/>
      <c r="O104" s="443"/>
      <c r="P104" s="443"/>
      <c r="Q104" s="443"/>
      <c r="R104" s="529"/>
      <c r="T104" s="545"/>
      <c r="U104" s="445" t="s">
        <v>34</v>
      </c>
    </row>
    <row r="105" spans="2:18" s="525" customFormat="1" ht="18" customHeight="1">
      <c r="B105" s="526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9"/>
    </row>
    <row r="106" spans="2:18" s="525" customFormat="1" ht="29.25" customHeight="1">
      <c r="B106" s="526"/>
      <c r="C106" s="446" t="s">
        <v>644</v>
      </c>
      <c r="D106" s="531"/>
      <c r="E106" s="531"/>
      <c r="F106" s="531"/>
      <c r="G106" s="531"/>
      <c r="H106" s="531"/>
      <c r="I106" s="531"/>
      <c r="J106" s="531"/>
      <c r="K106" s="531"/>
      <c r="L106" s="447">
        <f>ROUND(SUM(N88+N104),2)</f>
        <v>0</v>
      </c>
      <c r="M106" s="447"/>
      <c r="N106" s="447"/>
      <c r="O106" s="447"/>
      <c r="P106" s="447"/>
      <c r="Q106" s="447"/>
      <c r="R106" s="529"/>
    </row>
    <row r="107" spans="2:18" s="525" customFormat="1" ht="6.95" customHeight="1">
      <c r="B107" s="538"/>
      <c r="C107" s="539"/>
      <c r="D107" s="539"/>
      <c r="E107" s="539"/>
      <c r="F107" s="539"/>
      <c r="G107" s="539"/>
      <c r="H107" s="539"/>
      <c r="I107" s="539"/>
      <c r="J107" s="539"/>
      <c r="K107" s="539"/>
      <c r="L107" s="539"/>
      <c r="M107" s="539"/>
      <c r="N107" s="539"/>
      <c r="O107" s="539"/>
      <c r="P107" s="539"/>
      <c r="Q107" s="539"/>
      <c r="R107" s="540"/>
    </row>
    <row r="108" s="516" customFormat="1" ht="13.5"/>
    <row r="109" s="516" customFormat="1" ht="13.5"/>
    <row r="110" s="516" customFormat="1" ht="13.5"/>
    <row r="111" spans="2:18" s="525" customFormat="1" ht="6.95" customHeight="1">
      <c r="B111" s="541"/>
      <c r="C111" s="542"/>
      <c r="D111" s="542"/>
      <c r="E111" s="542"/>
      <c r="F111" s="542"/>
      <c r="G111" s="542"/>
      <c r="H111" s="542"/>
      <c r="I111" s="542"/>
      <c r="J111" s="542"/>
      <c r="K111" s="542"/>
      <c r="L111" s="542"/>
      <c r="M111" s="542"/>
      <c r="N111" s="542"/>
      <c r="O111" s="542"/>
      <c r="P111" s="542"/>
      <c r="Q111" s="542"/>
      <c r="R111" s="543"/>
    </row>
    <row r="112" spans="2:18" s="525" customFormat="1" ht="36.95" customHeight="1">
      <c r="B112" s="526"/>
      <c r="C112" s="371" t="s">
        <v>128</v>
      </c>
      <c r="D112" s="528"/>
      <c r="E112" s="528"/>
      <c r="F112" s="528"/>
      <c r="G112" s="528"/>
      <c r="H112" s="528"/>
      <c r="I112" s="528"/>
      <c r="J112" s="528"/>
      <c r="K112" s="528"/>
      <c r="L112" s="528"/>
      <c r="M112" s="528"/>
      <c r="N112" s="528"/>
      <c r="O112" s="528"/>
      <c r="P112" s="528"/>
      <c r="Q112" s="528"/>
      <c r="R112" s="529"/>
    </row>
    <row r="113" spans="2:18" s="525" customFormat="1" ht="6.95" customHeight="1">
      <c r="B113" s="526"/>
      <c r="C113" s="527"/>
      <c r="D113" s="527"/>
      <c r="E113" s="527"/>
      <c r="F113" s="527"/>
      <c r="G113" s="527"/>
      <c r="H113" s="527"/>
      <c r="I113" s="527"/>
      <c r="J113" s="527"/>
      <c r="K113" s="527"/>
      <c r="L113" s="527"/>
      <c r="M113" s="527"/>
      <c r="N113" s="527"/>
      <c r="O113" s="527"/>
      <c r="P113" s="527"/>
      <c r="Q113" s="527"/>
      <c r="R113" s="529"/>
    </row>
    <row r="114" spans="2:18" s="525" customFormat="1" ht="30" customHeight="1">
      <c r="B114" s="526"/>
      <c r="C114" s="376" t="s">
        <v>16</v>
      </c>
      <c r="D114" s="527"/>
      <c r="E114" s="527"/>
      <c r="F114" s="377" t="str">
        <f>F6</f>
        <v xml:space="preserve">Pořízení nové kotelny_ UDRŽOVACÍ PRÁCE
Vyšší odborná škola a Střední zemědělská škola Benešov, Mendelova 131 
</v>
      </c>
      <c r="G114" s="378"/>
      <c r="H114" s="378"/>
      <c r="I114" s="378"/>
      <c r="J114" s="378"/>
      <c r="K114" s="378"/>
      <c r="L114" s="378"/>
      <c r="M114" s="378"/>
      <c r="N114" s="378"/>
      <c r="O114" s="378"/>
      <c r="P114" s="378"/>
      <c r="Q114" s="527"/>
      <c r="R114" s="529"/>
    </row>
    <row r="115" spans="2:18" s="525" customFormat="1" ht="36.95" customHeight="1">
      <c r="B115" s="526"/>
      <c r="C115" s="421" t="s">
        <v>105</v>
      </c>
      <c r="D115" s="527"/>
      <c r="E115" s="527"/>
      <c r="F115" s="422" t="str">
        <f>F7</f>
        <v>SO - 05 - Stavební část</v>
      </c>
      <c r="G115" s="528"/>
      <c r="H115" s="528"/>
      <c r="I115" s="528"/>
      <c r="J115" s="528"/>
      <c r="K115" s="528"/>
      <c r="L115" s="528"/>
      <c r="M115" s="528"/>
      <c r="N115" s="528"/>
      <c r="O115" s="528"/>
      <c r="P115" s="528"/>
      <c r="Q115" s="527"/>
      <c r="R115" s="529"/>
    </row>
    <row r="116" spans="2:18" s="525" customFormat="1" ht="6.95" customHeight="1">
      <c r="B116" s="526"/>
      <c r="C116" s="527"/>
      <c r="D116" s="527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9"/>
    </row>
    <row r="117" spans="2:18" s="525" customFormat="1" ht="18" customHeight="1">
      <c r="B117" s="526"/>
      <c r="C117" s="376" t="s">
        <v>19</v>
      </c>
      <c r="D117" s="527"/>
      <c r="E117" s="527"/>
      <c r="F117" s="386" t="str">
        <f>F9</f>
        <v xml:space="preserve">Benešov-Mendelova 131 </v>
      </c>
      <c r="G117" s="527"/>
      <c r="H117" s="527"/>
      <c r="I117" s="527"/>
      <c r="J117" s="527"/>
      <c r="K117" s="376" t="s">
        <v>20</v>
      </c>
      <c r="L117" s="527"/>
      <c r="M117" s="387">
        <f>IF(O9="","",O9)</f>
        <v>43862</v>
      </c>
      <c r="N117" s="387"/>
      <c r="O117" s="387"/>
      <c r="P117" s="387"/>
      <c r="Q117" s="527"/>
      <c r="R117" s="529"/>
    </row>
    <row r="118" spans="2:18" s="525" customFormat="1" ht="6.95" customHeight="1">
      <c r="B118" s="526"/>
      <c r="C118" s="527"/>
      <c r="D118" s="527"/>
      <c r="E118" s="527"/>
      <c r="F118" s="527"/>
      <c r="G118" s="527"/>
      <c r="H118" s="527"/>
      <c r="I118" s="527"/>
      <c r="J118" s="527"/>
      <c r="K118" s="527"/>
      <c r="L118" s="527"/>
      <c r="M118" s="527"/>
      <c r="N118" s="527"/>
      <c r="O118" s="527"/>
      <c r="P118" s="527"/>
      <c r="Q118" s="527"/>
      <c r="R118" s="529"/>
    </row>
    <row r="119" spans="2:18" s="525" customFormat="1" ht="15">
      <c r="B119" s="526"/>
      <c r="C119" s="376" t="s">
        <v>23</v>
      </c>
      <c r="D119" s="527"/>
      <c r="E119" s="527"/>
      <c r="F119" s="386" t="str">
        <f>E12</f>
        <v>Vyšší odborná škola a Střední zemědělská škola Benešov</v>
      </c>
      <c r="G119" s="527"/>
      <c r="H119" s="527"/>
      <c r="I119" s="527"/>
      <c r="J119" s="527"/>
      <c r="K119" s="376" t="s">
        <v>28</v>
      </c>
      <c r="L119" s="527"/>
      <c r="M119" s="388" t="str">
        <f>E18</f>
        <v>Mgr. Michal Smejkal</v>
      </c>
      <c r="N119" s="388"/>
      <c r="O119" s="388"/>
      <c r="P119" s="388"/>
      <c r="Q119" s="388"/>
      <c r="R119" s="529"/>
    </row>
    <row r="120" spans="2:18" s="525" customFormat="1" ht="14.45" customHeight="1">
      <c r="B120" s="526"/>
      <c r="C120" s="376" t="s">
        <v>26</v>
      </c>
      <c r="D120" s="527"/>
      <c r="E120" s="527"/>
      <c r="F120" s="386" t="str">
        <f>IF(E15="","",E15)</f>
        <v xml:space="preserve"> </v>
      </c>
      <c r="G120" s="527"/>
      <c r="H120" s="527"/>
      <c r="I120" s="527"/>
      <c r="J120" s="527"/>
      <c r="K120" s="376" t="s">
        <v>30</v>
      </c>
      <c r="L120" s="527"/>
      <c r="M120" s="388" t="str">
        <f>E21</f>
        <v>Martin Suchý</v>
      </c>
      <c r="N120" s="388"/>
      <c r="O120" s="388"/>
      <c r="P120" s="388"/>
      <c r="Q120" s="388"/>
      <c r="R120" s="529"/>
    </row>
    <row r="121" spans="2:18" s="525" customFormat="1" ht="10.35" customHeight="1">
      <c r="B121" s="526"/>
      <c r="C121" s="527"/>
      <c r="D121" s="527"/>
      <c r="E121" s="527"/>
      <c r="F121" s="527"/>
      <c r="G121" s="527"/>
      <c r="H121" s="527"/>
      <c r="I121" s="527"/>
      <c r="J121" s="527"/>
      <c r="K121" s="527"/>
      <c r="L121" s="527"/>
      <c r="M121" s="527"/>
      <c r="N121" s="527"/>
      <c r="O121" s="527"/>
      <c r="P121" s="527"/>
      <c r="Q121" s="527"/>
      <c r="R121" s="529"/>
    </row>
    <row r="122" spans="2:27" s="548" customFormat="1" ht="29.25" customHeight="1">
      <c r="B122" s="546"/>
      <c r="C122" s="449" t="s">
        <v>129</v>
      </c>
      <c r="D122" s="450" t="s">
        <v>130</v>
      </c>
      <c r="E122" s="450" t="s">
        <v>52</v>
      </c>
      <c r="F122" s="451" t="s">
        <v>131</v>
      </c>
      <c r="G122" s="451"/>
      <c r="H122" s="451"/>
      <c r="I122" s="451"/>
      <c r="J122" s="450" t="s">
        <v>132</v>
      </c>
      <c r="K122" s="450" t="s">
        <v>133</v>
      </c>
      <c r="L122" s="451" t="s">
        <v>134</v>
      </c>
      <c r="M122" s="451"/>
      <c r="N122" s="451" t="s">
        <v>111</v>
      </c>
      <c r="O122" s="451"/>
      <c r="P122" s="451"/>
      <c r="Q122" s="452"/>
      <c r="R122" s="547"/>
      <c r="T122" s="455" t="s">
        <v>135</v>
      </c>
      <c r="U122" s="456" t="s">
        <v>34</v>
      </c>
      <c r="V122" s="456" t="s">
        <v>136</v>
      </c>
      <c r="W122" s="456" t="s">
        <v>137</v>
      </c>
      <c r="X122" s="456" t="s">
        <v>138</v>
      </c>
      <c r="Y122" s="456" t="s">
        <v>139</v>
      </c>
      <c r="Z122" s="456" t="s">
        <v>140</v>
      </c>
      <c r="AA122" s="457" t="s">
        <v>141</v>
      </c>
    </row>
    <row r="123" spans="2:63" s="525" customFormat="1" ht="29.25" customHeight="1">
      <c r="B123" s="526"/>
      <c r="C123" s="458" t="s">
        <v>107</v>
      </c>
      <c r="D123" s="381"/>
      <c r="E123" s="381"/>
      <c r="F123" s="381"/>
      <c r="G123" s="381"/>
      <c r="H123" s="381"/>
      <c r="I123" s="381"/>
      <c r="J123" s="381"/>
      <c r="K123" s="381"/>
      <c r="L123" s="381"/>
      <c r="M123" s="381"/>
      <c r="N123" s="459">
        <f>N124+N169</f>
        <v>0</v>
      </c>
      <c r="O123" s="460"/>
      <c r="P123" s="460"/>
      <c r="Q123" s="460"/>
      <c r="R123" s="529"/>
      <c r="T123" s="549"/>
      <c r="U123" s="530"/>
      <c r="V123" s="530"/>
      <c r="W123" s="462" t="e">
        <f>W124+W169+#REF!</f>
        <v>#REF!</v>
      </c>
      <c r="X123" s="530"/>
      <c r="Y123" s="462" t="e">
        <f>Y124+Y169+#REF!</f>
        <v>#REF!</v>
      </c>
      <c r="Z123" s="530"/>
      <c r="AA123" s="463" t="e">
        <f>AA124+AA169+#REF!</f>
        <v>#REF!</v>
      </c>
      <c r="AT123" s="518"/>
      <c r="AU123" s="518"/>
      <c r="BK123" s="464"/>
    </row>
    <row r="124" spans="2:63" s="470" customFormat="1" ht="37.35" customHeight="1">
      <c r="B124" s="465"/>
      <c r="C124" s="466"/>
      <c r="D124" s="467" t="s">
        <v>114</v>
      </c>
      <c r="E124" s="467"/>
      <c r="F124" s="467"/>
      <c r="G124" s="467"/>
      <c r="H124" s="467"/>
      <c r="I124" s="467"/>
      <c r="J124" s="467"/>
      <c r="K124" s="467"/>
      <c r="L124" s="467"/>
      <c r="M124" s="467"/>
      <c r="N124" s="468">
        <f>N125+N129+N143+N167</f>
        <v>0</v>
      </c>
      <c r="O124" s="431"/>
      <c r="P124" s="431"/>
      <c r="Q124" s="431"/>
      <c r="R124" s="469"/>
      <c r="T124" s="471"/>
      <c r="U124" s="466"/>
      <c r="V124" s="466"/>
      <c r="W124" s="472" t="e">
        <f>W125+W129+W143+#REF!+W167</f>
        <v>#REF!</v>
      </c>
      <c r="X124" s="466"/>
      <c r="Y124" s="472" t="e">
        <f>Y125+Y129+Y143+#REF!+Y167</f>
        <v>#REF!</v>
      </c>
      <c r="Z124" s="466"/>
      <c r="AA124" s="473" t="e">
        <f>AA125+AA129+AA143+#REF!+AA167</f>
        <v>#REF!</v>
      </c>
      <c r="AR124" s="474"/>
      <c r="AT124" s="475"/>
      <c r="AU124" s="475"/>
      <c r="AY124" s="474"/>
      <c r="BK124" s="476"/>
    </row>
    <row r="125" spans="2:63" s="470" customFormat="1" ht="19.9" customHeight="1">
      <c r="B125" s="465"/>
      <c r="C125" s="466"/>
      <c r="D125" s="477" t="s">
        <v>297</v>
      </c>
      <c r="E125" s="477"/>
      <c r="F125" s="477"/>
      <c r="G125" s="477"/>
      <c r="H125" s="477"/>
      <c r="I125" s="477"/>
      <c r="J125" s="477"/>
      <c r="K125" s="477"/>
      <c r="L125" s="477"/>
      <c r="M125" s="477"/>
      <c r="N125" s="478">
        <f>SUM(N126:Q128)</f>
        <v>0</v>
      </c>
      <c r="O125" s="484"/>
      <c r="P125" s="484"/>
      <c r="Q125" s="484"/>
      <c r="R125" s="469"/>
      <c r="T125" s="471"/>
      <c r="U125" s="466"/>
      <c r="V125" s="466"/>
      <c r="W125" s="472">
        <f>SUM(W126:W128)</f>
        <v>3.9928380000000003</v>
      </c>
      <c r="X125" s="466"/>
      <c r="Y125" s="472">
        <f>SUM(Y126:Y128)</f>
        <v>1.4470424999999998</v>
      </c>
      <c r="Z125" s="466"/>
      <c r="AA125" s="473">
        <f>SUM(AA126:AA128)</f>
        <v>0</v>
      </c>
      <c r="AR125" s="474"/>
      <c r="AT125" s="475"/>
      <c r="AU125" s="475"/>
      <c r="AY125" s="474"/>
      <c r="BK125" s="476"/>
    </row>
    <row r="126" spans="2:65" s="501" customFormat="1" ht="38.25" customHeight="1">
      <c r="B126" s="1"/>
      <c r="C126" s="485">
        <v>1</v>
      </c>
      <c r="D126" s="485" t="s">
        <v>143</v>
      </c>
      <c r="E126" s="486"/>
      <c r="F126" s="487" t="s">
        <v>306</v>
      </c>
      <c r="G126" s="487"/>
      <c r="H126" s="487"/>
      <c r="I126" s="487"/>
      <c r="J126" s="488" t="s">
        <v>170</v>
      </c>
      <c r="K126" s="489">
        <v>1</v>
      </c>
      <c r="L126" s="44"/>
      <c r="M126" s="44"/>
      <c r="N126" s="490">
        <f>ROUND(L126*K126,2)</f>
        <v>0</v>
      </c>
      <c r="O126" s="490"/>
      <c r="P126" s="490"/>
      <c r="Q126" s="490"/>
      <c r="R126" s="2"/>
      <c r="T126" s="29" t="s">
        <v>5</v>
      </c>
      <c r="U126" s="30" t="s">
        <v>35</v>
      </c>
      <c r="V126" s="31">
        <v>0.781</v>
      </c>
      <c r="W126" s="31">
        <f>V126*K126</f>
        <v>0.781</v>
      </c>
      <c r="X126" s="31">
        <v>0.18142</v>
      </c>
      <c r="Y126" s="31">
        <f>X126*K126</f>
        <v>0.18142</v>
      </c>
      <c r="Z126" s="31">
        <v>0</v>
      </c>
      <c r="AA126" s="32">
        <f>Z126*K126</f>
        <v>0</v>
      </c>
      <c r="AR126" s="497"/>
      <c r="AT126" s="497"/>
      <c r="AU126" s="497"/>
      <c r="AY126" s="497"/>
      <c r="BE126" s="506"/>
      <c r="BF126" s="506"/>
      <c r="BG126" s="506"/>
      <c r="BH126" s="506"/>
      <c r="BI126" s="506"/>
      <c r="BJ126" s="497"/>
      <c r="BK126" s="506"/>
      <c r="BL126" s="497"/>
      <c r="BM126" s="497"/>
    </row>
    <row r="127" spans="2:65" s="501" customFormat="1" ht="38.25" customHeight="1">
      <c r="B127" s="1"/>
      <c r="C127" s="485">
        <v>2</v>
      </c>
      <c r="D127" s="485" t="s">
        <v>143</v>
      </c>
      <c r="E127" s="486"/>
      <c r="F127" s="487" t="s">
        <v>308</v>
      </c>
      <c r="G127" s="487"/>
      <c r="H127" s="487"/>
      <c r="I127" s="487"/>
      <c r="J127" s="488" t="s">
        <v>307</v>
      </c>
      <c r="K127" s="489">
        <v>0.539</v>
      </c>
      <c r="L127" s="44"/>
      <c r="M127" s="44"/>
      <c r="N127" s="490">
        <f>ROUND(L127*K127,2)</f>
        <v>0</v>
      </c>
      <c r="O127" s="490"/>
      <c r="P127" s="490"/>
      <c r="Q127" s="490"/>
      <c r="R127" s="2"/>
      <c r="T127" s="29" t="s">
        <v>5</v>
      </c>
      <c r="U127" s="30" t="s">
        <v>35</v>
      </c>
      <c r="V127" s="31">
        <v>3.842</v>
      </c>
      <c r="W127" s="31">
        <f>V127*K127</f>
        <v>2.070838</v>
      </c>
      <c r="X127" s="31">
        <v>1.8775</v>
      </c>
      <c r="Y127" s="31">
        <f>X127*K127</f>
        <v>1.0119725</v>
      </c>
      <c r="Z127" s="31">
        <v>0</v>
      </c>
      <c r="AA127" s="32">
        <f>Z127*K127</f>
        <v>0</v>
      </c>
      <c r="AR127" s="497"/>
      <c r="AT127" s="497"/>
      <c r="AU127" s="497"/>
      <c r="AY127" s="497"/>
      <c r="BE127" s="506"/>
      <c r="BF127" s="506"/>
      <c r="BG127" s="506"/>
      <c r="BH127" s="506"/>
      <c r="BI127" s="506"/>
      <c r="BJ127" s="497"/>
      <c r="BK127" s="506"/>
      <c r="BL127" s="497"/>
      <c r="BM127" s="497"/>
    </row>
    <row r="128" spans="2:65" s="501" customFormat="1" ht="25.5" customHeight="1">
      <c r="B128" s="1"/>
      <c r="C128" s="485">
        <v>3</v>
      </c>
      <c r="D128" s="485" t="s">
        <v>143</v>
      </c>
      <c r="E128" s="486"/>
      <c r="F128" s="487" t="s">
        <v>309</v>
      </c>
      <c r="G128" s="487"/>
      <c r="H128" s="487"/>
      <c r="I128" s="487"/>
      <c r="J128" s="488" t="s">
        <v>145</v>
      </c>
      <c r="K128" s="489">
        <v>1</v>
      </c>
      <c r="L128" s="44"/>
      <c r="M128" s="44"/>
      <c r="N128" s="490">
        <f>ROUND(L128*K128,2)</f>
        <v>0</v>
      </c>
      <c r="O128" s="490"/>
      <c r="P128" s="490"/>
      <c r="Q128" s="490"/>
      <c r="R128" s="2"/>
      <c r="T128" s="29" t="s">
        <v>5</v>
      </c>
      <c r="U128" s="30" t="s">
        <v>35</v>
      </c>
      <c r="V128" s="31">
        <v>1.141</v>
      </c>
      <c r="W128" s="31">
        <f>V128*K128</f>
        <v>1.141</v>
      </c>
      <c r="X128" s="31">
        <v>0.25365</v>
      </c>
      <c r="Y128" s="31">
        <f>X128*K128</f>
        <v>0.25365</v>
      </c>
      <c r="Z128" s="31">
        <v>0</v>
      </c>
      <c r="AA128" s="32">
        <f>Z128*K128</f>
        <v>0</v>
      </c>
      <c r="AR128" s="497"/>
      <c r="AT128" s="497"/>
      <c r="AU128" s="497"/>
      <c r="AY128" s="497"/>
      <c r="BE128" s="506"/>
      <c r="BF128" s="506"/>
      <c r="BG128" s="506"/>
      <c r="BH128" s="506"/>
      <c r="BI128" s="506"/>
      <c r="BJ128" s="497"/>
      <c r="BK128" s="506"/>
      <c r="BL128" s="497"/>
      <c r="BM128" s="497"/>
    </row>
    <row r="129" spans="2:63" s="22" customFormat="1" ht="29.85" customHeight="1">
      <c r="B129" s="19"/>
      <c r="C129" s="466"/>
      <c r="D129" s="477" t="s">
        <v>298</v>
      </c>
      <c r="E129" s="477"/>
      <c r="F129" s="477"/>
      <c r="G129" s="477"/>
      <c r="H129" s="477"/>
      <c r="I129" s="477"/>
      <c r="J129" s="477"/>
      <c r="K129" s="477"/>
      <c r="L129" s="650"/>
      <c r="M129" s="650"/>
      <c r="N129" s="478">
        <f>SUM(N130:Q142)</f>
        <v>0</v>
      </c>
      <c r="O129" s="484"/>
      <c r="P129" s="484"/>
      <c r="Q129" s="484"/>
      <c r="R129" s="21"/>
      <c r="T129" s="23"/>
      <c r="U129" s="20"/>
      <c r="V129" s="20"/>
      <c r="W129" s="24">
        <f>SUM(W130:W142)</f>
        <v>86.40205800000001</v>
      </c>
      <c r="X129" s="20"/>
      <c r="Y129" s="24">
        <f>SUM(Y130:Y142)</f>
        <v>2.9187627400000005</v>
      </c>
      <c r="Z129" s="20"/>
      <c r="AA129" s="25">
        <f>SUM(AA130:AA142)</f>
        <v>0</v>
      </c>
      <c r="AR129" s="26"/>
      <c r="AT129" s="27"/>
      <c r="AU129" s="27"/>
      <c r="AY129" s="26"/>
      <c r="BK129" s="28"/>
    </row>
    <row r="130" spans="2:65" s="501" customFormat="1" ht="25.5" customHeight="1">
      <c r="B130" s="1"/>
      <c r="C130" s="485">
        <v>4</v>
      </c>
      <c r="D130" s="485" t="s">
        <v>143</v>
      </c>
      <c r="E130" s="486"/>
      <c r="F130" s="487" t="s">
        <v>310</v>
      </c>
      <c r="G130" s="487"/>
      <c r="H130" s="487"/>
      <c r="I130" s="487"/>
      <c r="J130" s="488" t="s">
        <v>145</v>
      </c>
      <c r="K130" s="489">
        <v>48.792</v>
      </c>
      <c r="L130" s="44"/>
      <c r="M130" s="44"/>
      <c r="N130" s="490">
        <f>ROUND(L130*K130,2)</f>
        <v>0</v>
      </c>
      <c r="O130" s="490"/>
      <c r="P130" s="490"/>
      <c r="Q130" s="490"/>
      <c r="R130" s="2"/>
      <c r="T130" s="29" t="s">
        <v>5</v>
      </c>
      <c r="U130" s="30" t="s">
        <v>35</v>
      </c>
      <c r="V130" s="31">
        <v>0.104</v>
      </c>
      <c r="W130" s="31">
        <f>V130*K130</f>
        <v>5.074368</v>
      </c>
      <c r="X130" s="31">
        <v>0.00026</v>
      </c>
      <c r="Y130" s="31">
        <f>X130*K130</f>
        <v>0.01268592</v>
      </c>
      <c r="Z130" s="31">
        <v>0</v>
      </c>
      <c r="AA130" s="32">
        <f>Z130*K130</f>
        <v>0</v>
      </c>
      <c r="AR130" s="497"/>
      <c r="AT130" s="497"/>
      <c r="AU130" s="497"/>
      <c r="AY130" s="497"/>
      <c r="BE130" s="506"/>
      <c r="BF130" s="506"/>
      <c r="BG130" s="506"/>
      <c r="BH130" s="506"/>
      <c r="BI130" s="506"/>
      <c r="BJ130" s="497"/>
      <c r="BK130" s="506"/>
      <c r="BL130" s="497"/>
      <c r="BM130" s="497"/>
    </row>
    <row r="131" spans="2:65" s="501" customFormat="1" ht="38.25" customHeight="1">
      <c r="B131" s="1"/>
      <c r="C131" s="485">
        <v>5</v>
      </c>
      <c r="D131" s="485" t="s">
        <v>143</v>
      </c>
      <c r="E131" s="486"/>
      <c r="F131" s="487" t="s">
        <v>311</v>
      </c>
      <c r="G131" s="487"/>
      <c r="H131" s="487"/>
      <c r="I131" s="487"/>
      <c r="J131" s="488" t="s">
        <v>145</v>
      </c>
      <c r="K131" s="489">
        <v>48.792</v>
      </c>
      <c r="L131" s="44"/>
      <c r="M131" s="44"/>
      <c r="N131" s="490">
        <f>ROUND(L131*K131,2)</f>
        <v>0</v>
      </c>
      <c r="O131" s="490"/>
      <c r="P131" s="490"/>
      <c r="Q131" s="490"/>
      <c r="R131" s="2"/>
      <c r="T131" s="29" t="s">
        <v>5</v>
      </c>
      <c r="U131" s="30" t="s">
        <v>35</v>
      </c>
      <c r="V131" s="31">
        <v>0.36</v>
      </c>
      <c r="W131" s="31">
        <f>V131*K131</f>
        <v>17.56512</v>
      </c>
      <c r="X131" s="31">
        <v>0.00438</v>
      </c>
      <c r="Y131" s="31">
        <f>X131*K131</f>
        <v>0.21370896000000003</v>
      </c>
      <c r="Z131" s="31">
        <v>0</v>
      </c>
      <c r="AA131" s="32">
        <f>Z131*K131</f>
        <v>0</v>
      </c>
      <c r="AR131" s="497"/>
      <c r="AT131" s="497"/>
      <c r="AU131" s="497"/>
      <c r="AY131" s="497"/>
      <c r="BE131" s="506"/>
      <c r="BF131" s="506"/>
      <c r="BG131" s="506"/>
      <c r="BH131" s="506"/>
      <c r="BI131" s="506"/>
      <c r="BJ131" s="497"/>
      <c r="BK131" s="506"/>
      <c r="BL131" s="497"/>
      <c r="BM131" s="497"/>
    </row>
    <row r="132" spans="2:47" s="501" customFormat="1" ht="16.5" customHeight="1">
      <c r="B132" s="1"/>
      <c r="C132" s="381"/>
      <c r="D132" s="381"/>
      <c r="E132" s="381"/>
      <c r="F132" s="550" t="s">
        <v>312</v>
      </c>
      <c r="G132" s="551"/>
      <c r="H132" s="551"/>
      <c r="I132" s="551"/>
      <c r="J132" s="381"/>
      <c r="K132" s="381"/>
      <c r="L132" s="15"/>
      <c r="M132" s="15"/>
      <c r="N132" s="381"/>
      <c r="O132" s="381"/>
      <c r="P132" s="381"/>
      <c r="Q132" s="381"/>
      <c r="R132" s="2"/>
      <c r="T132" s="507"/>
      <c r="U132" s="502"/>
      <c r="V132" s="502"/>
      <c r="W132" s="502"/>
      <c r="X132" s="502"/>
      <c r="Y132" s="502"/>
      <c r="Z132" s="502"/>
      <c r="AA132" s="508"/>
      <c r="AT132" s="497"/>
      <c r="AU132" s="497"/>
    </row>
    <row r="133" spans="2:65" s="501" customFormat="1" ht="25.5" customHeight="1">
      <c r="B133" s="1"/>
      <c r="C133" s="485">
        <v>6</v>
      </c>
      <c r="D133" s="485" t="s">
        <v>143</v>
      </c>
      <c r="E133" s="486"/>
      <c r="F133" s="487" t="s">
        <v>313</v>
      </c>
      <c r="G133" s="487"/>
      <c r="H133" s="487"/>
      <c r="I133" s="487"/>
      <c r="J133" s="488" t="s">
        <v>145</v>
      </c>
      <c r="K133" s="489">
        <v>48.792</v>
      </c>
      <c r="L133" s="44"/>
      <c r="M133" s="44"/>
      <c r="N133" s="490">
        <f aca="true" t="shared" si="0" ref="N133:N139">ROUND(L133*K133,2)</f>
        <v>0</v>
      </c>
      <c r="O133" s="490"/>
      <c r="P133" s="490"/>
      <c r="Q133" s="490"/>
      <c r="R133" s="2"/>
      <c r="T133" s="29" t="s">
        <v>5</v>
      </c>
      <c r="U133" s="30" t="s">
        <v>35</v>
      </c>
      <c r="V133" s="31">
        <v>0.46</v>
      </c>
      <c r="W133" s="31">
        <f aca="true" t="shared" si="1" ref="W133:W139">V133*K133</f>
        <v>22.44432</v>
      </c>
      <c r="X133" s="31">
        <v>0.01733</v>
      </c>
      <c r="Y133" s="31">
        <f aca="true" t="shared" si="2" ref="Y133:Y139">X133*K133</f>
        <v>0.8455653600000002</v>
      </c>
      <c r="Z133" s="31">
        <v>0</v>
      </c>
      <c r="AA133" s="32">
        <f aca="true" t="shared" si="3" ref="AA133:AA139">Z133*K133</f>
        <v>0</v>
      </c>
      <c r="AR133" s="497"/>
      <c r="AT133" s="497"/>
      <c r="AU133" s="497"/>
      <c r="AY133" s="497"/>
      <c r="BE133" s="506"/>
      <c r="BF133" s="506"/>
      <c r="BG133" s="506"/>
      <c r="BH133" s="506"/>
      <c r="BI133" s="506"/>
      <c r="BJ133" s="497"/>
      <c r="BK133" s="506"/>
      <c r="BL133" s="497"/>
      <c r="BM133" s="497"/>
    </row>
    <row r="134" spans="2:65" s="501" customFormat="1" ht="25.5" customHeight="1">
      <c r="B134" s="1"/>
      <c r="C134" s="485">
        <v>7</v>
      </c>
      <c r="D134" s="485" t="s">
        <v>143</v>
      </c>
      <c r="E134" s="486"/>
      <c r="F134" s="487" t="s">
        <v>314</v>
      </c>
      <c r="G134" s="487"/>
      <c r="H134" s="487"/>
      <c r="I134" s="487"/>
      <c r="J134" s="488" t="s">
        <v>170</v>
      </c>
      <c r="K134" s="489">
        <v>5</v>
      </c>
      <c r="L134" s="44"/>
      <c r="M134" s="44"/>
      <c r="N134" s="490">
        <f t="shared" si="0"/>
        <v>0</v>
      </c>
      <c r="O134" s="490"/>
      <c r="P134" s="490"/>
      <c r="Q134" s="490"/>
      <c r="R134" s="2"/>
      <c r="T134" s="29" t="s">
        <v>5</v>
      </c>
      <c r="U134" s="30" t="s">
        <v>35</v>
      </c>
      <c r="V134" s="31">
        <v>0.452</v>
      </c>
      <c r="W134" s="31">
        <f t="shared" si="1"/>
        <v>2.2600000000000002</v>
      </c>
      <c r="X134" s="31">
        <v>0.01</v>
      </c>
      <c r="Y134" s="31">
        <f t="shared" si="2"/>
        <v>0.05</v>
      </c>
      <c r="Z134" s="31">
        <v>0</v>
      </c>
      <c r="AA134" s="32">
        <f t="shared" si="3"/>
        <v>0</v>
      </c>
      <c r="AR134" s="497"/>
      <c r="AT134" s="497"/>
      <c r="AU134" s="497"/>
      <c r="AY134" s="497"/>
      <c r="BE134" s="506"/>
      <c r="BF134" s="506"/>
      <c r="BG134" s="506"/>
      <c r="BH134" s="506"/>
      <c r="BI134" s="506"/>
      <c r="BJ134" s="497"/>
      <c r="BK134" s="506"/>
      <c r="BL134" s="497"/>
      <c r="BM134" s="497"/>
    </row>
    <row r="135" spans="2:65" s="501" customFormat="1" ht="25.5" customHeight="1">
      <c r="B135" s="1"/>
      <c r="C135" s="485">
        <v>8</v>
      </c>
      <c r="D135" s="485" t="s">
        <v>143</v>
      </c>
      <c r="E135" s="486"/>
      <c r="F135" s="487" t="s">
        <v>315</v>
      </c>
      <c r="G135" s="487"/>
      <c r="H135" s="487"/>
      <c r="I135" s="487"/>
      <c r="J135" s="488" t="s">
        <v>170</v>
      </c>
      <c r="K135" s="489">
        <v>4</v>
      </c>
      <c r="L135" s="44"/>
      <c r="M135" s="44"/>
      <c r="N135" s="490">
        <f t="shared" si="0"/>
        <v>0</v>
      </c>
      <c r="O135" s="490"/>
      <c r="P135" s="490"/>
      <c r="Q135" s="490"/>
      <c r="R135" s="2"/>
      <c r="T135" s="29" t="s">
        <v>5</v>
      </c>
      <c r="U135" s="30" t="s">
        <v>35</v>
      </c>
      <c r="V135" s="31">
        <v>0.725</v>
      </c>
      <c r="W135" s="31">
        <f t="shared" si="1"/>
        <v>2.9</v>
      </c>
      <c r="X135" s="31">
        <v>0.0406</v>
      </c>
      <c r="Y135" s="31">
        <f t="shared" si="2"/>
        <v>0.1624</v>
      </c>
      <c r="Z135" s="31">
        <v>0</v>
      </c>
      <c r="AA135" s="32">
        <f t="shared" si="3"/>
        <v>0</v>
      </c>
      <c r="AR135" s="497"/>
      <c r="AT135" s="497"/>
      <c r="AU135" s="497"/>
      <c r="AY135" s="497"/>
      <c r="BE135" s="506"/>
      <c r="BF135" s="506"/>
      <c r="BG135" s="506"/>
      <c r="BH135" s="506"/>
      <c r="BI135" s="506"/>
      <c r="BJ135" s="497"/>
      <c r="BK135" s="506"/>
      <c r="BL135" s="497"/>
      <c r="BM135" s="497"/>
    </row>
    <row r="136" spans="2:65" s="501" customFormat="1" ht="25.5" customHeight="1">
      <c r="B136" s="1"/>
      <c r="C136" s="485">
        <v>9</v>
      </c>
      <c r="D136" s="485" t="s">
        <v>143</v>
      </c>
      <c r="E136" s="486"/>
      <c r="F136" s="487" t="s">
        <v>316</v>
      </c>
      <c r="G136" s="487"/>
      <c r="H136" s="487"/>
      <c r="I136" s="487"/>
      <c r="J136" s="488" t="s">
        <v>170</v>
      </c>
      <c r="K136" s="489">
        <v>2</v>
      </c>
      <c r="L136" s="44"/>
      <c r="M136" s="44"/>
      <c r="N136" s="490">
        <f t="shared" si="0"/>
        <v>0</v>
      </c>
      <c r="O136" s="490"/>
      <c r="P136" s="490"/>
      <c r="Q136" s="490"/>
      <c r="R136" s="2"/>
      <c r="T136" s="29" t="s">
        <v>5</v>
      </c>
      <c r="U136" s="30" t="s">
        <v>35</v>
      </c>
      <c r="V136" s="31">
        <v>2.431</v>
      </c>
      <c r="W136" s="31">
        <f t="shared" si="1"/>
        <v>4.862</v>
      </c>
      <c r="X136" s="31">
        <v>0.1541</v>
      </c>
      <c r="Y136" s="31">
        <f t="shared" si="2"/>
        <v>0.3082</v>
      </c>
      <c r="Z136" s="31">
        <v>0</v>
      </c>
      <c r="AA136" s="32">
        <f t="shared" si="3"/>
        <v>0</v>
      </c>
      <c r="AR136" s="497"/>
      <c r="AT136" s="497"/>
      <c r="AU136" s="497"/>
      <c r="AY136" s="497"/>
      <c r="BE136" s="506"/>
      <c r="BF136" s="506"/>
      <c r="BG136" s="506"/>
      <c r="BH136" s="506"/>
      <c r="BI136" s="506"/>
      <c r="BJ136" s="497"/>
      <c r="BK136" s="506"/>
      <c r="BL136" s="497"/>
      <c r="BM136" s="497"/>
    </row>
    <row r="137" spans="2:65" s="501" customFormat="1" ht="25.5" customHeight="1">
      <c r="B137" s="1"/>
      <c r="C137" s="485">
        <v>10</v>
      </c>
      <c r="D137" s="485" t="s">
        <v>143</v>
      </c>
      <c r="E137" s="486"/>
      <c r="F137" s="487" t="s">
        <v>317</v>
      </c>
      <c r="G137" s="487"/>
      <c r="H137" s="487"/>
      <c r="I137" s="487"/>
      <c r="J137" s="488" t="s">
        <v>145</v>
      </c>
      <c r="K137" s="489">
        <v>60</v>
      </c>
      <c r="L137" s="44"/>
      <c r="M137" s="44"/>
      <c r="N137" s="490">
        <f t="shared" si="0"/>
        <v>0</v>
      </c>
      <c r="O137" s="490"/>
      <c r="P137" s="490"/>
      <c r="Q137" s="490"/>
      <c r="R137" s="2"/>
      <c r="T137" s="29" t="s">
        <v>5</v>
      </c>
      <c r="U137" s="30" t="s">
        <v>35</v>
      </c>
      <c r="V137" s="31">
        <v>0.452</v>
      </c>
      <c r="W137" s="31">
        <f t="shared" si="1"/>
        <v>27.12</v>
      </c>
      <c r="X137" s="31">
        <v>0.016</v>
      </c>
      <c r="Y137" s="31">
        <f t="shared" si="2"/>
        <v>0.96</v>
      </c>
      <c r="Z137" s="31">
        <v>0</v>
      </c>
      <c r="AA137" s="32">
        <f t="shared" si="3"/>
        <v>0</v>
      </c>
      <c r="AR137" s="497"/>
      <c r="AT137" s="497"/>
      <c r="AU137" s="497"/>
      <c r="AY137" s="497"/>
      <c r="BE137" s="506"/>
      <c r="BF137" s="506"/>
      <c r="BG137" s="506"/>
      <c r="BH137" s="506"/>
      <c r="BI137" s="506"/>
      <c r="BJ137" s="497"/>
      <c r="BK137" s="506"/>
      <c r="BL137" s="497"/>
      <c r="BM137" s="497"/>
    </row>
    <row r="138" spans="2:65" s="501" customFormat="1" ht="25.5" customHeight="1">
      <c r="B138" s="1"/>
      <c r="C138" s="485">
        <v>11</v>
      </c>
      <c r="D138" s="485" t="s">
        <v>143</v>
      </c>
      <c r="E138" s="486"/>
      <c r="F138" s="487" t="s">
        <v>318</v>
      </c>
      <c r="G138" s="487"/>
      <c r="H138" s="487"/>
      <c r="I138" s="487"/>
      <c r="J138" s="488" t="s">
        <v>145</v>
      </c>
      <c r="K138" s="489">
        <v>37</v>
      </c>
      <c r="L138" s="44"/>
      <c r="M138" s="44"/>
      <c r="N138" s="490">
        <f t="shared" si="0"/>
        <v>0</v>
      </c>
      <c r="O138" s="490"/>
      <c r="P138" s="490"/>
      <c r="Q138" s="490"/>
      <c r="R138" s="2"/>
      <c r="T138" s="29" t="s">
        <v>5</v>
      </c>
      <c r="U138" s="30" t="s">
        <v>35</v>
      </c>
      <c r="V138" s="31">
        <v>0.04</v>
      </c>
      <c r="W138" s="31">
        <f t="shared" si="1"/>
        <v>1.48</v>
      </c>
      <c r="X138" s="31">
        <v>0</v>
      </c>
      <c r="Y138" s="31">
        <f t="shared" si="2"/>
        <v>0</v>
      </c>
      <c r="Z138" s="31">
        <v>0</v>
      </c>
      <c r="AA138" s="32">
        <f t="shared" si="3"/>
        <v>0</v>
      </c>
      <c r="AR138" s="497"/>
      <c r="AT138" s="497"/>
      <c r="AU138" s="497"/>
      <c r="AY138" s="497"/>
      <c r="BE138" s="506"/>
      <c r="BF138" s="506"/>
      <c r="BG138" s="506"/>
      <c r="BH138" s="506"/>
      <c r="BI138" s="506"/>
      <c r="BJ138" s="497"/>
      <c r="BK138" s="506"/>
      <c r="BL138" s="497"/>
      <c r="BM138" s="497"/>
    </row>
    <row r="139" spans="2:65" s="501" customFormat="1" ht="25.5" customHeight="1">
      <c r="B139" s="1"/>
      <c r="C139" s="485">
        <v>12</v>
      </c>
      <c r="D139" s="485" t="s">
        <v>143</v>
      </c>
      <c r="E139" s="486"/>
      <c r="F139" s="487" t="s">
        <v>319</v>
      </c>
      <c r="G139" s="487"/>
      <c r="H139" s="487"/>
      <c r="I139" s="487"/>
      <c r="J139" s="488" t="s">
        <v>307</v>
      </c>
      <c r="K139" s="489">
        <v>0.125</v>
      </c>
      <c r="L139" s="44"/>
      <c r="M139" s="44"/>
      <c r="N139" s="490">
        <f t="shared" si="0"/>
        <v>0</v>
      </c>
      <c r="O139" s="490"/>
      <c r="P139" s="490"/>
      <c r="Q139" s="490"/>
      <c r="R139" s="2"/>
      <c r="T139" s="29" t="s">
        <v>5</v>
      </c>
      <c r="U139" s="30" t="s">
        <v>35</v>
      </c>
      <c r="V139" s="31">
        <v>5.33</v>
      </c>
      <c r="W139" s="31">
        <f t="shared" si="1"/>
        <v>0.66625</v>
      </c>
      <c r="X139" s="31">
        <v>2.25634</v>
      </c>
      <c r="Y139" s="31">
        <f t="shared" si="2"/>
        <v>0.2820425</v>
      </c>
      <c r="Z139" s="31">
        <v>0</v>
      </c>
      <c r="AA139" s="32">
        <f t="shared" si="3"/>
        <v>0</v>
      </c>
      <c r="AR139" s="497"/>
      <c r="AT139" s="497"/>
      <c r="AU139" s="497"/>
      <c r="AY139" s="497"/>
      <c r="BE139" s="506"/>
      <c r="BF139" s="506"/>
      <c r="BG139" s="506"/>
      <c r="BH139" s="506"/>
      <c r="BI139" s="506"/>
      <c r="BJ139" s="497"/>
      <c r="BK139" s="506"/>
      <c r="BL139" s="497"/>
      <c r="BM139" s="497"/>
    </row>
    <row r="140" spans="2:65" s="501" customFormat="1" ht="25.5" customHeight="1">
      <c r="B140" s="1"/>
      <c r="C140" s="485">
        <v>13</v>
      </c>
      <c r="D140" s="485" t="s">
        <v>143</v>
      </c>
      <c r="E140" s="486"/>
      <c r="F140" s="487" t="s">
        <v>320</v>
      </c>
      <c r="G140" s="487"/>
      <c r="H140" s="487"/>
      <c r="I140" s="487"/>
      <c r="J140" s="488" t="s">
        <v>170</v>
      </c>
      <c r="K140" s="489">
        <v>1</v>
      </c>
      <c r="L140" s="44"/>
      <c r="M140" s="44"/>
      <c r="N140" s="490">
        <f>ROUND(L140*K140,2)</f>
        <v>0</v>
      </c>
      <c r="O140" s="490"/>
      <c r="P140" s="490"/>
      <c r="Q140" s="490"/>
      <c r="R140" s="2"/>
      <c r="T140" s="29" t="s">
        <v>5</v>
      </c>
      <c r="U140" s="30" t="s">
        <v>35</v>
      </c>
      <c r="V140" s="31">
        <v>2.03</v>
      </c>
      <c r="W140" s="31">
        <f>V140*K140</f>
        <v>2.03</v>
      </c>
      <c r="X140" s="31">
        <v>0.07146</v>
      </c>
      <c r="Y140" s="31">
        <f>X140*K140</f>
        <v>0.07146</v>
      </c>
      <c r="Z140" s="31">
        <v>0</v>
      </c>
      <c r="AA140" s="32">
        <f>Z140*K140</f>
        <v>0</v>
      </c>
      <c r="AR140" s="497"/>
      <c r="AT140" s="497"/>
      <c r="AU140" s="497"/>
      <c r="AY140" s="497"/>
      <c r="BE140" s="506"/>
      <c r="BF140" s="506"/>
      <c r="BG140" s="506"/>
      <c r="BH140" s="506"/>
      <c r="BI140" s="506"/>
      <c r="BJ140" s="497"/>
      <c r="BK140" s="506"/>
      <c r="BL140" s="497"/>
      <c r="BM140" s="497"/>
    </row>
    <row r="141" spans="2:47" s="501" customFormat="1" ht="16.5" customHeight="1">
      <c r="B141" s="1"/>
      <c r="C141" s="381"/>
      <c r="D141" s="381"/>
      <c r="E141" s="381"/>
      <c r="F141" s="550" t="s">
        <v>321</v>
      </c>
      <c r="G141" s="551"/>
      <c r="H141" s="551"/>
      <c r="I141" s="551"/>
      <c r="J141" s="381"/>
      <c r="K141" s="381"/>
      <c r="L141" s="15"/>
      <c r="M141" s="15"/>
      <c r="N141" s="381"/>
      <c r="O141" s="381"/>
      <c r="P141" s="381"/>
      <c r="Q141" s="381"/>
      <c r="R141" s="2"/>
      <c r="T141" s="507"/>
      <c r="U141" s="502"/>
      <c r="V141" s="502"/>
      <c r="W141" s="502"/>
      <c r="X141" s="502"/>
      <c r="Y141" s="502"/>
      <c r="Z141" s="502"/>
      <c r="AA141" s="508"/>
      <c r="AT141" s="497"/>
      <c r="AU141" s="497"/>
    </row>
    <row r="142" spans="2:65" s="501" customFormat="1" ht="25.5" customHeight="1">
      <c r="B142" s="1"/>
      <c r="C142" s="485">
        <v>14</v>
      </c>
      <c r="D142" s="485" t="s">
        <v>158</v>
      </c>
      <c r="E142" s="486"/>
      <c r="F142" s="487" t="s">
        <v>322</v>
      </c>
      <c r="G142" s="487"/>
      <c r="H142" s="487"/>
      <c r="I142" s="487"/>
      <c r="J142" s="488" t="s">
        <v>170</v>
      </c>
      <c r="K142" s="489">
        <v>1</v>
      </c>
      <c r="L142" s="44"/>
      <c r="M142" s="44"/>
      <c r="N142" s="490">
        <f>ROUND(L142*K142,2)</f>
        <v>0</v>
      </c>
      <c r="O142" s="490"/>
      <c r="P142" s="490"/>
      <c r="Q142" s="490"/>
      <c r="R142" s="2"/>
      <c r="T142" s="29" t="s">
        <v>5</v>
      </c>
      <c r="U142" s="30" t="s">
        <v>35</v>
      </c>
      <c r="V142" s="31">
        <v>0</v>
      </c>
      <c r="W142" s="31">
        <f>V142*K142</f>
        <v>0</v>
      </c>
      <c r="X142" s="31">
        <v>0.0127</v>
      </c>
      <c r="Y142" s="31">
        <f>X142*K142</f>
        <v>0.0127</v>
      </c>
      <c r="Z142" s="31">
        <v>0</v>
      </c>
      <c r="AA142" s="32">
        <f>Z142*K142</f>
        <v>0</v>
      </c>
      <c r="AR142" s="497"/>
      <c r="AT142" s="497"/>
      <c r="AU142" s="497"/>
      <c r="AY142" s="497"/>
      <c r="BE142" s="506"/>
      <c r="BF142" s="506"/>
      <c r="BG142" s="506"/>
      <c r="BH142" s="506"/>
      <c r="BI142" s="506"/>
      <c r="BJ142" s="497"/>
      <c r="BK142" s="506"/>
      <c r="BL142" s="497"/>
      <c r="BM142" s="497"/>
    </row>
    <row r="143" spans="2:63" s="22" customFormat="1" ht="29.85" customHeight="1">
      <c r="B143" s="19"/>
      <c r="C143" s="466"/>
      <c r="D143" s="477" t="s">
        <v>115</v>
      </c>
      <c r="E143" s="477"/>
      <c r="F143" s="477"/>
      <c r="G143" s="477"/>
      <c r="H143" s="477"/>
      <c r="I143" s="477"/>
      <c r="J143" s="477"/>
      <c r="K143" s="477"/>
      <c r="L143" s="650"/>
      <c r="M143" s="650"/>
      <c r="N143" s="491">
        <f>SUM(N144:Q166)</f>
        <v>0</v>
      </c>
      <c r="O143" s="492"/>
      <c r="P143" s="492"/>
      <c r="Q143" s="492"/>
      <c r="R143" s="21"/>
      <c r="T143" s="23"/>
      <c r="U143" s="20"/>
      <c r="V143" s="20"/>
      <c r="W143" s="24">
        <f>SUM(W144:W162)</f>
        <v>79.261942</v>
      </c>
      <c r="X143" s="20"/>
      <c r="Y143" s="24">
        <f>SUM(Y144:Y162)</f>
        <v>0.01942</v>
      </c>
      <c r="Z143" s="20"/>
      <c r="AA143" s="25">
        <f>SUM(AA144:AA162)</f>
        <v>5.804982</v>
      </c>
      <c r="AR143" s="26"/>
      <c r="AT143" s="27"/>
      <c r="AU143" s="27"/>
      <c r="AY143" s="26"/>
      <c r="BK143" s="28"/>
    </row>
    <row r="144" spans="2:65" s="501" customFormat="1" ht="76.5" customHeight="1">
      <c r="B144" s="1"/>
      <c r="C144" s="485">
        <v>15</v>
      </c>
      <c r="D144" s="485" t="s">
        <v>143</v>
      </c>
      <c r="E144" s="486"/>
      <c r="F144" s="487" t="s">
        <v>323</v>
      </c>
      <c r="G144" s="487"/>
      <c r="H144" s="487"/>
      <c r="I144" s="487"/>
      <c r="J144" s="488" t="s">
        <v>172</v>
      </c>
      <c r="K144" s="489">
        <v>1</v>
      </c>
      <c r="L144" s="44"/>
      <c r="M144" s="44"/>
      <c r="N144" s="490">
        <f>ROUND(L144*K144,2)</f>
        <v>0</v>
      </c>
      <c r="O144" s="490"/>
      <c r="P144" s="490"/>
      <c r="Q144" s="490"/>
      <c r="R144" s="2"/>
      <c r="T144" s="29" t="s">
        <v>5</v>
      </c>
      <c r="U144" s="30" t="s">
        <v>35</v>
      </c>
      <c r="V144" s="31">
        <v>0</v>
      </c>
      <c r="W144" s="31">
        <f>V144*K144</f>
        <v>0</v>
      </c>
      <c r="X144" s="31">
        <v>0</v>
      </c>
      <c r="Y144" s="31">
        <f>X144*K144</f>
        <v>0</v>
      </c>
      <c r="Z144" s="31">
        <v>0</v>
      </c>
      <c r="AA144" s="32">
        <f>Z144*K144</f>
        <v>0</v>
      </c>
      <c r="AR144" s="497"/>
      <c r="AT144" s="497"/>
      <c r="AU144" s="497"/>
      <c r="AY144" s="497"/>
      <c r="BE144" s="506"/>
      <c r="BF144" s="506"/>
      <c r="BG144" s="506"/>
      <c r="BH144" s="506"/>
      <c r="BI144" s="506"/>
      <c r="BJ144" s="497"/>
      <c r="BK144" s="506"/>
      <c r="BL144" s="497"/>
      <c r="BM144" s="497"/>
    </row>
    <row r="145" spans="2:47" s="501" customFormat="1" ht="55.5" customHeight="1">
      <c r="B145" s="1"/>
      <c r="C145" s="381"/>
      <c r="D145" s="381"/>
      <c r="E145" s="381"/>
      <c r="F145" s="550" t="s">
        <v>324</v>
      </c>
      <c r="G145" s="551"/>
      <c r="H145" s="551"/>
      <c r="I145" s="551"/>
      <c r="J145" s="381"/>
      <c r="K145" s="381"/>
      <c r="L145" s="15"/>
      <c r="M145" s="15"/>
      <c r="N145" s="381"/>
      <c r="O145" s="381"/>
      <c r="P145" s="381"/>
      <c r="Q145" s="381"/>
      <c r="R145" s="2"/>
      <c r="T145" s="507"/>
      <c r="U145" s="502"/>
      <c r="V145" s="502"/>
      <c r="W145" s="502"/>
      <c r="X145" s="502"/>
      <c r="Y145" s="502"/>
      <c r="Z145" s="502"/>
      <c r="AA145" s="508"/>
      <c r="AT145" s="497"/>
      <c r="AU145" s="497"/>
    </row>
    <row r="146" spans="2:65" s="501" customFormat="1" ht="38.25" customHeight="1">
      <c r="B146" s="1"/>
      <c r="C146" s="485">
        <v>16</v>
      </c>
      <c r="D146" s="485" t="s">
        <v>143</v>
      </c>
      <c r="E146" s="486"/>
      <c r="F146" s="487" t="s">
        <v>616</v>
      </c>
      <c r="G146" s="487"/>
      <c r="H146" s="487"/>
      <c r="I146" s="487"/>
      <c r="J146" s="488" t="s">
        <v>172</v>
      </c>
      <c r="K146" s="489">
        <v>1</v>
      </c>
      <c r="L146" s="44"/>
      <c r="M146" s="44"/>
      <c r="N146" s="490">
        <f>ROUND(L146*K146,2)</f>
        <v>0</v>
      </c>
      <c r="O146" s="490"/>
      <c r="P146" s="490"/>
      <c r="Q146" s="490"/>
      <c r="R146" s="2"/>
      <c r="T146" s="29" t="s">
        <v>5</v>
      </c>
      <c r="U146" s="30" t="s">
        <v>35</v>
      </c>
      <c r="V146" s="31">
        <v>0</v>
      </c>
      <c r="W146" s="31">
        <f>V146*K146</f>
        <v>0</v>
      </c>
      <c r="X146" s="31">
        <v>0</v>
      </c>
      <c r="Y146" s="31">
        <f>X146*K146</f>
        <v>0</v>
      </c>
      <c r="Z146" s="31">
        <v>0</v>
      </c>
      <c r="AA146" s="32">
        <f>Z146*K146</f>
        <v>0</v>
      </c>
      <c r="AR146" s="497"/>
      <c r="AT146" s="497"/>
      <c r="AU146" s="497"/>
      <c r="AY146" s="497"/>
      <c r="BE146" s="506"/>
      <c r="BF146" s="506"/>
      <c r="BG146" s="506"/>
      <c r="BH146" s="506"/>
      <c r="BI146" s="506"/>
      <c r="BJ146" s="497"/>
      <c r="BK146" s="506"/>
      <c r="BL146" s="497"/>
      <c r="BM146" s="497"/>
    </row>
    <row r="147" spans="2:65" s="501" customFormat="1" ht="38.25" customHeight="1">
      <c r="B147" s="1"/>
      <c r="C147" s="485">
        <v>17</v>
      </c>
      <c r="D147" s="485" t="s">
        <v>143</v>
      </c>
      <c r="E147" s="486"/>
      <c r="F147" s="487" t="s">
        <v>144</v>
      </c>
      <c r="G147" s="487"/>
      <c r="H147" s="487"/>
      <c r="I147" s="487"/>
      <c r="J147" s="488" t="s">
        <v>145</v>
      </c>
      <c r="K147" s="489">
        <v>37</v>
      </c>
      <c r="L147" s="44"/>
      <c r="M147" s="44"/>
      <c r="N147" s="490">
        <f>ROUND(L147*K147,2)</f>
        <v>0</v>
      </c>
      <c r="O147" s="490"/>
      <c r="P147" s="490"/>
      <c r="Q147" s="490"/>
      <c r="R147" s="2"/>
      <c r="T147" s="29" t="s">
        <v>5</v>
      </c>
      <c r="U147" s="30" t="s">
        <v>35</v>
      </c>
      <c r="V147" s="31">
        <v>0.126</v>
      </c>
      <c r="W147" s="31">
        <f>V147*K147</f>
        <v>4.662</v>
      </c>
      <c r="X147" s="31">
        <v>0.00021</v>
      </c>
      <c r="Y147" s="31">
        <f>X147*K147</f>
        <v>0.00777</v>
      </c>
      <c r="Z147" s="31">
        <v>0</v>
      </c>
      <c r="AA147" s="32">
        <f>Z147*K147</f>
        <v>0</v>
      </c>
      <c r="AR147" s="497"/>
      <c r="AT147" s="497"/>
      <c r="AU147" s="497"/>
      <c r="AY147" s="497"/>
      <c r="BE147" s="506"/>
      <c r="BF147" s="506"/>
      <c r="BG147" s="506"/>
      <c r="BH147" s="506"/>
      <c r="BI147" s="506"/>
      <c r="BJ147" s="497"/>
      <c r="BK147" s="506"/>
      <c r="BL147" s="497"/>
      <c r="BM147" s="497"/>
    </row>
    <row r="148" spans="2:65" s="501" customFormat="1" ht="25.5" customHeight="1">
      <c r="B148" s="1"/>
      <c r="C148" s="485">
        <v>18</v>
      </c>
      <c r="D148" s="485" t="s">
        <v>143</v>
      </c>
      <c r="E148" s="486"/>
      <c r="F148" s="487" t="s">
        <v>325</v>
      </c>
      <c r="G148" s="487"/>
      <c r="H148" s="487"/>
      <c r="I148" s="487"/>
      <c r="J148" s="488" t="s">
        <v>145</v>
      </c>
      <c r="K148" s="489">
        <v>6</v>
      </c>
      <c r="L148" s="44"/>
      <c r="M148" s="44"/>
      <c r="N148" s="490">
        <f>ROUND(L148*K148,2)</f>
        <v>0</v>
      </c>
      <c r="O148" s="490"/>
      <c r="P148" s="490"/>
      <c r="Q148" s="490"/>
      <c r="R148" s="2"/>
      <c r="T148" s="29" t="s">
        <v>5</v>
      </c>
      <c r="U148" s="30" t="s">
        <v>35</v>
      </c>
      <c r="V148" s="31">
        <v>0.074</v>
      </c>
      <c r="W148" s="31">
        <f>V148*K148</f>
        <v>0.44399999999999995</v>
      </c>
      <c r="X148" s="31">
        <v>1E-05</v>
      </c>
      <c r="Y148" s="31">
        <f>X148*K148</f>
        <v>6.000000000000001E-05</v>
      </c>
      <c r="Z148" s="31">
        <v>0</v>
      </c>
      <c r="AA148" s="32">
        <f>Z148*K148</f>
        <v>0</v>
      </c>
      <c r="AR148" s="497"/>
      <c r="AT148" s="497"/>
      <c r="AU148" s="497"/>
      <c r="AY148" s="497"/>
      <c r="BE148" s="506"/>
      <c r="BF148" s="506"/>
      <c r="BG148" s="506"/>
      <c r="BH148" s="506"/>
      <c r="BI148" s="506"/>
      <c r="BJ148" s="497"/>
      <c r="BK148" s="506"/>
      <c r="BL148" s="497"/>
      <c r="BM148" s="497"/>
    </row>
    <row r="149" spans="2:51" s="512" customFormat="1" ht="16.5" customHeight="1">
      <c r="B149" s="509"/>
      <c r="C149" s="552"/>
      <c r="D149" s="552"/>
      <c r="E149" s="553"/>
      <c r="F149" s="554" t="s">
        <v>326</v>
      </c>
      <c r="G149" s="555"/>
      <c r="H149" s="555"/>
      <c r="I149" s="555"/>
      <c r="J149" s="552"/>
      <c r="K149" s="556">
        <v>6</v>
      </c>
      <c r="N149" s="552"/>
      <c r="O149" s="552"/>
      <c r="P149" s="552"/>
      <c r="Q149" s="552"/>
      <c r="R149" s="511"/>
      <c r="T149" s="513"/>
      <c r="U149" s="510"/>
      <c r="V149" s="510"/>
      <c r="W149" s="510"/>
      <c r="X149" s="510"/>
      <c r="Y149" s="510"/>
      <c r="Z149" s="510"/>
      <c r="AA149" s="514"/>
      <c r="AT149" s="515"/>
      <c r="AU149" s="515"/>
      <c r="AY149" s="515"/>
    </row>
    <row r="150" spans="2:65" s="501" customFormat="1" ht="25.5" customHeight="1">
      <c r="B150" s="1"/>
      <c r="C150" s="485">
        <v>19</v>
      </c>
      <c r="D150" s="485" t="s">
        <v>143</v>
      </c>
      <c r="E150" s="486"/>
      <c r="F150" s="487" t="s">
        <v>327</v>
      </c>
      <c r="G150" s="487"/>
      <c r="H150" s="487"/>
      <c r="I150" s="487"/>
      <c r="J150" s="488" t="s">
        <v>145</v>
      </c>
      <c r="K150" s="489">
        <v>37.5</v>
      </c>
      <c r="L150" s="44"/>
      <c r="M150" s="44"/>
      <c r="N150" s="490">
        <f>ROUND(L150*K150,2)</f>
        <v>0</v>
      </c>
      <c r="O150" s="490"/>
      <c r="P150" s="490"/>
      <c r="Q150" s="490"/>
      <c r="R150" s="2"/>
      <c r="T150" s="29" t="s">
        <v>5</v>
      </c>
      <c r="U150" s="30" t="s">
        <v>35</v>
      </c>
      <c r="V150" s="31">
        <v>0.286</v>
      </c>
      <c r="W150" s="31">
        <f>V150*K150</f>
        <v>10.725</v>
      </c>
      <c r="X150" s="31">
        <v>2E-05</v>
      </c>
      <c r="Y150" s="31">
        <f>X150*K150</f>
        <v>0.00075</v>
      </c>
      <c r="Z150" s="31">
        <v>0</v>
      </c>
      <c r="AA150" s="32">
        <f>Z150*K150</f>
        <v>0</v>
      </c>
      <c r="AR150" s="497"/>
      <c r="AT150" s="497"/>
      <c r="AU150" s="497"/>
      <c r="AY150" s="497"/>
      <c r="BE150" s="506"/>
      <c r="BF150" s="506"/>
      <c r="BG150" s="506"/>
      <c r="BH150" s="506"/>
      <c r="BI150" s="506"/>
      <c r="BJ150" s="497"/>
      <c r="BK150" s="506"/>
      <c r="BL150" s="497"/>
      <c r="BM150" s="497"/>
    </row>
    <row r="151" spans="2:65" s="501" customFormat="1" ht="25.5" customHeight="1">
      <c r="B151" s="1"/>
      <c r="C151" s="485">
        <v>20</v>
      </c>
      <c r="D151" s="485" t="s">
        <v>143</v>
      </c>
      <c r="E151" s="486"/>
      <c r="F151" s="487" t="s">
        <v>328</v>
      </c>
      <c r="G151" s="487"/>
      <c r="H151" s="487"/>
      <c r="I151" s="487"/>
      <c r="J151" s="488" t="s">
        <v>145</v>
      </c>
      <c r="K151" s="489">
        <v>37</v>
      </c>
      <c r="L151" s="44"/>
      <c r="M151" s="44"/>
      <c r="N151" s="490">
        <f>ROUND(L151*K151,2)</f>
        <v>0</v>
      </c>
      <c r="O151" s="490"/>
      <c r="P151" s="490"/>
      <c r="Q151" s="490"/>
      <c r="R151" s="2"/>
      <c r="T151" s="29" t="s">
        <v>5</v>
      </c>
      <c r="U151" s="30" t="s">
        <v>35</v>
      </c>
      <c r="V151" s="31">
        <v>0.263</v>
      </c>
      <c r="W151" s="31">
        <f>V151*K151</f>
        <v>9.731</v>
      </c>
      <c r="X151" s="31">
        <v>4E-05</v>
      </c>
      <c r="Y151" s="31">
        <f>X151*K151</f>
        <v>0.0014800000000000002</v>
      </c>
      <c r="Z151" s="31">
        <v>0</v>
      </c>
      <c r="AA151" s="32">
        <f>Z151*K151</f>
        <v>0</v>
      </c>
      <c r="AR151" s="497"/>
      <c r="AT151" s="497"/>
      <c r="AU151" s="497"/>
      <c r="AY151" s="497"/>
      <c r="BE151" s="506"/>
      <c r="BF151" s="506"/>
      <c r="BG151" s="506"/>
      <c r="BH151" s="506"/>
      <c r="BI151" s="506"/>
      <c r="BJ151" s="497"/>
      <c r="BK151" s="506"/>
      <c r="BL151" s="497"/>
      <c r="BM151" s="497"/>
    </row>
    <row r="152" spans="2:65" s="501" customFormat="1" ht="25.5" customHeight="1">
      <c r="B152" s="1"/>
      <c r="C152" s="485">
        <v>21</v>
      </c>
      <c r="D152" s="485" t="s">
        <v>143</v>
      </c>
      <c r="E152" s="486"/>
      <c r="F152" s="487" t="s">
        <v>329</v>
      </c>
      <c r="G152" s="487"/>
      <c r="H152" s="487"/>
      <c r="I152" s="487"/>
      <c r="J152" s="488" t="s">
        <v>170</v>
      </c>
      <c r="K152" s="489">
        <v>2</v>
      </c>
      <c r="L152" s="44"/>
      <c r="M152" s="44"/>
      <c r="N152" s="490">
        <f>ROUND(L152*K152,2)</f>
        <v>0</v>
      </c>
      <c r="O152" s="490"/>
      <c r="P152" s="490"/>
      <c r="Q152" s="490"/>
      <c r="R152" s="2"/>
      <c r="T152" s="29" t="s">
        <v>5</v>
      </c>
      <c r="U152" s="30" t="s">
        <v>35</v>
      </c>
      <c r="V152" s="31">
        <v>0.43</v>
      </c>
      <c r="W152" s="31">
        <f>V152*K152</f>
        <v>0.86</v>
      </c>
      <c r="X152" s="31">
        <v>0.00468</v>
      </c>
      <c r="Y152" s="31">
        <f>X152*K152</f>
        <v>0.00936</v>
      </c>
      <c r="Z152" s="31">
        <v>0</v>
      </c>
      <c r="AA152" s="32">
        <f>Z152*K152</f>
        <v>0</v>
      </c>
      <c r="AR152" s="497"/>
      <c r="AT152" s="497"/>
      <c r="AU152" s="497"/>
      <c r="AY152" s="497"/>
      <c r="BE152" s="506"/>
      <c r="BF152" s="506"/>
      <c r="BG152" s="506"/>
      <c r="BH152" s="506"/>
      <c r="BI152" s="506"/>
      <c r="BJ152" s="497"/>
      <c r="BK152" s="506"/>
      <c r="BL152" s="497"/>
      <c r="BM152" s="497"/>
    </row>
    <row r="153" spans="2:47" s="501" customFormat="1" ht="43.5" customHeight="1">
      <c r="B153" s="1"/>
      <c r="C153" s="381"/>
      <c r="D153" s="381"/>
      <c r="E153" s="381"/>
      <c r="F153" s="550" t="s">
        <v>330</v>
      </c>
      <c r="G153" s="551"/>
      <c r="H153" s="551"/>
      <c r="I153" s="551"/>
      <c r="J153" s="381"/>
      <c r="K153" s="381"/>
      <c r="L153" s="15"/>
      <c r="M153" s="15"/>
      <c r="N153" s="381"/>
      <c r="O153" s="381"/>
      <c r="P153" s="381"/>
      <c r="Q153" s="381"/>
      <c r="R153" s="2"/>
      <c r="T153" s="507"/>
      <c r="U153" s="502"/>
      <c r="V153" s="502"/>
      <c r="W153" s="502"/>
      <c r="X153" s="502"/>
      <c r="Y153" s="502"/>
      <c r="Z153" s="502"/>
      <c r="AA153" s="508"/>
      <c r="AT153" s="497"/>
      <c r="AU153" s="497"/>
    </row>
    <row r="154" spans="2:65" s="501" customFormat="1" ht="25.5" customHeight="1">
      <c r="B154" s="1"/>
      <c r="C154" s="485">
        <v>23</v>
      </c>
      <c r="D154" s="485" t="s">
        <v>143</v>
      </c>
      <c r="E154" s="486"/>
      <c r="F154" s="487" t="s">
        <v>331</v>
      </c>
      <c r="G154" s="487"/>
      <c r="H154" s="487"/>
      <c r="I154" s="487"/>
      <c r="J154" s="488" t="s">
        <v>145</v>
      </c>
      <c r="K154" s="489">
        <v>2.364</v>
      </c>
      <c r="L154" s="44"/>
      <c r="M154" s="44"/>
      <c r="N154" s="490">
        <f>ROUND(L154*K154,2)</f>
        <v>0</v>
      </c>
      <c r="O154" s="490"/>
      <c r="P154" s="490"/>
      <c r="Q154" s="490"/>
      <c r="R154" s="2"/>
      <c r="T154" s="29" t="s">
        <v>5</v>
      </c>
      <c r="U154" s="30" t="s">
        <v>35</v>
      </c>
      <c r="V154" s="31">
        <v>0.718</v>
      </c>
      <c r="W154" s="31">
        <f>V154*K154</f>
        <v>1.6973519999999997</v>
      </c>
      <c r="X154" s="31">
        <v>0</v>
      </c>
      <c r="Y154" s="31">
        <f>X154*K154</f>
        <v>0</v>
      </c>
      <c r="Z154" s="31">
        <v>0.063</v>
      </c>
      <c r="AA154" s="32">
        <f>Z154*K154</f>
        <v>0.14893199999999998</v>
      </c>
      <c r="AR154" s="497"/>
      <c r="AT154" s="497"/>
      <c r="AU154" s="497"/>
      <c r="AY154" s="497"/>
      <c r="BE154" s="506"/>
      <c r="BF154" s="506"/>
      <c r="BG154" s="506"/>
      <c r="BH154" s="506"/>
      <c r="BI154" s="506"/>
      <c r="BJ154" s="497"/>
      <c r="BK154" s="506"/>
      <c r="BL154" s="497"/>
      <c r="BM154" s="497"/>
    </row>
    <row r="155" spans="2:65" s="501" customFormat="1" ht="38.25" customHeight="1">
      <c r="B155" s="1"/>
      <c r="C155" s="485">
        <v>24</v>
      </c>
      <c r="D155" s="485" t="s">
        <v>143</v>
      </c>
      <c r="E155" s="486"/>
      <c r="F155" s="487" t="s">
        <v>332</v>
      </c>
      <c r="G155" s="487"/>
      <c r="H155" s="487"/>
      <c r="I155" s="487"/>
      <c r="J155" s="488" t="s">
        <v>170</v>
      </c>
      <c r="K155" s="489">
        <v>1</v>
      </c>
      <c r="L155" s="44"/>
      <c r="M155" s="44"/>
      <c r="N155" s="490">
        <f>ROUND(L155*K155,2)</f>
        <v>0</v>
      </c>
      <c r="O155" s="490"/>
      <c r="P155" s="490"/>
      <c r="Q155" s="490"/>
      <c r="R155" s="2"/>
      <c r="T155" s="29" t="s">
        <v>5</v>
      </c>
      <c r="U155" s="30" t="s">
        <v>35</v>
      </c>
      <c r="V155" s="31">
        <v>1.538</v>
      </c>
      <c r="W155" s="31">
        <f>V155*K155</f>
        <v>1.538</v>
      </c>
      <c r="X155" s="31">
        <v>0</v>
      </c>
      <c r="Y155" s="31">
        <f>X155*K155</f>
        <v>0</v>
      </c>
      <c r="Z155" s="31">
        <v>0.207</v>
      </c>
      <c r="AA155" s="32">
        <f>Z155*K155</f>
        <v>0.207</v>
      </c>
      <c r="AR155" s="497"/>
      <c r="AT155" s="497"/>
      <c r="AU155" s="497"/>
      <c r="AY155" s="497"/>
      <c r="BE155" s="506"/>
      <c r="BF155" s="506"/>
      <c r="BG155" s="506"/>
      <c r="BH155" s="506"/>
      <c r="BI155" s="506"/>
      <c r="BJ155" s="497"/>
      <c r="BK155" s="506"/>
      <c r="BL155" s="497"/>
      <c r="BM155" s="497"/>
    </row>
    <row r="156" spans="2:47" s="501" customFormat="1" ht="16.5" customHeight="1">
      <c r="B156" s="1"/>
      <c r="C156" s="381"/>
      <c r="D156" s="381"/>
      <c r="E156" s="381"/>
      <c r="F156" s="550" t="s">
        <v>333</v>
      </c>
      <c r="G156" s="551"/>
      <c r="H156" s="551"/>
      <c r="I156" s="551"/>
      <c r="J156" s="381"/>
      <c r="K156" s="381"/>
      <c r="L156" s="15"/>
      <c r="M156" s="15"/>
      <c r="N156" s="381"/>
      <c r="O156" s="381"/>
      <c r="P156" s="381"/>
      <c r="Q156" s="381"/>
      <c r="R156" s="2"/>
      <c r="T156" s="507"/>
      <c r="U156" s="502"/>
      <c r="V156" s="502"/>
      <c r="W156" s="502"/>
      <c r="X156" s="502"/>
      <c r="Y156" s="502"/>
      <c r="Z156" s="502"/>
      <c r="AA156" s="508"/>
      <c r="AT156" s="497"/>
      <c r="AU156" s="497"/>
    </row>
    <row r="157" spans="2:65" s="501" customFormat="1" ht="38.25" customHeight="1">
      <c r="B157" s="1"/>
      <c r="C157" s="485">
        <v>25</v>
      </c>
      <c r="D157" s="485" t="s">
        <v>143</v>
      </c>
      <c r="E157" s="486"/>
      <c r="F157" s="487" t="s">
        <v>334</v>
      </c>
      <c r="G157" s="487"/>
      <c r="H157" s="487"/>
      <c r="I157" s="487"/>
      <c r="J157" s="488" t="s">
        <v>170</v>
      </c>
      <c r="K157" s="489">
        <v>1</v>
      </c>
      <c r="L157" s="44"/>
      <c r="M157" s="44"/>
      <c r="N157" s="490">
        <f>ROUND(L157*K157,2)</f>
        <v>0</v>
      </c>
      <c r="O157" s="490"/>
      <c r="P157" s="490"/>
      <c r="Q157" s="490"/>
      <c r="R157" s="2"/>
      <c r="T157" s="29" t="s">
        <v>5</v>
      </c>
      <c r="U157" s="30" t="s">
        <v>35</v>
      </c>
      <c r="V157" s="31">
        <v>2.024</v>
      </c>
      <c r="W157" s="31">
        <f>V157*K157</f>
        <v>2.024</v>
      </c>
      <c r="X157" s="31">
        <v>0</v>
      </c>
      <c r="Y157" s="31">
        <f>X157*K157</f>
        <v>0</v>
      </c>
      <c r="Z157" s="31">
        <v>0.276</v>
      </c>
      <c r="AA157" s="32">
        <f>Z157*K157</f>
        <v>0.276</v>
      </c>
      <c r="AR157" s="497"/>
      <c r="AT157" s="497"/>
      <c r="AU157" s="497"/>
      <c r="AY157" s="497"/>
      <c r="BE157" s="506"/>
      <c r="BF157" s="506"/>
      <c r="BG157" s="506"/>
      <c r="BH157" s="506"/>
      <c r="BI157" s="506"/>
      <c r="BJ157" s="497"/>
      <c r="BK157" s="506"/>
      <c r="BL157" s="497"/>
      <c r="BM157" s="497"/>
    </row>
    <row r="158" spans="2:65" s="501" customFormat="1" ht="38.25" customHeight="1">
      <c r="B158" s="1"/>
      <c r="C158" s="485">
        <v>26</v>
      </c>
      <c r="D158" s="485" t="s">
        <v>143</v>
      </c>
      <c r="E158" s="486"/>
      <c r="F158" s="487" t="s">
        <v>335</v>
      </c>
      <c r="G158" s="487"/>
      <c r="H158" s="487"/>
      <c r="I158" s="487"/>
      <c r="J158" s="488" t="s">
        <v>150</v>
      </c>
      <c r="K158" s="489">
        <v>1.6</v>
      </c>
      <c r="L158" s="44"/>
      <c r="M158" s="44"/>
      <c r="N158" s="490">
        <f>ROUND(L158*K158,2)</f>
        <v>0</v>
      </c>
      <c r="O158" s="490"/>
      <c r="P158" s="490"/>
      <c r="Q158" s="490"/>
      <c r="R158" s="2"/>
      <c r="T158" s="29" t="s">
        <v>5</v>
      </c>
      <c r="U158" s="30" t="s">
        <v>35</v>
      </c>
      <c r="V158" s="31">
        <v>0.93</v>
      </c>
      <c r="W158" s="31">
        <f>V158*K158</f>
        <v>1.4880000000000002</v>
      </c>
      <c r="X158" s="31">
        <v>0</v>
      </c>
      <c r="Y158" s="31">
        <f>X158*K158</f>
        <v>0</v>
      </c>
      <c r="Z158" s="31">
        <v>0.065</v>
      </c>
      <c r="AA158" s="32">
        <f>Z158*K158</f>
        <v>0.10400000000000001</v>
      </c>
      <c r="AR158" s="497"/>
      <c r="AT158" s="497"/>
      <c r="AU158" s="497"/>
      <c r="AY158" s="497"/>
      <c r="BE158" s="506"/>
      <c r="BF158" s="506"/>
      <c r="BG158" s="506"/>
      <c r="BH158" s="506"/>
      <c r="BI158" s="506"/>
      <c r="BJ158" s="497"/>
      <c r="BK158" s="506"/>
      <c r="BL158" s="497"/>
      <c r="BM158" s="497"/>
    </row>
    <row r="159" spans="2:65" s="501" customFormat="1" ht="38.25" customHeight="1">
      <c r="B159" s="1"/>
      <c r="C159" s="485">
        <v>27</v>
      </c>
      <c r="D159" s="485" t="s">
        <v>143</v>
      </c>
      <c r="E159" s="486"/>
      <c r="F159" s="487" t="s">
        <v>336</v>
      </c>
      <c r="G159" s="487"/>
      <c r="H159" s="487"/>
      <c r="I159" s="487"/>
      <c r="J159" s="488" t="s">
        <v>150</v>
      </c>
      <c r="K159" s="489">
        <v>0.5</v>
      </c>
      <c r="L159" s="44"/>
      <c r="M159" s="44"/>
      <c r="N159" s="490">
        <f>ROUND(L159*K159,2)</f>
        <v>0</v>
      </c>
      <c r="O159" s="490"/>
      <c r="P159" s="490"/>
      <c r="Q159" s="490"/>
      <c r="R159" s="2"/>
      <c r="T159" s="29" t="s">
        <v>5</v>
      </c>
      <c r="U159" s="30" t="s">
        <v>35</v>
      </c>
      <c r="V159" s="31">
        <v>1.456</v>
      </c>
      <c r="W159" s="31">
        <f>V159*K159</f>
        <v>0.728</v>
      </c>
      <c r="X159" s="31">
        <v>0</v>
      </c>
      <c r="Y159" s="31">
        <f>X159*K159</f>
        <v>0</v>
      </c>
      <c r="Z159" s="31">
        <v>0.066</v>
      </c>
      <c r="AA159" s="32">
        <f>Z159*K159</f>
        <v>0.033</v>
      </c>
      <c r="AR159" s="497"/>
      <c r="AT159" s="497"/>
      <c r="AU159" s="497"/>
      <c r="AY159" s="497"/>
      <c r="BE159" s="506"/>
      <c r="BF159" s="506"/>
      <c r="BG159" s="506"/>
      <c r="BH159" s="506"/>
      <c r="BI159" s="506"/>
      <c r="BJ159" s="497"/>
      <c r="BK159" s="506"/>
      <c r="BL159" s="497"/>
      <c r="BM159" s="497"/>
    </row>
    <row r="160" spans="2:47" s="501" customFormat="1" ht="24" customHeight="1">
      <c r="B160" s="1"/>
      <c r="C160" s="381"/>
      <c r="D160" s="381"/>
      <c r="E160" s="381"/>
      <c r="F160" s="550" t="s">
        <v>337</v>
      </c>
      <c r="G160" s="551"/>
      <c r="H160" s="551"/>
      <c r="I160" s="551"/>
      <c r="J160" s="381"/>
      <c r="K160" s="381"/>
      <c r="L160" s="15"/>
      <c r="M160" s="15"/>
      <c r="N160" s="381"/>
      <c r="O160" s="381"/>
      <c r="P160" s="381"/>
      <c r="Q160" s="381"/>
      <c r="R160" s="2"/>
      <c r="T160" s="507"/>
      <c r="U160" s="502"/>
      <c r="V160" s="502"/>
      <c r="W160" s="502"/>
      <c r="X160" s="502"/>
      <c r="Y160" s="502"/>
      <c r="Z160" s="502"/>
      <c r="AA160" s="508"/>
      <c r="AT160" s="497"/>
      <c r="AU160" s="497"/>
    </row>
    <row r="161" spans="2:65" s="501" customFormat="1" ht="38.25" customHeight="1">
      <c r="B161" s="1"/>
      <c r="C161" s="485">
        <v>28</v>
      </c>
      <c r="D161" s="485" t="s">
        <v>143</v>
      </c>
      <c r="E161" s="486"/>
      <c r="F161" s="487" t="s">
        <v>338</v>
      </c>
      <c r="G161" s="487"/>
      <c r="H161" s="487"/>
      <c r="I161" s="487"/>
      <c r="J161" s="488" t="s">
        <v>145</v>
      </c>
      <c r="K161" s="489">
        <v>21.89</v>
      </c>
      <c r="L161" s="44"/>
      <c r="M161" s="44"/>
      <c r="N161" s="490">
        <f aca="true" t="shared" si="4" ref="N161:N166">ROUND(L161*K161,2)</f>
        <v>0</v>
      </c>
      <c r="O161" s="490"/>
      <c r="P161" s="490"/>
      <c r="Q161" s="490"/>
      <c r="R161" s="2"/>
      <c r="T161" s="29" t="s">
        <v>5</v>
      </c>
      <c r="U161" s="30" t="s">
        <v>35</v>
      </c>
      <c r="V161" s="31">
        <v>0.3</v>
      </c>
      <c r="W161" s="31">
        <f aca="true" t="shared" si="5" ref="W161:W166">V161*K161</f>
        <v>6.567</v>
      </c>
      <c r="X161" s="31">
        <v>0</v>
      </c>
      <c r="Y161" s="31">
        <f aca="true" t="shared" si="6" ref="Y161:Y166">X161*K161</f>
        <v>0</v>
      </c>
      <c r="Z161" s="31">
        <v>0.068</v>
      </c>
      <c r="AA161" s="32">
        <f aca="true" t="shared" si="7" ref="AA161:AA166">Z161*K161</f>
        <v>1.48852</v>
      </c>
      <c r="AR161" s="497"/>
      <c r="AT161" s="497"/>
      <c r="AU161" s="497"/>
      <c r="AY161" s="497"/>
      <c r="BE161" s="506"/>
      <c r="BF161" s="506"/>
      <c r="BG161" s="506"/>
      <c r="BH161" s="506"/>
      <c r="BI161" s="506"/>
      <c r="BJ161" s="497"/>
      <c r="BK161" s="506"/>
      <c r="BL161" s="497"/>
      <c r="BM161" s="497"/>
    </row>
    <row r="162" spans="2:65" s="501" customFormat="1" ht="16.5" customHeight="1">
      <c r="B162" s="1"/>
      <c r="C162" s="485">
        <v>29</v>
      </c>
      <c r="D162" s="485" t="s">
        <v>143</v>
      </c>
      <c r="E162" s="486"/>
      <c r="F162" s="487" t="s">
        <v>339</v>
      </c>
      <c r="G162" s="487"/>
      <c r="H162" s="487"/>
      <c r="I162" s="487"/>
      <c r="J162" s="488" t="s">
        <v>145</v>
      </c>
      <c r="K162" s="489">
        <v>56.31</v>
      </c>
      <c r="L162" s="44"/>
      <c r="M162" s="44"/>
      <c r="N162" s="490">
        <f t="shared" si="4"/>
        <v>0</v>
      </c>
      <c r="O162" s="490"/>
      <c r="P162" s="490"/>
      <c r="Q162" s="490"/>
      <c r="R162" s="2"/>
      <c r="T162" s="29" t="s">
        <v>5</v>
      </c>
      <c r="U162" s="30" t="s">
        <v>35</v>
      </c>
      <c r="V162" s="31">
        <v>0.689</v>
      </c>
      <c r="W162" s="31">
        <f t="shared" si="5"/>
        <v>38.79759</v>
      </c>
      <c r="X162" s="31">
        <v>0</v>
      </c>
      <c r="Y162" s="31">
        <f t="shared" si="6"/>
        <v>0</v>
      </c>
      <c r="Z162" s="31">
        <v>0.063</v>
      </c>
      <c r="AA162" s="32">
        <f t="shared" si="7"/>
        <v>3.54753</v>
      </c>
      <c r="AR162" s="497"/>
      <c r="AT162" s="497"/>
      <c r="AU162" s="497"/>
      <c r="AY162" s="497"/>
      <c r="BE162" s="506"/>
      <c r="BF162" s="506"/>
      <c r="BG162" s="506"/>
      <c r="BH162" s="506"/>
      <c r="BI162" s="506"/>
      <c r="BJ162" s="497"/>
      <c r="BK162" s="506"/>
      <c r="BL162" s="497"/>
      <c r="BM162" s="497"/>
    </row>
    <row r="163" spans="2:65" s="501" customFormat="1" ht="38.25" customHeight="1">
      <c r="B163" s="1"/>
      <c r="C163" s="485">
        <v>30</v>
      </c>
      <c r="D163" s="485" t="s">
        <v>143</v>
      </c>
      <c r="E163" s="486"/>
      <c r="F163" s="487" t="s">
        <v>340</v>
      </c>
      <c r="G163" s="487"/>
      <c r="H163" s="487"/>
      <c r="I163" s="487"/>
      <c r="J163" s="488" t="s">
        <v>152</v>
      </c>
      <c r="K163" s="489">
        <v>7.993</v>
      </c>
      <c r="L163" s="44"/>
      <c r="M163" s="44"/>
      <c r="N163" s="490">
        <f t="shared" si="4"/>
        <v>0</v>
      </c>
      <c r="O163" s="490"/>
      <c r="P163" s="490"/>
      <c r="Q163" s="490"/>
      <c r="R163" s="2"/>
      <c r="T163" s="29" t="s">
        <v>5</v>
      </c>
      <c r="U163" s="30" t="s">
        <v>35</v>
      </c>
      <c r="V163" s="31">
        <v>2.42</v>
      </c>
      <c r="W163" s="31">
        <f t="shared" si="5"/>
        <v>19.34306</v>
      </c>
      <c r="X163" s="31">
        <v>0</v>
      </c>
      <c r="Y163" s="31">
        <f t="shared" si="6"/>
        <v>0</v>
      </c>
      <c r="Z163" s="31">
        <v>0</v>
      </c>
      <c r="AA163" s="32">
        <f t="shared" si="7"/>
        <v>0</v>
      </c>
      <c r="AR163" s="497"/>
      <c r="AT163" s="497"/>
      <c r="AU163" s="497"/>
      <c r="AY163" s="497"/>
      <c r="BE163" s="506"/>
      <c r="BF163" s="506"/>
      <c r="BG163" s="506"/>
      <c r="BH163" s="506"/>
      <c r="BI163" s="506"/>
      <c r="BJ163" s="497"/>
      <c r="BK163" s="506"/>
      <c r="BL163" s="497"/>
      <c r="BM163" s="497"/>
    </row>
    <row r="164" spans="2:65" s="501" customFormat="1" ht="38.25" customHeight="1">
      <c r="B164" s="1"/>
      <c r="C164" s="485">
        <v>31</v>
      </c>
      <c r="D164" s="485" t="s">
        <v>143</v>
      </c>
      <c r="E164" s="486"/>
      <c r="F164" s="487" t="s">
        <v>341</v>
      </c>
      <c r="G164" s="487"/>
      <c r="H164" s="487"/>
      <c r="I164" s="487"/>
      <c r="J164" s="488" t="s">
        <v>152</v>
      </c>
      <c r="K164" s="489">
        <v>7.993</v>
      </c>
      <c r="L164" s="44"/>
      <c r="M164" s="44"/>
      <c r="N164" s="490">
        <f t="shared" si="4"/>
        <v>0</v>
      </c>
      <c r="O164" s="490"/>
      <c r="P164" s="490"/>
      <c r="Q164" s="490"/>
      <c r="R164" s="2"/>
      <c r="T164" s="29" t="s">
        <v>5</v>
      </c>
      <c r="U164" s="30" t="s">
        <v>35</v>
      </c>
      <c r="V164" s="31">
        <v>0.125</v>
      </c>
      <c r="W164" s="31">
        <f t="shared" si="5"/>
        <v>0.999125</v>
      </c>
      <c r="X164" s="31">
        <v>0</v>
      </c>
      <c r="Y164" s="31">
        <f t="shared" si="6"/>
        <v>0</v>
      </c>
      <c r="Z164" s="31">
        <v>0</v>
      </c>
      <c r="AA164" s="32">
        <f t="shared" si="7"/>
        <v>0</v>
      </c>
      <c r="AR164" s="497"/>
      <c r="AT164" s="497"/>
      <c r="AU164" s="497"/>
      <c r="AY164" s="497"/>
      <c r="BE164" s="506"/>
      <c r="BF164" s="506"/>
      <c r="BG164" s="506"/>
      <c r="BH164" s="506"/>
      <c r="BI164" s="506"/>
      <c r="BJ164" s="497"/>
      <c r="BK164" s="506"/>
      <c r="BL164" s="497"/>
      <c r="BM164" s="497"/>
    </row>
    <row r="165" spans="2:65" s="501" customFormat="1" ht="38.25" customHeight="1">
      <c r="B165" s="1"/>
      <c r="C165" s="485">
        <v>32</v>
      </c>
      <c r="D165" s="485" t="s">
        <v>143</v>
      </c>
      <c r="E165" s="486"/>
      <c r="F165" s="487" t="s">
        <v>342</v>
      </c>
      <c r="G165" s="487"/>
      <c r="H165" s="487"/>
      <c r="I165" s="487"/>
      <c r="J165" s="488" t="s">
        <v>152</v>
      </c>
      <c r="K165" s="489">
        <v>194.825</v>
      </c>
      <c r="L165" s="44"/>
      <c r="M165" s="44"/>
      <c r="N165" s="490">
        <f t="shared" si="4"/>
        <v>0</v>
      </c>
      <c r="O165" s="490"/>
      <c r="P165" s="490"/>
      <c r="Q165" s="490"/>
      <c r="R165" s="2"/>
      <c r="T165" s="29" t="s">
        <v>5</v>
      </c>
      <c r="U165" s="30" t="s">
        <v>35</v>
      </c>
      <c r="V165" s="31">
        <v>0.006</v>
      </c>
      <c r="W165" s="31">
        <f t="shared" si="5"/>
        <v>1.16895</v>
      </c>
      <c r="X165" s="31">
        <v>0</v>
      </c>
      <c r="Y165" s="31">
        <f t="shared" si="6"/>
        <v>0</v>
      </c>
      <c r="Z165" s="31">
        <v>0</v>
      </c>
      <c r="AA165" s="32">
        <f t="shared" si="7"/>
        <v>0</v>
      </c>
      <c r="AR165" s="497"/>
      <c r="AT165" s="497"/>
      <c r="AU165" s="497"/>
      <c r="AY165" s="497"/>
      <c r="BE165" s="506"/>
      <c r="BF165" s="506"/>
      <c r="BG165" s="506"/>
      <c r="BH165" s="506"/>
      <c r="BI165" s="506"/>
      <c r="BJ165" s="497"/>
      <c r="BK165" s="506"/>
      <c r="BL165" s="497"/>
      <c r="BM165" s="497"/>
    </row>
    <row r="166" spans="2:65" s="501" customFormat="1" ht="38.25" customHeight="1">
      <c r="B166" s="1"/>
      <c r="C166" s="485">
        <v>33</v>
      </c>
      <c r="D166" s="485" t="s">
        <v>143</v>
      </c>
      <c r="E166" s="486"/>
      <c r="F166" s="487" t="s">
        <v>343</v>
      </c>
      <c r="G166" s="487"/>
      <c r="H166" s="487"/>
      <c r="I166" s="487"/>
      <c r="J166" s="488" t="s">
        <v>152</v>
      </c>
      <c r="K166" s="489">
        <v>7.993</v>
      </c>
      <c r="L166" s="44"/>
      <c r="M166" s="44"/>
      <c r="N166" s="490">
        <f t="shared" si="4"/>
        <v>0</v>
      </c>
      <c r="O166" s="490"/>
      <c r="P166" s="490"/>
      <c r="Q166" s="490"/>
      <c r="R166" s="2"/>
      <c r="T166" s="29" t="s">
        <v>5</v>
      </c>
      <c r="U166" s="30" t="s">
        <v>35</v>
      </c>
      <c r="V166" s="31">
        <v>0</v>
      </c>
      <c r="W166" s="31">
        <f t="shared" si="5"/>
        <v>0</v>
      </c>
      <c r="X166" s="31">
        <v>0</v>
      </c>
      <c r="Y166" s="31">
        <f t="shared" si="6"/>
        <v>0</v>
      </c>
      <c r="Z166" s="31">
        <v>0</v>
      </c>
      <c r="AA166" s="32">
        <f t="shared" si="7"/>
        <v>0</v>
      </c>
      <c r="AR166" s="497"/>
      <c r="AT166" s="497"/>
      <c r="AU166" s="497"/>
      <c r="AY166" s="497"/>
      <c r="BE166" s="506"/>
      <c r="BF166" s="506"/>
      <c r="BG166" s="506"/>
      <c r="BH166" s="506"/>
      <c r="BI166" s="506"/>
      <c r="BJ166" s="497"/>
      <c r="BK166" s="506"/>
      <c r="BL166" s="497"/>
      <c r="BM166" s="497"/>
    </row>
    <row r="167" spans="2:63" s="22" customFormat="1" ht="29.85" customHeight="1">
      <c r="B167" s="19"/>
      <c r="C167" s="466"/>
      <c r="D167" s="477" t="s">
        <v>116</v>
      </c>
      <c r="E167" s="477"/>
      <c r="F167" s="477"/>
      <c r="G167" s="477"/>
      <c r="H167" s="477"/>
      <c r="I167" s="477"/>
      <c r="J167" s="477"/>
      <c r="K167" s="477"/>
      <c r="L167" s="650"/>
      <c r="M167" s="650"/>
      <c r="N167" s="491">
        <f>SUM(N168)</f>
        <v>0</v>
      </c>
      <c r="O167" s="492"/>
      <c r="P167" s="492"/>
      <c r="Q167" s="492"/>
      <c r="R167" s="21"/>
      <c r="T167" s="23"/>
      <c r="U167" s="20"/>
      <c r="V167" s="20"/>
      <c r="W167" s="24">
        <f>W168</f>
        <v>23.70732</v>
      </c>
      <c r="X167" s="20"/>
      <c r="Y167" s="24">
        <f>Y168</f>
        <v>0</v>
      </c>
      <c r="Z167" s="20"/>
      <c r="AA167" s="25">
        <f>AA168</f>
        <v>0</v>
      </c>
      <c r="AR167" s="26"/>
      <c r="AT167" s="27"/>
      <c r="AU167" s="27"/>
      <c r="AY167" s="26"/>
      <c r="BK167" s="28"/>
    </row>
    <row r="168" spans="2:65" s="501" customFormat="1" ht="25.5" customHeight="1">
      <c r="B168" s="1"/>
      <c r="C168" s="485">
        <v>34</v>
      </c>
      <c r="D168" s="485" t="s">
        <v>143</v>
      </c>
      <c r="E168" s="486"/>
      <c r="F168" s="487" t="s">
        <v>151</v>
      </c>
      <c r="G168" s="487"/>
      <c r="H168" s="487"/>
      <c r="I168" s="487"/>
      <c r="J168" s="488" t="s">
        <v>152</v>
      </c>
      <c r="K168" s="489">
        <v>6.513</v>
      </c>
      <c r="L168" s="44"/>
      <c r="M168" s="44"/>
      <c r="N168" s="490">
        <f>ROUND(L168*K168,2)</f>
        <v>0</v>
      </c>
      <c r="O168" s="490"/>
      <c r="P168" s="490"/>
      <c r="Q168" s="490"/>
      <c r="R168" s="2"/>
      <c r="T168" s="29" t="s">
        <v>5</v>
      </c>
      <c r="U168" s="30" t="s">
        <v>35</v>
      </c>
      <c r="V168" s="31">
        <v>3.64</v>
      </c>
      <c r="W168" s="31">
        <f>V168*K168</f>
        <v>23.70732</v>
      </c>
      <c r="X168" s="31">
        <v>0</v>
      </c>
      <c r="Y168" s="31">
        <f>X168*K168</f>
        <v>0</v>
      </c>
      <c r="Z168" s="31">
        <v>0</v>
      </c>
      <c r="AA168" s="32">
        <f>Z168*K168</f>
        <v>0</v>
      </c>
      <c r="AR168" s="497"/>
      <c r="AT168" s="497"/>
      <c r="AU168" s="497"/>
      <c r="AY168" s="497"/>
      <c r="BE168" s="506"/>
      <c r="BF168" s="506"/>
      <c r="BG168" s="506"/>
      <c r="BH168" s="506"/>
      <c r="BI168" s="506"/>
      <c r="BJ168" s="497"/>
      <c r="BK168" s="506"/>
      <c r="BL168" s="497"/>
      <c r="BM168" s="497"/>
    </row>
    <row r="169" spans="2:63" s="22" customFormat="1" ht="37.35" customHeight="1">
      <c r="B169" s="19"/>
      <c r="C169" s="466"/>
      <c r="D169" s="467" t="s">
        <v>117</v>
      </c>
      <c r="E169" s="467"/>
      <c r="F169" s="467"/>
      <c r="G169" s="467"/>
      <c r="H169" s="467"/>
      <c r="I169" s="467"/>
      <c r="J169" s="467"/>
      <c r="K169" s="467"/>
      <c r="L169" s="651"/>
      <c r="M169" s="651"/>
      <c r="N169" s="560">
        <f>+N170+N173+N177+N180+N183+N189+N193+N200</f>
        <v>0</v>
      </c>
      <c r="O169" s="561"/>
      <c r="P169" s="561"/>
      <c r="Q169" s="561"/>
      <c r="R169" s="21"/>
      <c r="T169" s="23"/>
      <c r="U169" s="20"/>
      <c r="V169" s="20"/>
      <c r="W169" s="24" t="e">
        <f>W170+W173+#REF!+W177+W180+W183+W189+W193+W200</f>
        <v>#REF!</v>
      </c>
      <c r="X169" s="20"/>
      <c r="Y169" s="24" t="e">
        <f>Y170+Y173+#REF!+Y177+Y180+Y183+Y189+Y193+Y200</f>
        <v>#REF!</v>
      </c>
      <c r="Z169" s="20"/>
      <c r="AA169" s="25" t="e">
        <f>AA170+AA173+#REF!+AA177+AA180+AA183+AA189+AA193+AA200</f>
        <v>#REF!</v>
      </c>
      <c r="AR169" s="26"/>
      <c r="AT169" s="27"/>
      <c r="AU169" s="27"/>
      <c r="AY169" s="26"/>
      <c r="BK169" s="28"/>
    </row>
    <row r="170" spans="2:63" s="22" customFormat="1" ht="19.9" customHeight="1">
      <c r="B170" s="19"/>
      <c r="C170" s="466"/>
      <c r="D170" s="477" t="s">
        <v>299</v>
      </c>
      <c r="E170" s="477"/>
      <c r="F170" s="477"/>
      <c r="G170" s="477"/>
      <c r="H170" s="477"/>
      <c r="I170" s="477"/>
      <c r="J170" s="477"/>
      <c r="K170" s="477"/>
      <c r="L170" s="650"/>
      <c r="M170" s="650"/>
      <c r="N170" s="478">
        <f>SUM(N171:Q172)</f>
        <v>0</v>
      </c>
      <c r="O170" s="484"/>
      <c r="P170" s="484"/>
      <c r="Q170" s="484"/>
      <c r="R170" s="21"/>
      <c r="T170" s="23"/>
      <c r="U170" s="20"/>
      <c r="V170" s="20"/>
      <c r="W170" s="24">
        <f>SUM(W171:W172)</f>
        <v>0</v>
      </c>
      <c r="X170" s="20"/>
      <c r="Y170" s="24">
        <f>SUM(Y171:Y172)</f>
        <v>0</v>
      </c>
      <c r="Z170" s="20"/>
      <c r="AA170" s="25">
        <f>SUM(AA171:AA172)</f>
        <v>0</v>
      </c>
      <c r="AR170" s="26"/>
      <c r="AT170" s="27"/>
      <c r="AU170" s="27"/>
      <c r="AY170" s="26"/>
      <c r="BK170" s="28"/>
    </row>
    <row r="171" spans="2:65" s="501" customFormat="1" ht="25.5" customHeight="1">
      <c r="B171" s="1"/>
      <c r="C171" s="485">
        <v>35</v>
      </c>
      <c r="D171" s="485" t="s">
        <v>143</v>
      </c>
      <c r="E171" s="486"/>
      <c r="F171" s="487" t="s">
        <v>631</v>
      </c>
      <c r="G171" s="487"/>
      <c r="H171" s="487"/>
      <c r="I171" s="487"/>
      <c r="J171" s="488" t="s">
        <v>145</v>
      </c>
      <c r="K171" s="489"/>
      <c r="L171" s="44"/>
      <c r="M171" s="44"/>
      <c r="N171" s="490">
        <f>ROUND(L171*K171,2)</f>
        <v>0</v>
      </c>
      <c r="O171" s="490"/>
      <c r="P171" s="490"/>
      <c r="Q171" s="490"/>
      <c r="R171" s="2"/>
      <c r="T171" s="29" t="s">
        <v>5</v>
      </c>
      <c r="U171" s="30" t="s">
        <v>35</v>
      </c>
      <c r="V171" s="31">
        <v>0.13</v>
      </c>
      <c r="W171" s="31">
        <f>V171*K171</f>
        <v>0</v>
      </c>
      <c r="X171" s="31">
        <v>0.001</v>
      </c>
      <c r="Y171" s="31">
        <f>X171*K171</f>
        <v>0</v>
      </c>
      <c r="Z171" s="31">
        <v>0</v>
      </c>
      <c r="AA171" s="32">
        <f>Z171*K171</f>
        <v>0</v>
      </c>
      <c r="AR171" s="497"/>
      <c r="AT171" s="497"/>
      <c r="AU171" s="497"/>
      <c r="AY171" s="497"/>
      <c r="BE171" s="506"/>
      <c r="BF171" s="506"/>
      <c r="BG171" s="506"/>
      <c r="BH171" s="506"/>
      <c r="BI171" s="506"/>
      <c r="BJ171" s="497"/>
      <c r="BK171" s="506"/>
      <c r="BL171" s="497"/>
      <c r="BM171" s="497"/>
    </row>
    <row r="172" spans="2:65" s="501" customFormat="1" ht="38.25" customHeight="1">
      <c r="B172" s="1"/>
      <c r="C172" s="485">
        <v>36</v>
      </c>
      <c r="D172" s="485" t="s">
        <v>143</v>
      </c>
      <c r="E172" s="486"/>
      <c r="F172" s="487" t="s">
        <v>631</v>
      </c>
      <c r="G172" s="487"/>
      <c r="H172" s="487"/>
      <c r="I172" s="487"/>
      <c r="J172" s="488" t="s">
        <v>168</v>
      </c>
      <c r="K172" s="489"/>
      <c r="L172" s="44"/>
      <c r="M172" s="44"/>
      <c r="N172" s="490">
        <f>ROUND(L172*K172,2)</f>
        <v>0</v>
      </c>
      <c r="O172" s="490"/>
      <c r="P172" s="490"/>
      <c r="Q172" s="490"/>
      <c r="R172" s="2"/>
      <c r="T172" s="29" t="s">
        <v>5</v>
      </c>
      <c r="U172" s="30" t="s">
        <v>35</v>
      </c>
      <c r="V172" s="31">
        <v>0</v>
      </c>
      <c r="W172" s="31">
        <f>V172*K172</f>
        <v>0</v>
      </c>
      <c r="X172" s="31">
        <v>0</v>
      </c>
      <c r="Y172" s="31">
        <f>X172*K172</f>
        <v>0</v>
      </c>
      <c r="Z172" s="31">
        <v>0</v>
      </c>
      <c r="AA172" s="32">
        <f>Z172*K172</f>
        <v>0</v>
      </c>
      <c r="AR172" s="497"/>
      <c r="AT172" s="497"/>
      <c r="AU172" s="497"/>
      <c r="AY172" s="497"/>
      <c r="BE172" s="506"/>
      <c r="BF172" s="506"/>
      <c r="BG172" s="506"/>
      <c r="BH172" s="506"/>
      <c r="BI172" s="506"/>
      <c r="BJ172" s="497"/>
      <c r="BK172" s="506"/>
      <c r="BL172" s="497"/>
      <c r="BM172" s="497"/>
    </row>
    <row r="173" spans="2:63" s="22" customFormat="1" ht="29.85" customHeight="1">
      <c r="B173" s="19"/>
      <c r="C173" s="466"/>
      <c r="D173" s="477" t="s">
        <v>389</v>
      </c>
      <c r="E173" s="477"/>
      <c r="F173" s="477"/>
      <c r="G173" s="477"/>
      <c r="H173" s="477"/>
      <c r="I173" s="477"/>
      <c r="J173" s="477"/>
      <c r="K173" s="477"/>
      <c r="L173" s="650"/>
      <c r="M173" s="650"/>
      <c r="N173" s="491">
        <f>SUM(N174:Q176)</f>
        <v>0</v>
      </c>
      <c r="O173" s="492"/>
      <c r="P173" s="492"/>
      <c r="Q173" s="492"/>
      <c r="R173" s="21"/>
      <c r="T173" s="23"/>
      <c r="U173" s="20"/>
      <c r="V173" s="20"/>
      <c r="W173" s="24">
        <f>SUM(W174:W176)</f>
        <v>14.508</v>
      </c>
      <c r="X173" s="20"/>
      <c r="Y173" s="24">
        <f>SUM(Y174:Y176)</f>
        <v>0.01298</v>
      </c>
      <c r="Z173" s="20"/>
      <c r="AA173" s="25">
        <f>SUM(AA174:AA176)</f>
        <v>0</v>
      </c>
      <c r="AR173" s="26"/>
      <c r="AT173" s="27"/>
      <c r="AU173" s="27"/>
      <c r="AY173" s="26"/>
      <c r="BK173" s="28"/>
    </row>
    <row r="174" spans="2:65" s="501" customFormat="1" ht="43.5" customHeight="1">
      <c r="B174" s="1"/>
      <c r="C174" s="485">
        <v>37</v>
      </c>
      <c r="D174" s="485" t="s">
        <v>143</v>
      </c>
      <c r="E174" s="486"/>
      <c r="F174" s="487" t="s">
        <v>412</v>
      </c>
      <c r="G174" s="487"/>
      <c r="H174" s="487"/>
      <c r="I174" s="487"/>
      <c r="J174" s="488" t="s">
        <v>170</v>
      </c>
      <c r="K174" s="489">
        <v>2</v>
      </c>
      <c r="L174" s="44"/>
      <c r="M174" s="44"/>
      <c r="N174" s="490">
        <f>ROUND(L174*K174,2)</f>
        <v>0</v>
      </c>
      <c r="O174" s="490"/>
      <c r="P174" s="490"/>
      <c r="Q174" s="490"/>
      <c r="R174" s="2"/>
      <c r="T174" s="29" t="s">
        <v>5</v>
      </c>
      <c r="U174" s="30" t="s">
        <v>35</v>
      </c>
      <c r="V174" s="31">
        <v>0.75</v>
      </c>
      <c r="W174" s="31">
        <f>V174*K174</f>
        <v>1.5</v>
      </c>
      <c r="X174" s="31">
        <v>0.00053</v>
      </c>
      <c r="Y174" s="31">
        <f>X174*K174</f>
        <v>0.00106</v>
      </c>
      <c r="Z174" s="31">
        <v>0</v>
      </c>
      <c r="AA174" s="32">
        <f>Z174*K174</f>
        <v>0</v>
      </c>
      <c r="AR174" s="497"/>
      <c r="AT174" s="497"/>
      <c r="AU174" s="497"/>
      <c r="AY174" s="497"/>
      <c r="BE174" s="506"/>
      <c r="BF174" s="506"/>
      <c r="BG174" s="506"/>
      <c r="BH174" s="506"/>
      <c r="BI174" s="506"/>
      <c r="BJ174" s="497"/>
      <c r="BK174" s="506"/>
      <c r="BL174" s="497"/>
      <c r="BM174" s="497"/>
    </row>
    <row r="175" spans="2:65" s="501" customFormat="1" ht="38.25" customHeight="1">
      <c r="B175" s="1"/>
      <c r="C175" s="485">
        <v>38</v>
      </c>
      <c r="D175" s="485" t="s">
        <v>143</v>
      </c>
      <c r="E175" s="486"/>
      <c r="F175" s="487" t="s">
        <v>413</v>
      </c>
      <c r="G175" s="487"/>
      <c r="H175" s="487"/>
      <c r="I175" s="487"/>
      <c r="J175" s="488" t="s">
        <v>170</v>
      </c>
      <c r="K175" s="489">
        <v>14</v>
      </c>
      <c r="L175" s="44"/>
      <c r="M175" s="44"/>
      <c r="N175" s="490">
        <f>ROUND(L175*K175,2)</f>
        <v>0</v>
      </c>
      <c r="O175" s="490"/>
      <c r="P175" s="490"/>
      <c r="Q175" s="490"/>
      <c r="R175" s="2"/>
      <c r="T175" s="29" t="s">
        <v>5</v>
      </c>
      <c r="U175" s="30" t="s">
        <v>35</v>
      </c>
      <c r="V175" s="31">
        <v>0.813</v>
      </c>
      <c r="W175" s="31">
        <f>V175*K175</f>
        <v>11.382</v>
      </c>
      <c r="X175" s="31">
        <v>0.00074</v>
      </c>
      <c r="Y175" s="31">
        <f>X175*K175</f>
        <v>0.01036</v>
      </c>
      <c r="Z175" s="31">
        <v>0</v>
      </c>
      <c r="AA175" s="32">
        <f>Z175*K175</f>
        <v>0</v>
      </c>
      <c r="AR175" s="497"/>
      <c r="AT175" s="497"/>
      <c r="AU175" s="497"/>
      <c r="AY175" s="497"/>
      <c r="BE175" s="506"/>
      <c r="BF175" s="506"/>
      <c r="BG175" s="506"/>
      <c r="BH175" s="506"/>
      <c r="BI175" s="506"/>
      <c r="BJ175" s="497"/>
      <c r="BK175" s="506"/>
      <c r="BL175" s="497"/>
      <c r="BM175" s="497"/>
    </row>
    <row r="176" spans="2:65" s="501" customFormat="1" ht="38.25" customHeight="1">
      <c r="B176" s="1"/>
      <c r="C176" s="485">
        <v>39</v>
      </c>
      <c r="D176" s="485" t="s">
        <v>143</v>
      </c>
      <c r="E176" s="486"/>
      <c r="F176" s="487" t="s">
        <v>414</v>
      </c>
      <c r="G176" s="487"/>
      <c r="H176" s="487"/>
      <c r="I176" s="487"/>
      <c r="J176" s="488" t="s">
        <v>170</v>
      </c>
      <c r="K176" s="489">
        <v>2</v>
      </c>
      <c r="L176" s="44"/>
      <c r="M176" s="44"/>
      <c r="N176" s="490">
        <f>ROUND(L176*K176,2)</f>
        <v>0</v>
      </c>
      <c r="O176" s="490"/>
      <c r="P176" s="490"/>
      <c r="Q176" s="490"/>
      <c r="R176" s="2"/>
      <c r="T176" s="29" t="s">
        <v>5</v>
      </c>
      <c r="U176" s="30" t="s">
        <v>35</v>
      </c>
      <c r="V176" s="31">
        <v>0.813</v>
      </c>
      <c r="W176" s="31">
        <f>V176*K176</f>
        <v>1.626</v>
      </c>
      <c r="X176" s="31">
        <v>0.00078</v>
      </c>
      <c r="Y176" s="31">
        <f>X176*K176</f>
        <v>0.00156</v>
      </c>
      <c r="Z176" s="31">
        <v>0</v>
      </c>
      <c r="AA176" s="32">
        <f>Z176*K176</f>
        <v>0</v>
      </c>
      <c r="AR176" s="497"/>
      <c r="AT176" s="497"/>
      <c r="AU176" s="497"/>
      <c r="AY176" s="497"/>
      <c r="BE176" s="506"/>
      <c r="BF176" s="506"/>
      <c r="BG176" s="506"/>
      <c r="BH176" s="506"/>
      <c r="BI176" s="506"/>
      <c r="BJ176" s="497"/>
      <c r="BK176" s="506"/>
      <c r="BL176" s="497"/>
      <c r="BM176" s="497"/>
    </row>
    <row r="177" spans="2:63" s="22" customFormat="1" ht="29.85" customHeight="1">
      <c r="B177" s="19"/>
      <c r="C177" s="466"/>
      <c r="D177" s="477" t="s">
        <v>301</v>
      </c>
      <c r="E177" s="477"/>
      <c r="F177" s="477"/>
      <c r="G177" s="477"/>
      <c r="H177" s="477"/>
      <c r="I177" s="477"/>
      <c r="J177" s="477"/>
      <c r="K177" s="477"/>
      <c r="L177" s="650"/>
      <c r="M177" s="650"/>
      <c r="N177" s="491">
        <f>SUM(N178:Q179)</f>
        <v>0</v>
      </c>
      <c r="O177" s="491"/>
      <c r="P177" s="491"/>
      <c r="Q177" s="491"/>
      <c r="R177" s="21"/>
      <c r="T177" s="23"/>
      <c r="U177" s="20"/>
      <c r="V177" s="20"/>
      <c r="W177" s="24">
        <f>SUM(W178:W179)</f>
        <v>19.125</v>
      </c>
      <c r="X177" s="20"/>
      <c r="Y177" s="24">
        <f>SUM(Y178:Y179)</f>
        <v>0.0475</v>
      </c>
      <c r="Z177" s="20"/>
      <c r="AA177" s="25">
        <f>SUM(AA178:AA179)</f>
        <v>0</v>
      </c>
      <c r="AR177" s="26"/>
      <c r="AT177" s="27"/>
      <c r="AU177" s="27"/>
      <c r="AY177" s="26"/>
      <c r="BK177" s="28"/>
    </row>
    <row r="178" spans="2:65" s="501" customFormat="1" ht="38.25" customHeight="1">
      <c r="B178" s="1"/>
      <c r="C178" s="485">
        <v>40</v>
      </c>
      <c r="D178" s="485" t="s">
        <v>143</v>
      </c>
      <c r="E178" s="486"/>
      <c r="F178" s="557" t="s">
        <v>344</v>
      </c>
      <c r="G178" s="558"/>
      <c r="H178" s="558"/>
      <c r="I178" s="559"/>
      <c r="J178" s="488" t="s">
        <v>150</v>
      </c>
      <c r="K178" s="489">
        <v>25</v>
      </c>
      <c r="L178" s="45"/>
      <c r="M178" s="46"/>
      <c r="N178" s="562">
        <f>ROUND(L178*K178,2)</f>
        <v>0</v>
      </c>
      <c r="O178" s="563"/>
      <c r="P178" s="563"/>
      <c r="Q178" s="564"/>
      <c r="R178" s="2"/>
      <c r="T178" s="29" t="s">
        <v>5</v>
      </c>
      <c r="U178" s="30" t="s">
        <v>35</v>
      </c>
      <c r="V178" s="31">
        <v>0.765</v>
      </c>
      <c r="W178" s="31">
        <f>V178*K178</f>
        <v>19.125</v>
      </c>
      <c r="X178" s="31">
        <v>0.0019</v>
      </c>
      <c r="Y178" s="31">
        <f>X178*K178</f>
        <v>0.0475</v>
      </c>
      <c r="Z178" s="31">
        <v>0</v>
      </c>
      <c r="AA178" s="32">
        <f>Z178*K178</f>
        <v>0</v>
      </c>
      <c r="AR178" s="497"/>
      <c r="AT178" s="497"/>
      <c r="AU178" s="497"/>
      <c r="AY178" s="497"/>
      <c r="BE178" s="506"/>
      <c r="BF178" s="506"/>
      <c r="BG178" s="506"/>
      <c r="BH178" s="506"/>
      <c r="BI178" s="506"/>
      <c r="BJ178" s="497"/>
      <c r="BK178" s="506"/>
      <c r="BL178" s="497"/>
      <c r="BM178" s="497"/>
    </row>
    <row r="179" spans="2:65" s="501" customFormat="1" ht="25.5" customHeight="1">
      <c r="B179" s="1"/>
      <c r="C179" s="485">
        <v>41</v>
      </c>
      <c r="D179" s="485" t="s">
        <v>143</v>
      </c>
      <c r="E179" s="486"/>
      <c r="F179" s="557" t="s">
        <v>345</v>
      </c>
      <c r="G179" s="558"/>
      <c r="H179" s="558"/>
      <c r="I179" s="559"/>
      <c r="J179" s="488" t="s">
        <v>168</v>
      </c>
      <c r="K179" s="489">
        <v>175</v>
      </c>
      <c r="L179" s="45"/>
      <c r="M179" s="46"/>
      <c r="N179" s="562">
        <f>ROUND(L179*K179,2)</f>
        <v>0</v>
      </c>
      <c r="O179" s="563"/>
      <c r="P179" s="563"/>
      <c r="Q179" s="564"/>
      <c r="R179" s="2"/>
      <c r="T179" s="29" t="s">
        <v>5</v>
      </c>
      <c r="U179" s="30" t="s">
        <v>35</v>
      </c>
      <c r="V179" s="31">
        <v>0</v>
      </c>
      <c r="W179" s="31">
        <f>V179*K179</f>
        <v>0</v>
      </c>
      <c r="X179" s="31">
        <v>0</v>
      </c>
      <c r="Y179" s="31">
        <f>X179*K179</f>
        <v>0</v>
      </c>
      <c r="Z179" s="31">
        <v>0</v>
      </c>
      <c r="AA179" s="32">
        <f>Z179*K179</f>
        <v>0</v>
      </c>
      <c r="AR179" s="497"/>
      <c r="AT179" s="497"/>
      <c r="AU179" s="497"/>
      <c r="AY179" s="497"/>
      <c r="BE179" s="506"/>
      <c r="BF179" s="506"/>
      <c r="BG179" s="506"/>
      <c r="BH179" s="506"/>
      <c r="BI179" s="506"/>
      <c r="BJ179" s="497"/>
      <c r="BK179" s="506"/>
      <c r="BL179" s="497"/>
      <c r="BM179" s="497"/>
    </row>
    <row r="180" spans="2:63" s="22" customFormat="1" ht="29.85" customHeight="1">
      <c r="B180" s="19"/>
      <c r="C180" s="466"/>
      <c r="D180" s="477" t="s">
        <v>302</v>
      </c>
      <c r="E180" s="477"/>
      <c r="F180" s="477"/>
      <c r="G180" s="477"/>
      <c r="H180" s="477"/>
      <c r="I180" s="477"/>
      <c r="J180" s="477"/>
      <c r="K180" s="477"/>
      <c r="L180" s="650"/>
      <c r="M180" s="650"/>
      <c r="N180" s="491">
        <f>SUM(N181:Q182)</f>
        <v>0</v>
      </c>
      <c r="O180" s="492"/>
      <c r="P180" s="492"/>
      <c r="Q180" s="492"/>
      <c r="R180" s="21"/>
      <c r="T180" s="23"/>
      <c r="U180" s="20"/>
      <c r="V180" s="20"/>
      <c r="W180" s="24">
        <f>SUM(W181:W182)</f>
        <v>3.304</v>
      </c>
      <c r="X180" s="20"/>
      <c r="Y180" s="24">
        <f>SUM(Y181:Y182)</f>
        <v>0.028</v>
      </c>
      <c r="Z180" s="20"/>
      <c r="AA180" s="25">
        <f>SUM(AA181:AA182)</f>
        <v>0</v>
      </c>
      <c r="AR180" s="26"/>
      <c r="AT180" s="27"/>
      <c r="AU180" s="27"/>
      <c r="AY180" s="26"/>
      <c r="BK180" s="28"/>
    </row>
    <row r="181" spans="2:65" s="501" customFormat="1" ht="38.25" customHeight="1">
      <c r="B181" s="1"/>
      <c r="C181" s="485">
        <v>42</v>
      </c>
      <c r="D181" s="485" t="s">
        <v>143</v>
      </c>
      <c r="E181" s="486"/>
      <c r="F181" s="487" t="s">
        <v>346</v>
      </c>
      <c r="G181" s="487"/>
      <c r="H181" s="487"/>
      <c r="I181" s="487"/>
      <c r="J181" s="488" t="s">
        <v>170</v>
      </c>
      <c r="K181" s="489">
        <v>1</v>
      </c>
      <c r="L181" s="44"/>
      <c r="M181" s="44"/>
      <c r="N181" s="490">
        <f>ROUND(L181*K181,2)</f>
        <v>0</v>
      </c>
      <c r="O181" s="490"/>
      <c r="P181" s="490"/>
      <c r="Q181" s="490"/>
      <c r="R181" s="2"/>
      <c r="T181" s="29" t="s">
        <v>5</v>
      </c>
      <c r="U181" s="30" t="s">
        <v>35</v>
      </c>
      <c r="V181" s="31">
        <v>3.304</v>
      </c>
      <c r="W181" s="31">
        <f>V181*K181</f>
        <v>3.304</v>
      </c>
      <c r="X181" s="31">
        <v>0</v>
      </c>
      <c r="Y181" s="31">
        <f>X181*K181</f>
        <v>0</v>
      </c>
      <c r="Z181" s="31">
        <v>0</v>
      </c>
      <c r="AA181" s="32">
        <f>Z181*K181</f>
        <v>0</v>
      </c>
      <c r="AR181" s="497"/>
      <c r="AT181" s="497"/>
      <c r="AU181" s="497"/>
      <c r="AY181" s="497"/>
      <c r="BE181" s="506"/>
      <c r="BF181" s="506"/>
      <c r="BG181" s="506"/>
      <c r="BH181" s="506"/>
      <c r="BI181" s="506"/>
      <c r="BJ181" s="497"/>
      <c r="BK181" s="506"/>
      <c r="BL181" s="497"/>
      <c r="BM181" s="497"/>
    </row>
    <row r="182" spans="2:65" s="501" customFormat="1" ht="25.5" customHeight="1">
      <c r="B182" s="1"/>
      <c r="C182" s="485">
        <v>43</v>
      </c>
      <c r="D182" s="485" t="s">
        <v>158</v>
      </c>
      <c r="E182" s="486"/>
      <c r="F182" s="487" t="s">
        <v>617</v>
      </c>
      <c r="G182" s="487"/>
      <c r="H182" s="487"/>
      <c r="I182" s="487"/>
      <c r="J182" s="488" t="s">
        <v>170</v>
      </c>
      <c r="K182" s="489">
        <v>1</v>
      </c>
      <c r="L182" s="44"/>
      <c r="M182" s="44"/>
      <c r="N182" s="490">
        <f>ROUND(L182*K182,2)</f>
        <v>0</v>
      </c>
      <c r="O182" s="490"/>
      <c r="P182" s="490"/>
      <c r="Q182" s="490"/>
      <c r="R182" s="2"/>
      <c r="T182" s="29" t="s">
        <v>5</v>
      </c>
      <c r="U182" s="30" t="s">
        <v>35</v>
      </c>
      <c r="V182" s="31">
        <v>0</v>
      </c>
      <c r="W182" s="31">
        <f>V182*K182</f>
        <v>0</v>
      </c>
      <c r="X182" s="31">
        <v>0.028</v>
      </c>
      <c r="Y182" s="31">
        <f>X182*K182</f>
        <v>0.028</v>
      </c>
      <c r="Z182" s="31">
        <v>0</v>
      </c>
      <c r="AA182" s="32">
        <f>Z182*K182</f>
        <v>0</v>
      </c>
      <c r="AR182" s="497"/>
      <c r="AT182" s="497"/>
      <c r="AU182" s="497"/>
      <c r="AY182" s="497"/>
      <c r="BE182" s="506"/>
      <c r="BF182" s="506"/>
      <c r="BG182" s="506"/>
      <c r="BH182" s="506"/>
      <c r="BI182" s="506"/>
      <c r="BJ182" s="497"/>
      <c r="BK182" s="506"/>
      <c r="BL182" s="497"/>
      <c r="BM182" s="497"/>
    </row>
    <row r="183" spans="2:63" s="22" customFormat="1" ht="29.85" customHeight="1">
      <c r="B183" s="19"/>
      <c r="C183" s="466"/>
      <c r="D183" s="477" t="s">
        <v>303</v>
      </c>
      <c r="E183" s="477"/>
      <c r="F183" s="477"/>
      <c r="G183" s="477"/>
      <c r="H183" s="477"/>
      <c r="I183" s="477"/>
      <c r="J183" s="477"/>
      <c r="K183" s="477"/>
      <c r="L183" s="650"/>
      <c r="M183" s="650"/>
      <c r="N183" s="491">
        <f>SUM(N184:Q188)</f>
        <v>0</v>
      </c>
      <c r="O183" s="492"/>
      <c r="P183" s="492"/>
      <c r="Q183" s="492"/>
      <c r="R183" s="21"/>
      <c r="T183" s="23"/>
      <c r="U183" s="20"/>
      <c r="V183" s="20"/>
      <c r="W183" s="24">
        <f>SUM(W184:W188)</f>
        <v>0.51</v>
      </c>
      <c r="X183" s="20"/>
      <c r="Y183" s="24">
        <f>SUM(Y184:Y188)</f>
        <v>0.00245</v>
      </c>
      <c r="Z183" s="20"/>
      <c r="AA183" s="25">
        <f>SUM(AA184:AA188)</f>
        <v>0.0001</v>
      </c>
      <c r="AR183" s="26"/>
      <c r="AT183" s="27"/>
      <c r="AU183" s="27"/>
      <c r="AY183" s="26"/>
      <c r="BK183" s="28"/>
    </row>
    <row r="184" spans="2:65" s="501" customFormat="1" ht="16.5" customHeight="1">
      <c r="B184" s="1"/>
      <c r="C184" s="485">
        <v>44</v>
      </c>
      <c r="D184" s="485" t="s">
        <v>143</v>
      </c>
      <c r="E184" s="486"/>
      <c r="F184" s="487" t="s">
        <v>347</v>
      </c>
      <c r="G184" s="487"/>
      <c r="H184" s="487"/>
      <c r="I184" s="487"/>
      <c r="J184" s="488" t="s">
        <v>170</v>
      </c>
      <c r="K184" s="489">
        <v>1</v>
      </c>
      <c r="L184" s="44"/>
      <c r="M184" s="44"/>
      <c r="N184" s="490">
        <f>ROUND(L184*K184,2)</f>
        <v>0</v>
      </c>
      <c r="O184" s="490"/>
      <c r="P184" s="490"/>
      <c r="Q184" s="490"/>
      <c r="R184" s="2"/>
      <c r="T184" s="29" t="s">
        <v>5</v>
      </c>
      <c r="U184" s="30" t="s">
        <v>35</v>
      </c>
      <c r="V184" s="31">
        <v>0.06</v>
      </c>
      <c r="W184" s="31">
        <f>V184*K184</f>
        <v>0.06</v>
      </c>
      <c r="X184" s="31">
        <v>5E-05</v>
      </c>
      <c r="Y184" s="31">
        <f>X184*K184</f>
        <v>5E-05</v>
      </c>
      <c r="Z184" s="31">
        <v>0.0001</v>
      </c>
      <c r="AA184" s="32">
        <f>Z184*K184</f>
        <v>0.0001</v>
      </c>
      <c r="AR184" s="497"/>
      <c r="AT184" s="497"/>
      <c r="AU184" s="497"/>
      <c r="AY184" s="497"/>
      <c r="BE184" s="506"/>
      <c r="BF184" s="506"/>
      <c r="BG184" s="506"/>
      <c r="BH184" s="506"/>
      <c r="BI184" s="506"/>
      <c r="BJ184" s="497"/>
      <c r="BK184" s="506"/>
      <c r="BL184" s="497"/>
      <c r="BM184" s="497"/>
    </row>
    <row r="185" spans="2:47" s="501" customFormat="1" ht="57" customHeight="1">
      <c r="B185" s="1"/>
      <c r="C185" s="381"/>
      <c r="D185" s="381"/>
      <c r="E185" s="381"/>
      <c r="F185" s="550" t="s">
        <v>348</v>
      </c>
      <c r="G185" s="551"/>
      <c r="H185" s="551"/>
      <c r="I185" s="551"/>
      <c r="J185" s="381"/>
      <c r="K185" s="381"/>
      <c r="L185" s="15"/>
      <c r="M185" s="15"/>
      <c r="N185" s="381"/>
      <c r="O185" s="381"/>
      <c r="P185" s="381"/>
      <c r="Q185" s="381"/>
      <c r="R185" s="2"/>
      <c r="T185" s="507"/>
      <c r="U185" s="502"/>
      <c r="V185" s="502"/>
      <c r="W185" s="502"/>
      <c r="X185" s="502"/>
      <c r="Y185" s="502"/>
      <c r="Z185" s="502"/>
      <c r="AA185" s="508"/>
      <c r="AT185" s="497"/>
      <c r="AU185" s="497"/>
    </row>
    <row r="186" spans="2:65" s="501" customFormat="1" ht="25.5" customHeight="1">
      <c r="B186" s="1"/>
      <c r="C186" s="485">
        <v>45</v>
      </c>
      <c r="D186" s="485" t="s">
        <v>143</v>
      </c>
      <c r="E186" s="486"/>
      <c r="F186" s="487" t="s">
        <v>349</v>
      </c>
      <c r="G186" s="487"/>
      <c r="H186" s="487"/>
      <c r="I186" s="487"/>
      <c r="J186" s="488" t="s">
        <v>170</v>
      </c>
      <c r="K186" s="489">
        <v>1</v>
      </c>
      <c r="L186" s="44"/>
      <c r="M186" s="44"/>
      <c r="N186" s="490">
        <f>ROUND(L186*K186,2)</f>
        <v>0</v>
      </c>
      <c r="O186" s="490"/>
      <c r="P186" s="490"/>
      <c r="Q186" s="490"/>
      <c r="R186" s="2"/>
      <c r="T186" s="29" t="s">
        <v>5</v>
      </c>
      <c r="U186" s="30" t="s">
        <v>35</v>
      </c>
      <c r="V186" s="31">
        <v>0.45</v>
      </c>
      <c r="W186" s="31">
        <f>V186*K186</f>
        <v>0.45</v>
      </c>
      <c r="X186" s="31">
        <v>0</v>
      </c>
      <c r="Y186" s="31">
        <f>X186*K186</f>
        <v>0</v>
      </c>
      <c r="Z186" s="31">
        <v>0</v>
      </c>
      <c r="AA186" s="32">
        <f>Z186*K186</f>
        <v>0</v>
      </c>
      <c r="AR186" s="497"/>
      <c r="AT186" s="497"/>
      <c r="AU186" s="497"/>
      <c r="AY186" s="497"/>
      <c r="BE186" s="506"/>
      <c r="BF186" s="506"/>
      <c r="BG186" s="506"/>
      <c r="BH186" s="506"/>
      <c r="BI186" s="506"/>
      <c r="BJ186" s="497"/>
      <c r="BK186" s="506"/>
      <c r="BL186" s="497"/>
      <c r="BM186" s="497"/>
    </row>
    <row r="187" spans="2:65" s="501" customFormat="1" ht="25.5" customHeight="1">
      <c r="B187" s="1"/>
      <c r="C187" s="485">
        <v>46</v>
      </c>
      <c r="D187" s="485" t="s">
        <v>158</v>
      </c>
      <c r="E187" s="486"/>
      <c r="F187" s="487" t="s">
        <v>415</v>
      </c>
      <c r="G187" s="487"/>
      <c r="H187" s="487"/>
      <c r="I187" s="487"/>
      <c r="J187" s="488" t="s">
        <v>170</v>
      </c>
      <c r="K187" s="489">
        <v>1</v>
      </c>
      <c r="L187" s="44"/>
      <c r="M187" s="44"/>
      <c r="N187" s="490">
        <f>ROUND(L187*K187,2)</f>
        <v>0</v>
      </c>
      <c r="O187" s="490"/>
      <c r="P187" s="490"/>
      <c r="Q187" s="490"/>
      <c r="R187" s="2"/>
      <c r="T187" s="29" t="s">
        <v>5</v>
      </c>
      <c r="U187" s="30" t="s">
        <v>35</v>
      </c>
      <c r="V187" s="31">
        <v>0</v>
      </c>
      <c r="W187" s="31">
        <f>V187*K187</f>
        <v>0</v>
      </c>
      <c r="X187" s="31">
        <v>0.0024</v>
      </c>
      <c r="Y187" s="31">
        <f>X187*K187</f>
        <v>0.0024</v>
      </c>
      <c r="Z187" s="31">
        <v>0</v>
      </c>
      <c r="AA187" s="32">
        <f>Z187*K187</f>
        <v>0</v>
      </c>
      <c r="AR187" s="497"/>
      <c r="AT187" s="497"/>
      <c r="AU187" s="497"/>
      <c r="AY187" s="497"/>
      <c r="BE187" s="506"/>
      <c r="BF187" s="506"/>
      <c r="BG187" s="506"/>
      <c r="BH187" s="506"/>
      <c r="BI187" s="506"/>
      <c r="BJ187" s="497"/>
      <c r="BK187" s="506"/>
      <c r="BL187" s="497"/>
      <c r="BM187" s="497"/>
    </row>
    <row r="188" spans="2:65" s="501" customFormat="1" ht="25.5" customHeight="1">
      <c r="B188" s="1"/>
      <c r="C188" s="485">
        <v>47</v>
      </c>
      <c r="D188" s="485" t="s">
        <v>143</v>
      </c>
      <c r="E188" s="486"/>
      <c r="F188" s="487" t="s">
        <v>350</v>
      </c>
      <c r="G188" s="487"/>
      <c r="H188" s="487"/>
      <c r="I188" s="487"/>
      <c r="J188" s="488" t="s">
        <v>168</v>
      </c>
      <c r="K188" s="489">
        <v>170.93</v>
      </c>
      <c r="L188" s="44"/>
      <c r="M188" s="44"/>
      <c r="N188" s="490">
        <f>ROUND(L188*K188,2)</f>
        <v>0</v>
      </c>
      <c r="O188" s="490"/>
      <c r="P188" s="490"/>
      <c r="Q188" s="490"/>
      <c r="R188" s="2"/>
      <c r="T188" s="29" t="s">
        <v>5</v>
      </c>
      <c r="U188" s="30" t="s">
        <v>35</v>
      </c>
      <c r="V188" s="31">
        <v>0</v>
      </c>
      <c r="W188" s="31">
        <f>V188*K188</f>
        <v>0</v>
      </c>
      <c r="X188" s="31">
        <v>0</v>
      </c>
      <c r="Y188" s="31">
        <f>X188*K188</f>
        <v>0</v>
      </c>
      <c r="Z188" s="31">
        <v>0</v>
      </c>
      <c r="AA188" s="32">
        <f>Z188*K188</f>
        <v>0</v>
      </c>
      <c r="AR188" s="497"/>
      <c r="AT188" s="497"/>
      <c r="AU188" s="497"/>
      <c r="AY188" s="497"/>
      <c r="BE188" s="506"/>
      <c r="BF188" s="506"/>
      <c r="BG188" s="506"/>
      <c r="BH188" s="506"/>
      <c r="BI188" s="506"/>
      <c r="BJ188" s="497"/>
      <c r="BK188" s="506"/>
      <c r="BL188" s="497"/>
      <c r="BM188" s="497"/>
    </row>
    <row r="189" spans="2:63" s="22" customFormat="1" ht="29.85" customHeight="1">
      <c r="B189" s="19"/>
      <c r="C189" s="466"/>
      <c r="D189" s="477" t="s">
        <v>304</v>
      </c>
      <c r="E189" s="477"/>
      <c r="F189" s="477"/>
      <c r="G189" s="477"/>
      <c r="H189" s="477"/>
      <c r="I189" s="477"/>
      <c r="J189" s="477"/>
      <c r="K189" s="477"/>
      <c r="L189" s="650"/>
      <c r="M189" s="650"/>
      <c r="N189" s="491">
        <f>SUM(N190:Q192)</f>
        <v>0</v>
      </c>
      <c r="O189" s="492"/>
      <c r="P189" s="492"/>
      <c r="Q189" s="492"/>
      <c r="R189" s="21"/>
      <c r="T189" s="23"/>
      <c r="U189" s="20"/>
      <c r="V189" s="20"/>
      <c r="W189" s="24">
        <f>SUM(W190:W192)</f>
        <v>0.95</v>
      </c>
      <c r="X189" s="20"/>
      <c r="Y189" s="24">
        <f>SUM(Y190:Y192)</f>
        <v>0.09599999999999999</v>
      </c>
      <c r="Z189" s="20"/>
      <c r="AA189" s="25">
        <f>SUM(AA190:AA192)</f>
        <v>0</v>
      </c>
      <c r="AR189" s="26"/>
      <c r="AT189" s="27"/>
      <c r="AU189" s="27"/>
      <c r="AY189" s="26"/>
      <c r="BK189" s="28"/>
    </row>
    <row r="190" spans="2:65" s="501" customFormat="1" ht="25.5" customHeight="1">
      <c r="B190" s="1"/>
      <c r="C190" s="485">
        <v>48</v>
      </c>
      <c r="D190" s="485" t="s">
        <v>158</v>
      </c>
      <c r="E190" s="486"/>
      <c r="F190" s="487" t="s">
        <v>641</v>
      </c>
      <c r="G190" s="487"/>
      <c r="H190" s="487"/>
      <c r="I190" s="487"/>
      <c r="J190" s="488" t="s">
        <v>145</v>
      </c>
      <c r="K190" s="489">
        <v>5</v>
      </c>
      <c r="L190" s="44"/>
      <c r="M190" s="44"/>
      <c r="N190" s="490">
        <f aca="true" t="shared" si="8" ref="N190:N192">ROUND(L190*K190,2)</f>
        <v>0</v>
      </c>
      <c r="O190" s="490"/>
      <c r="P190" s="490"/>
      <c r="Q190" s="490"/>
      <c r="R190" s="2"/>
      <c r="T190" s="29" t="s">
        <v>5</v>
      </c>
      <c r="U190" s="30" t="s">
        <v>35</v>
      </c>
      <c r="V190" s="31">
        <v>0</v>
      </c>
      <c r="W190" s="31">
        <f aca="true" t="shared" si="9" ref="W190:W192">V190*K190</f>
        <v>0</v>
      </c>
      <c r="X190" s="31">
        <v>0.0192</v>
      </c>
      <c r="Y190" s="31">
        <f aca="true" t="shared" si="10" ref="Y190:Y192">X190*K190</f>
        <v>0.09599999999999999</v>
      </c>
      <c r="Z190" s="31">
        <v>0</v>
      </c>
      <c r="AA190" s="32">
        <f aca="true" t="shared" si="11" ref="AA190:AA192">Z190*K190</f>
        <v>0</v>
      </c>
      <c r="AR190" s="497"/>
      <c r="AT190" s="497"/>
      <c r="AU190" s="497"/>
      <c r="AY190" s="497"/>
      <c r="BE190" s="506"/>
      <c r="BF190" s="506"/>
      <c r="BG190" s="506"/>
      <c r="BH190" s="506"/>
      <c r="BI190" s="506"/>
      <c r="BJ190" s="497"/>
      <c r="BK190" s="506"/>
      <c r="BL190" s="497"/>
      <c r="BM190" s="497"/>
    </row>
    <row r="191" spans="2:65" s="501" customFormat="1" ht="25.5" customHeight="1">
      <c r="B191" s="1"/>
      <c r="C191" s="485">
        <v>49</v>
      </c>
      <c r="D191" s="485" t="s">
        <v>143</v>
      </c>
      <c r="E191" s="486"/>
      <c r="F191" s="487" t="s">
        <v>351</v>
      </c>
      <c r="G191" s="487"/>
      <c r="H191" s="487"/>
      <c r="I191" s="487"/>
      <c r="J191" s="488" t="s">
        <v>170</v>
      </c>
      <c r="K191" s="489">
        <v>25</v>
      </c>
      <c r="L191" s="44"/>
      <c r="M191" s="44"/>
      <c r="N191" s="490">
        <f t="shared" si="8"/>
        <v>0</v>
      </c>
      <c r="O191" s="490"/>
      <c r="P191" s="490"/>
      <c r="Q191" s="490"/>
      <c r="R191" s="2"/>
      <c r="T191" s="29" t="s">
        <v>5</v>
      </c>
      <c r="U191" s="30" t="s">
        <v>35</v>
      </c>
      <c r="V191" s="31">
        <v>0.038</v>
      </c>
      <c r="W191" s="31">
        <f t="shared" si="9"/>
        <v>0.95</v>
      </c>
      <c r="X191" s="31">
        <v>0</v>
      </c>
      <c r="Y191" s="31">
        <f t="shared" si="10"/>
        <v>0</v>
      </c>
      <c r="Z191" s="31">
        <v>0</v>
      </c>
      <c r="AA191" s="32">
        <f t="shared" si="11"/>
        <v>0</v>
      </c>
      <c r="AR191" s="497"/>
      <c r="AT191" s="497"/>
      <c r="AU191" s="497"/>
      <c r="AY191" s="497"/>
      <c r="BE191" s="506"/>
      <c r="BF191" s="506"/>
      <c r="BG191" s="506"/>
      <c r="BH191" s="506"/>
      <c r="BI191" s="506"/>
      <c r="BJ191" s="497"/>
      <c r="BK191" s="506"/>
      <c r="BL191" s="497"/>
      <c r="BM191" s="497"/>
    </row>
    <row r="192" spans="2:65" s="501" customFormat="1" ht="25.5" customHeight="1">
      <c r="B192" s="1"/>
      <c r="C192" s="485">
        <v>50</v>
      </c>
      <c r="D192" s="485" t="s">
        <v>143</v>
      </c>
      <c r="E192" s="486"/>
      <c r="F192" s="487" t="s">
        <v>352</v>
      </c>
      <c r="G192" s="487"/>
      <c r="H192" s="487"/>
      <c r="I192" s="487"/>
      <c r="J192" s="488" t="s">
        <v>168</v>
      </c>
      <c r="K192" s="489">
        <v>581.163</v>
      </c>
      <c r="L192" s="44"/>
      <c r="M192" s="44"/>
      <c r="N192" s="490">
        <f t="shared" si="8"/>
        <v>0</v>
      </c>
      <c r="O192" s="490"/>
      <c r="P192" s="490"/>
      <c r="Q192" s="490"/>
      <c r="R192" s="2"/>
      <c r="T192" s="29" t="s">
        <v>5</v>
      </c>
      <c r="U192" s="30" t="s">
        <v>35</v>
      </c>
      <c r="V192" s="31">
        <v>0</v>
      </c>
      <c r="W192" s="31">
        <f t="shared" si="9"/>
        <v>0</v>
      </c>
      <c r="X192" s="31">
        <v>0</v>
      </c>
      <c r="Y192" s="31">
        <f t="shared" si="10"/>
        <v>0</v>
      </c>
      <c r="Z192" s="31">
        <v>0</v>
      </c>
      <c r="AA192" s="32">
        <f t="shared" si="11"/>
        <v>0</v>
      </c>
      <c r="AR192" s="497"/>
      <c r="AT192" s="497"/>
      <c r="AU192" s="497"/>
      <c r="AY192" s="497"/>
      <c r="BE192" s="506"/>
      <c r="BF192" s="506"/>
      <c r="BG192" s="506"/>
      <c r="BH192" s="506"/>
      <c r="BI192" s="506"/>
      <c r="BJ192" s="497"/>
      <c r="BK192" s="506"/>
      <c r="BL192" s="497"/>
      <c r="BM192" s="497"/>
    </row>
    <row r="193" spans="2:63" s="22" customFormat="1" ht="29.85" customHeight="1">
      <c r="B193" s="19"/>
      <c r="C193" s="485">
        <v>51</v>
      </c>
      <c r="D193" s="477" t="s">
        <v>127</v>
      </c>
      <c r="E193" s="477"/>
      <c r="F193" s="477"/>
      <c r="G193" s="477"/>
      <c r="H193" s="477"/>
      <c r="I193" s="477"/>
      <c r="J193" s="477"/>
      <c r="K193" s="477"/>
      <c r="L193" s="650"/>
      <c r="M193" s="650"/>
      <c r="N193" s="491">
        <f>SUM(N194:Q199)</f>
        <v>0</v>
      </c>
      <c r="O193" s="492"/>
      <c r="P193" s="492"/>
      <c r="Q193" s="492"/>
      <c r="R193" s="21"/>
      <c r="T193" s="23"/>
      <c r="U193" s="20"/>
      <c r="V193" s="20"/>
      <c r="W193" s="24">
        <f>SUM(W194:W199)</f>
        <v>5.1891750000000005</v>
      </c>
      <c r="X193" s="20"/>
      <c r="Y193" s="24">
        <f>SUM(Y194:Y199)</f>
        <v>0.0036255</v>
      </c>
      <c r="Z193" s="20"/>
      <c r="AA193" s="25">
        <f>SUM(AA194:AA199)</f>
        <v>0</v>
      </c>
      <c r="AR193" s="26"/>
      <c r="AT193" s="27"/>
      <c r="AU193" s="27"/>
      <c r="AY193" s="26"/>
      <c r="BK193" s="28"/>
    </row>
    <row r="194" spans="2:65" s="501" customFormat="1" ht="25.5" customHeight="1">
      <c r="B194" s="1"/>
      <c r="C194" s="485">
        <v>52</v>
      </c>
      <c r="D194" s="485" t="s">
        <v>143</v>
      </c>
      <c r="E194" s="486"/>
      <c r="F194" s="487" t="s">
        <v>353</v>
      </c>
      <c r="G194" s="487"/>
      <c r="H194" s="487"/>
      <c r="I194" s="487"/>
      <c r="J194" s="488" t="s">
        <v>145</v>
      </c>
      <c r="K194" s="489">
        <v>7.575</v>
      </c>
      <c r="L194" s="44"/>
      <c r="M194" s="44"/>
      <c r="N194" s="490">
        <f aca="true" t="shared" si="12" ref="N194:N199">ROUND(L194*K194,2)</f>
        <v>0</v>
      </c>
      <c r="O194" s="490"/>
      <c r="P194" s="490"/>
      <c r="Q194" s="490"/>
      <c r="R194" s="2"/>
      <c r="T194" s="29" t="s">
        <v>5</v>
      </c>
      <c r="U194" s="30" t="s">
        <v>35</v>
      </c>
      <c r="V194" s="31">
        <v>0.133</v>
      </c>
      <c r="W194" s="31">
        <f aca="true" t="shared" si="13" ref="W194:W199">V194*K194</f>
        <v>1.0074750000000001</v>
      </c>
      <c r="X194" s="31">
        <v>8E-05</v>
      </c>
      <c r="Y194" s="31">
        <f aca="true" t="shared" si="14" ref="Y194:Y199">X194*K194</f>
        <v>0.0006060000000000001</v>
      </c>
      <c r="Z194" s="31">
        <v>0</v>
      </c>
      <c r="AA194" s="32">
        <f aca="true" t="shared" si="15" ref="AA194:AA199">Z194*K194</f>
        <v>0</v>
      </c>
      <c r="AR194" s="497"/>
      <c r="AT194" s="497"/>
      <c r="AU194" s="497"/>
      <c r="AY194" s="497"/>
      <c r="BE194" s="506"/>
      <c r="BF194" s="506"/>
      <c r="BG194" s="506"/>
      <c r="BH194" s="506"/>
      <c r="BI194" s="506"/>
      <c r="BJ194" s="497"/>
      <c r="BK194" s="506"/>
      <c r="BL194" s="497"/>
      <c r="BM194" s="497"/>
    </row>
    <row r="195" spans="2:65" s="501" customFormat="1" ht="25.5" customHeight="1">
      <c r="B195" s="1"/>
      <c r="C195" s="485">
        <v>53</v>
      </c>
      <c r="D195" s="485" t="s">
        <v>143</v>
      </c>
      <c r="E195" s="486"/>
      <c r="F195" s="487" t="s">
        <v>354</v>
      </c>
      <c r="G195" s="487"/>
      <c r="H195" s="487"/>
      <c r="I195" s="487"/>
      <c r="J195" s="488" t="s">
        <v>145</v>
      </c>
      <c r="K195" s="489">
        <v>7.575</v>
      </c>
      <c r="L195" s="44"/>
      <c r="M195" s="44"/>
      <c r="N195" s="490">
        <f t="shared" si="12"/>
        <v>0</v>
      </c>
      <c r="O195" s="490"/>
      <c r="P195" s="490"/>
      <c r="Q195" s="490"/>
      <c r="R195" s="2"/>
      <c r="T195" s="29" t="s">
        <v>5</v>
      </c>
      <c r="U195" s="30" t="s">
        <v>35</v>
      </c>
      <c r="V195" s="31">
        <v>0.184</v>
      </c>
      <c r="W195" s="31">
        <f t="shared" si="13"/>
        <v>1.3938</v>
      </c>
      <c r="X195" s="31">
        <v>0.00014</v>
      </c>
      <c r="Y195" s="31">
        <f t="shared" si="14"/>
        <v>0.0010605</v>
      </c>
      <c r="Z195" s="31">
        <v>0</v>
      </c>
      <c r="AA195" s="32">
        <f t="shared" si="15"/>
        <v>0</v>
      </c>
      <c r="AR195" s="497"/>
      <c r="AT195" s="497"/>
      <c r="AU195" s="497"/>
      <c r="AY195" s="497"/>
      <c r="BE195" s="506"/>
      <c r="BF195" s="506"/>
      <c r="BG195" s="506"/>
      <c r="BH195" s="506"/>
      <c r="BI195" s="506"/>
      <c r="BJ195" s="497"/>
      <c r="BK195" s="506"/>
      <c r="BL195" s="497"/>
      <c r="BM195" s="497"/>
    </row>
    <row r="196" spans="2:65" s="501" customFormat="1" ht="25.5" customHeight="1">
      <c r="B196" s="1"/>
      <c r="C196" s="485">
        <v>54</v>
      </c>
      <c r="D196" s="485" t="s">
        <v>143</v>
      </c>
      <c r="E196" s="486"/>
      <c r="F196" s="487" t="s">
        <v>355</v>
      </c>
      <c r="G196" s="487"/>
      <c r="H196" s="487"/>
      <c r="I196" s="487"/>
      <c r="J196" s="488" t="s">
        <v>145</v>
      </c>
      <c r="K196" s="489">
        <v>7.575</v>
      </c>
      <c r="L196" s="44"/>
      <c r="M196" s="44"/>
      <c r="N196" s="490">
        <f t="shared" si="12"/>
        <v>0</v>
      </c>
      <c r="O196" s="490"/>
      <c r="P196" s="490"/>
      <c r="Q196" s="490"/>
      <c r="R196" s="2"/>
      <c r="T196" s="29" t="s">
        <v>5</v>
      </c>
      <c r="U196" s="30" t="s">
        <v>35</v>
      </c>
      <c r="V196" s="31">
        <v>0.172</v>
      </c>
      <c r="W196" s="31">
        <f t="shared" si="13"/>
        <v>1.3029</v>
      </c>
      <c r="X196" s="31">
        <v>0.00012</v>
      </c>
      <c r="Y196" s="31">
        <f t="shared" si="14"/>
        <v>0.0009090000000000001</v>
      </c>
      <c r="Z196" s="31">
        <v>0</v>
      </c>
      <c r="AA196" s="32">
        <f t="shared" si="15"/>
        <v>0</v>
      </c>
      <c r="AR196" s="497"/>
      <c r="AT196" s="497"/>
      <c r="AU196" s="497"/>
      <c r="AY196" s="497"/>
      <c r="BE196" s="506"/>
      <c r="BF196" s="506"/>
      <c r="BG196" s="506"/>
      <c r="BH196" s="506"/>
      <c r="BI196" s="506"/>
      <c r="BJ196" s="497"/>
      <c r="BK196" s="506"/>
      <c r="BL196" s="497"/>
      <c r="BM196" s="497"/>
    </row>
    <row r="197" spans="2:65" s="501" customFormat="1" ht="25.5" customHeight="1">
      <c r="B197" s="1"/>
      <c r="C197" s="485">
        <v>55</v>
      </c>
      <c r="D197" s="485" t="s">
        <v>143</v>
      </c>
      <c r="E197" s="486"/>
      <c r="F197" s="487" t="s">
        <v>356</v>
      </c>
      <c r="G197" s="487"/>
      <c r="H197" s="487"/>
      <c r="I197" s="487"/>
      <c r="J197" s="488" t="s">
        <v>150</v>
      </c>
      <c r="K197" s="489">
        <v>15</v>
      </c>
      <c r="L197" s="44"/>
      <c r="M197" s="44"/>
      <c r="N197" s="490">
        <f t="shared" si="12"/>
        <v>0</v>
      </c>
      <c r="O197" s="490"/>
      <c r="P197" s="490"/>
      <c r="Q197" s="490"/>
      <c r="R197" s="2"/>
      <c r="T197" s="29" t="s">
        <v>5</v>
      </c>
      <c r="U197" s="30" t="s">
        <v>35</v>
      </c>
      <c r="V197" s="31">
        <v>0.011</v>
      </c>
      <c r="W197" s="31">
        <f t="shared" si="13"/>
        <v>0.16499999999999998</v>
      </c>
      <c r="X197" s="31">
        <v>2E-05</v>
      </c>
      <c r="Y197" s="31">
        <f t="shared" si="14"/>
        <v>0.00030000000000000003</v>
      </c>
      <c r="Z197" s="31">
        <v>0</v>
      </c>
      <c r="AA197" s="32">
        <f t="shared" si="15"/>
        <v>0</v>
      </c>
      <c r="AR197" s="497"/>
      <c r="AT197" s="497"/>
      <c r="AU197" s="497"/>
      <c r="AY197" s="497"/>
      <c r="BE197" s="506"/>
      <c r="BF197" s="506"/>
      <c r="BG197" s="506"/>
      <c r="BH197" s="506"/>
      <c r="BI197" s="506"/>
      <c r="BJ197" s="497"/>
      <c r="BK197" s="506"/>
      <c r="BL197" s="497"/>
      <c r="BM197" s="497"/>
    </row>
    <row r="198" spans="2:65" s="501" customFormat="1" ht="25.5" customHeight="1">
      <c r="B198" s="1"/>
      <c r="C198" s="485">
        <v>56</v>
      </c>
      <c r="D198" s="485" t="s">
        <v>143</v>
      </c>
      <c r="E198" s="486"/>
      <c r="F198" s="487" t="s">
        <v>288</v>
      </c>
      <c r="G198" s="487"/>
      <c r="H198" s="487"/>
      <c r="I198" s="487"/>
      <c r="J198" s="488" t="s">
        <v>150</v>
      </c>
      <c r="K198" s="489">
        <v>15</v>
      </c>
      <c r="L198" s="44"/>
      <c r="M198" s="44"/>
      <c r="N198" s="490">
        <f t="shared" si="12"/>
        <v>0</v>
      </c>
      <c r="O198" s="490"/>
      <c r="P198" s="490"/>
      <c r="Q198" s="490"/>
      <c r="R198" s="2"/>
      <c r="T198" s="29" t="s">
        <v>5</v>
      </c>
      <c r="U198" s="30" t="s">
        <v>35</v>
      </c>
      <c r="V198" s="31">
        <v>0.028</v>
      </c>
      <c r="W198" s="31">
        <f t="shared" si="13"/>
        <v>0.42</v>
      </c>
      <c r="X198" s="31">
        <v>2E-05</v>
      </c>
      <c r="Y198" s="31">
        <f t="shared" si="14"/>
        <v>0.00030000000000000003</v>
      </c>
      <c r="Z198" s="31">
        <v>0</v>
      </c>
      <c r="AA198" s="32">
        <f t="shared" si="15"/>
        <v>0</v>
      </c>
      <c r="AR198" s="497"/>
      <c r="AT198" s="497"/>
      <c r="AU198" s="497"/>
      <c r="AY198" s="497"/>
      <c r="BE198" s="506"/>
      <c r="BF198" s="506"/>
      <c r="BG198" s="506"/>
      <c r="BH198" s="506"/>
      <c r="BI198" s="506"/>
      <c r="BJ198" s="497"/>
      <c r="BK198" s="506"/>
      <c r="BL198" s="497"/>
      <c r="BM198" s="497"/>
    </row>
    <row r="199" spans="2:65" s="501" customFormat="1" ht="25.5" customHeight="1">
      <c r="B199" s="1"/>
      <c r="C199" s="485">
        <v>57</v>
      </c>
      <c r="D199" s="485" t="s">
        <v>143</v>
      </c>
      <c r="E199" s="486"/>
      <c r="F199" s="487" t="s">
        <v>212</v>
      </c>
      <c r="G199" s="487"/>
      <c r="H199" s="487"/>
      <c r="I199" s="487"/>
      <c r="J199" s="488" t="s">
        <v>150</v>
      </c>
      <c r="K199" s="489">
        <v>15</v>
      </c>
      <c r="L199" s="44"/>
      <c r="M199" s="44"/>
      <c r="N199" s="490">
        <f t="shared" si="12"/>
        <v>0</v>
      </c>
      <c r="O199" s="490"/>
      <c r="P199" s="490"/>
      <c r="Q199" s="490"/>
      <c r="R199" s="2"/>
      <c r="T199" s="29" t="s">
        <v>5</v>
      </c>
      <c r="U199" s="30" t="s">
        <v>35</v>
      </c>
      <c r="V199" s="31">
        <v>0.06</v>
      </c>
      <c r="W199" s="31">
        <f t="shared" si="13"/>
        <v>0.8999999999999999</v>
      </c>
      <c r="X199" s="31">
        <v>3E-05</v>
      </c>
      <c r="Y199" s="31">
        <f t="shared" si="14"/>
        <v>0.00045</v>
      </c>
      <c r="Z199" s="31">
        <v>0</v>
      </c>
      <c r="AA199" s="32">
        <f t="shared" si="15"/>
        <v>0</v>
      </c>
      <c r="AR199" s="497"/>
      <c r="AT199" s="497"/>
      <c r="AU199" s="497"/>
      <c r="AY199" s="497"/>
      <c r="BE199" s="506"/>
      <c r="BF199" s="506"/>
      <c r="BG199" s="506"/>
      <c r="BH199" s="506"/>
      <c r="BI199" s="506"/>
      <c r="BJ199" s="497"/>
      <c r="BK199" s="506"/>
      <c r="BL199" s="497"/>
      <c r="BM199" s="497"/>
    </row>
    <row r="200" spans="2:63" s="22" customFormat="1" ht="29.85" customHeight="1">
      <c r="B200" s="19"/>
      <c r="C200" s="485">
        <v>58</v>
      </c>
      <c r="D200" s="477" t="s">
        <v>305</v>
      </c>
      <c r="E200" s="477"/>
      <c r="F200" s="477"/>
      <c r="G200" s="477"/>
      <c r="H200" s="477"/>
      <c r="I200" s="477"/>
      <c r="J200" s="477"/>
      <c r="K200" s="477"/>
      <c r="L200" s="650"/>
      <c r="M200" s="650"/>
      <c r="N200" s="491">
        <f>SUM(N201:Q204)</f>
        <v>0</v>
      </c>
      <c r="O200" s="492"/>
      <c r="P200" s="492"/>
      <c r="Q200" s="492"/>
      <c r="R200" s="21"/>
      <c r="T200" s="23"/>
      <c r="U200" s="20"/>
      <c r="V200" s="20"/>
      <c r="W200" s="24">
        <f>SUM(W201:W204)</f>
        <v>10.773</v>
      </c>
      <c r="X200" s="20"/>
      <c r="Y200" s="24">
        <f>SUM(Y201:Y204)</f>
        <v>0.049</v>
      </c>
      <c r="Z200" s="20"/>
      <c r="AA200" s="25">
        <f>SUM(AA201:AA204)</f>
        <v>0</v>
      </c>
      <c r="AR200" s="26"/>
      <c r="AT200" s="27"/>
      <c r="AU200" s="27"/>
      <c r="AY200" s="26"/>
      <c r="BK200" s="28"/>
    </row>
    <row r="201" spans="2:65" s="501" customFormat="1" ht="38.25" customHeight="1">
      <c r="B201" s="1"/>
      <c r="C201" s="485">
        <v>59</v>
      </c>
      <c r="D201" s="485" t="s">
        <v>143</v>
      </c>
      <c r="E201" s="486"/>
      <c r="F201" s="487" t="s">
        <v>357</v>
      </c>
      <c r="G201" s="487"/>
      <c r="H201" s="487"/>
      <c r="I201" s="487"/>
      <c r="J201" s="488" t="s">
        <v>145</v>
      </c>
      <c r="K201" s="489">
        <v>37</v>
      </c>
      <c r="L201" s="44"/>
      <c r="M201" s="44"/>
      <c r="N201" s="490">
        <f>ROUND(L201*K201,2)</f>
        <v>0</v>
      </c>
      <c r="O201" s="490"/>
      <c r="P201" s="490"/>
      <c r="Q201" s="490"/>
      <c r="R201" s="2"/>
      <c r="T201" s="29" t="s">
        <v>5</v>
      </c>
      <c r="U201" s="30" t="s">
        <v>35</v>
      </c>
      <c r="V201" s="31">
        <v>0.029</v>
      </c>
      <c r="W201" s="31">
        <f>V201*K201</f>
        <v>1.073</v>
      </c>
      <c r="X201" s="31">
        <v>0</v>
      </c>
      <c r="Y201" s="31">
        <f>X201*K201</f>
        <v>0</v>
      </c>
      <c r="Z201" s="31">
        <v>0</v>
      </c>
      <c r="AA201" s="32">
        <f>Z201*K201</f>
        <v>0</v>
      </c>
      <c r="AR201" s="497"/>
      <c r="AT201" s="497"/>
      <c r="AU201" s="497"/>
      <c r="AY201" s="497"/>
      <c r="BE201" s="506"/>
      <c r="BF201" s="506"/>
      <c r="BG201" s="506"/>
      <c r="BH201" s="506"/>
      <c r="BI201" s="506"/>
      <c r="BJ201" s="497"/>
      <c r="BK201" s="506"/>
      <c r="BL201" s="497"/>
      <c r="BM201" s="497"/>
    </row>
    <row r="202" spans="2:65" s="501" customFormat="1" ht="25.5" customHeight="1">
      <c r="B202" s="1"/>
      <c r="C202" s="485">
        <v>60</v>
      </c>
      <c r="D202" s="485" t="s">
        <v>158</v>
      </c>
      <c r="E202" s="486"/>
      <c r="F202" s="487" t="s">
        <v>358</v>
      </c>
      <c r="G202" s="487"/>
      <c r="H202" s="487"/>
      <c r="I202" s="487"/>
      <c r="J202" s="488" t="s">
        <v>145</v>
      </c>
      <c r="K202" s="489">
        <v>38.85</v>
      </c>
      <c r="L202" s="44"/>
      <c r="M202" s="44"/>
      <c r="N202" s="490">
        <f>ROUND(L202*K202,2)</f>
        <v>0</v>
      </c>
      <c r="O202" s="490"/>
      <c r="P202" s="490"/>
      <c r="Q202" s="490"/>
      <c r="R202" s="2"/>
      <c r="T202" s="29" t="s">
        <v>5</v>
      </c>
      <c r="U202" s="30" t="s">
        <v>35</v>
      </c>
      <c r="V202" s="31">
        <v>0</v>
      </c>
      <c r="W202" s="31">
        <f>V202*K202</f>
        <v>0</v>
      </c>
      <c r="X202" s="31">
        <v>0</v>
      </c>
      <c r="Y202" s="31">
        <f>X202*K202</f>
        <v>0</v>
      </c>
      <c r="Z202" s="31">
        <v>0</v>
      </c>
      <c r="AA202" s="32">
        <f>Z202*K202</f>
        <v>0</v>
      </c>
      <c r="AR202" s="497"/>
      <c r="AT202" s="497"/>
      <c r="AU202" s="497"/>
      <c r="AY202" s="497"/>
      <c r="BE202" s="506"/>
      <c r="BF202" s="506"/>
      <c r="BG202" s="506"/>
      <c r="BH202" s="506"/>
      <c r="BI202" s="506"/>
      <c r="BJ202" s="497"/>
      <c r="BK202" s="506"/>
      <c r="BL202" s="497"/>
      <c r="BM202" s="497"/>
    </row>
    <row r="203" spans="2:65" s="501" customFormat="1" ht="38.25" customHeight="1">
      <c r="B203" s="1"/>
      <c r="C203" s="485">
        <v>61</v>
      </c>
      <c r="D203" s="485" t="s">
        <v>143</v>
      </c>
      <c r="E203" s="486"/>
      <c r="F203" s="487" t="s">
        <v>359</v>
      </c>
      <c r="G203" s="487"/>
      <c r="H203" s="487"/>
      <c r="I203" s="487"/>
      <c r="J203" s="488" t="s">
        <v>145</v>
      </c>
      <c r="K203" s="489">
        <v>100</v>
      </c>
      <c r="L203" s="44"/>
      <c r="M203" s="44"/>
      <c r="N203" s="490">
        <f>ROUND(L203*K203,2)</f>
        <v>0</v>
      </c>
      <c r="O203" s="490"/>
      <c r="P203" s="490"/>
      <c r="Q203" s="490"/>
      <c r="R203" s="2"/>
      <c r="T203" s="29" t="s">
        <v>5</v>
      </c>
      <c r="U203" s="30" t="s">
        <v>35</v>
      </c>
      <c r="V203" s="31">
        <v>0.033</v>
      </c>
      <c r="W203" s="31">
        <f>V203*K203</f>
        <v>3.3000000000000003</v>
      </c>
      <c r="X203" s="31">
        <v>0.0002</v>
      </c>
      <c r="Y203" s="31">
        <f>X203*K203</f>
        <v>0.02</v>
      </c>
      <c r="Z203" s="31">
        <v>0</v>
      </c>
      <c r="AA203" s="32">
        <f>Z203*K203</f>
        <v>0</v>
      </c>
      <c r="AR203" s="497"/>
      <c r="AT203" s="497"/>
      <c r="AU203" s="497"/>
      <c r="AY203" s="497"/>
      <c r="BE203" s="506"/>
      <c r="BF203" s="506"/>
      <c r="BG203" s="506"/>
      <c r="BH203" s="506"/>
      <c r="BI203" s="506"/>
      <c r="BJ203" s="497"/>
      <c r="BK203" s="506"/>
      <c r="BL203" s="497"/>
      <c r="BM203" s="497"/>
    </row>
    <row r="204" spans="2:65" s="501" customFormat="1" ht="38.25" customHeight="1">
      <c r="B204" s="1"/>
      <c r="C204" s="485">
        <v>62</v>
      </c>
      <c r="D204" s="485" t="s">
        <v>143</v>
      </c>
      <c r="E204" s="486"/>
      <c r="F204" s="487" t="s">
        <v>360</v>
      </c>
      <c r="G204" s="487"/>
      <c r="H204" s="487"/>
      <c r="I204" s="487"/>
      <c r="J204" s="488" t="s">
        <v>145</v>
      </c>
      <c r="K204" s="489">
        <v>100</v>
      </c>
      <c r="L204" s="44"/>
      <c r="M204" s="44"/>
      <c r="N204" s="490">
        <f>ROUND(L204*K204,2)</f>
        <v>0</v>
      </c>
      <c r="O204" s="490"/>
      <c r="P204" s="490"/>
      <c r="Q204" s="490"/>
      <c r="R204" s="2"/>
      <c r="T204" s="29" t="s">
        <v>5</v>
      </c>
      <c r="U204" s="30" t="s">
        <v>35</v>
      </c>
      <c r="V204" s="31">
        <v>0.064</v>
      </c>
      <c r="W204" s="31">
        <f>V204*K204</f>
        <v>6.4</v>
      </c>
      <c r="X204" s="31">
        <v>0.00029</v>
      </c>
      <c r="Y204" s="31">
        <f>X204*K204</f>
        <v>0.029</v>
      </c>
      <c r="Z204" s="31">
        <v>0</v>
      </c>
      <c r="AA204" s="32">
        <f>Z204*K204</f>
        <v>0</v>
      </c>
      <c r="AR204" s="497"/>
      <c r="AT204" s="497"/>
      <c r="AU204" s="497"/>
      <c r="AY204" s="497"/>
      <c r="BE204" s="506"/>
      <c r="BF204" s="506"/>
      <c r="BG204" s="506"/>
      <c r="BH204" s="506"/>
      <c r="BI204" s="506"/>
      <c r="BJ204" s="497"/>
      <c r="BK204" s="506"/>
      <c r="BL204" s="497"/>
      <c r="BM204" s="497"/>
    </row>
    <row r="205" spans="2:18" s="501" customFormat="1" ht="6.95" customHeight="1">
      <c r="B205" s="503"/>
      <c r="C205" s="539"/>
      <c r="D205" s="539"/>
      <c r="E205" s="539"/>
      <c r="F205" s="539"/>
      <c r="G205" s="539"/>
      <c r="H205" s="539"/>
      <c r="I205" s="539"/>
      <c r="J205" s="539"/>
      <c r="K205" s="539"/>
      <c r="L205" s="504"/>
      <c r="M205" s="504"/>
      <c r="N205" s="539"/>
      <c r="O205" s="539"/>
      <c r="P205" s="539"/>
      <c r="Q205" s="539"/>
      <c r="R205" s="505"/>
    </row>
  </sheetData>
  <sheetProtection algorithmName="SHA-512" hashValue="vGoqyC2umv3maryZzmTRmpnuil9gW9nEvN0kdBmaLbLWKRE+GZoM6wn9BUmP1Kk82K1OkNL2s/kQ9adZMkGFPg==" saltValue="Ks6K5I6sBqHoo2C+84YTug==" spinCount="100000" sheet="1" formatCells="0" formatColumns="0" formatRows="0" insertColumns="0" insertRows="0" insertHyperlinks="0" deleteColumns="0" deleteRows="0" selectLockedCells="1" sort="0" autoFilter="0" pivotTables="0"/>
  <mergeCells count="264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97:Q97"/>
    <mergeCell ref="N98:Q98"/>
    <mergeCell ref="N99:Q99"/>
    <mergeCell ref="N100:Q100"/>
    <mergeCell ref="N101:Q101"/>
    <mergeCell ref="N102:Q102"/>
    <mergeCell ref="N89:Q89"/>
    <mergeCell ref="N90:Q90"/>
    <mergeCell ref="N91:Q91"/>
    <mergeCell ref="N92:Q92"/>
    <mergeCell ref="N93:Q93"/>
    <mergeCell ref="N94:Q94"/>
    <mergeCell ref="N95:Q95"/>
    <mergeCell ref="N96:Q96"/>
    <mergeCell ref="F127:I127"/>
    <mergeCell ref="L127:M127"/>
    <mergeCell ref="N127:Q127"/>
    <mergeCell ref="F126:I126"/>
    <mergeCell ref="L126:M126"/>
    <mergeCell ref="N126:Q126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32:I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41:I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L147:M147"/>
    <mergeCell ref="N147:Q147"/>
    <mergeCell ref="F153:I153"/>
    <mergeCell ref="F154:I154"/>
    <mergeCell ref="L154:M154"/>
    <mergeCell ref="N154:Q154"/>
    <mergeCell ref="F152:I152"/>
    <mergeCell ref="L152:M152"/>
    <mergeCell ref="N152:Q152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L151:M151"/>
    <mergeCell ref="N151:Q151"/>
    <mergeCell ref="F159:I159"/>
    <mergeCell ref="L159:M159"/>
    <mergeCell ref="N159:Q159"/>
    <mergeCell ref="F160:I160"/>
    <mergeCell ref="F161:I161"/>
    <mergeCell ref="L161:M161"/>
    <mergeCell ref="N161:Q161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L158:M158"/>
    <mergeCell ref="N158:Q158"/>
    <mergeCell ref="F172:I172"/>
    <mergeCell ref="L172:M172"/>
    <mergeCell ref="N172:Q172"/>
    <mergeCell ref="F174:I174"/>
    <mergeCell ref="L174:M174"/>
    <mergeCell ref="N174:Q174"/>
    <mergeCell ref="F168:I168"/>
    <mergeCell ref="L168:M168"/>
    <mergeCell ref="N168:Q168"/>
    <mergeCell ref="F171:I171"/>
    <mergeCell ref="L171:M171"/>
    <mergeCell ref="N171:Q171"/>
    <mergeCell ref="N170:Q170"/>
    <mergeCell ref="N173:Q173"/>
    <mergeCell ref="F178:I178"/>
    <mergeCell ref="L178:M178"/>
    <mergeCell ref="N178:Q178"/>
    <mergeCell ref="F179:I179"/>
    <mergeCell ref="L179:M179"/>
    <mergeCell ref="N179:Q179"/>
    <mergeCell ref="F175:I175"/>
    <mergeCell ref="L175:M175"/>
    <mergeCell ref="N175:Q175"/>
    <mergeCell ref="F176:I176"/>
    <mergeCell ref="L176:M176"/>
    <mergeCell ref="N176:Q176"/>
    <mergeCell ref="N177:Q177"/>
    <mergeCell ref="F184:I184"/>
    <mergeCell ref="L184:M184"/>
    <mergeCell ref="N184:Q184"/>
    <mergeCell ref="F185:I185"/>
    <mergeCell ref="F181:I181"/>
    <mergeCell ref="L181:M181"/>
    <mergeCell ref="N181:Q181"/>
    <mergeCell ref="F182:I182"/>
    <mergeCell ref="L182:M182"/>
    <mergeCell ref="N182:Q182"/>
    <mergeCell ref="L191:M191"/>
    <mergeCell ref="N191:Q191"/>
    <mergeCell ref="F192:I192"/>
    <mergeCell ref="L192:M192"/>
    <mergeCell ref="N192:Q192"/>
    <mergeCell ref="F190:I190"/>
    <mergeCell ref="L190:M190"/>
    <mergeCell ref="N190:Q190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204:I204"/>
    <mergeCell ref="L204:M204"/>
    <mergeCell ref="N204:Q204"/>
    <mergeCell ref="F199:I199"/>
    <mergeCell ref="L199:M199"/>
    <mergeCell ref="N199:Q199"/>
    <mergeCell ref="F201:I201"/>
    <mergeCell ref="L201:M201"/>
    <mergeCell ref="N201:Q201"/>
    <mergeCell ref="F202:I202"/>
    <mergeCell ref="L202:M202"/>
    <mergeCell ref="N202:Q202"/>
    <mergeCell ref="N180:Q180"/>
    <mergeCell ref="N183:Q183"/>
    <mergeCell ref="N189:Q189"/>
    <mergeCell ref="N193:Q193"/>
    <mergeCell ref="N200:Q200"/>
    <mergeCell ref="F203:I203"/>
    <mergeCell ref="L203:M203"/>
    <mergeCell ref="N203:Q203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4:I194"/>
    <mergeCell ref="L194:M194"/>
    <mergeCell ref="N194:Q194"/>
    <mergeCell ref="F195:I195"/>
    <mergeCell ref="L195:M195"/>
    <mergeCell ref="N195:Q195"/>
    <mergeCell ref="F191:I191"/>
    <mergeCell ref="H1:K1"/>
    <mergeCell ref="S2:AC2"/>
    <mergeCell ref="N123:Q123"/>
    <mergeCell ref="N124:Q124"/>
    <mergeCell ref="N125:Q125"/>
    <mergeCell ref="N129:Q129"/>
    <mergeCell ref="N143:Q143"/>
    <mergeCell ref="N167:Q167"/>
    <mergeCell ref="N169:Q169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2:I162"/>
    <mergeCell ref="L162:M162"/>
    <mergeCell ref="N162:Q162"/>
    <mergeCell ref="F163:I163"/>
    <mergeCell ref="L163:M163"/>
    <mergeCell ref="N163:Q163"/>
  </mergeCells>
  <hyperlinks>
    <hyperlink ref="F1:G1" location="C2" display="1) Krycí list rozpočtu"/>
    <hyperlink ref="H1:K1" location="C86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N126"/>
  <sheetViews>
    <sheetView showGridLines="0" workbookViewId="0" topLeftCell="A1">
      <pane ySplit="1" topLeftCell="A2" activePane="bottomLeft" state="frozen"/>
      <selection pane="bottomLeft" activeCell="L117" sqref="L117:M118"/>
    </sheetView>
  </sheetViews>
  <sheetFormatPr defaultColWidth="9.33203125" defaultRowHeight="13.5"/>
  <cols>
    <col min="1" max="1" width="8.33203125" style="496" customWidth="1"/>
    <col min="2" max="2" width="1.66796875" style="496" customWidth="1"/>
    <col min="3" max="3" width="4.16015625" style="496" customWidth="1"/>
    <col min="4" max="4" width="4.33203125" style="496" customWidth="1"/>
    <col min="5" max="5" width="17.16015625" style="496" customWidth="1"/>
    <col min="6" max="7" width="11.16015625" style="496" customWidth="1"/>
    <col min="8" max="8" width="12.5" style="496" customWidth="1"/>
    <col min="9" max="9" width="7" style="496" customWidth="1"/>
    <col min="10" max="10" width="5.16015625" style="496" customWidth="1"/>
    <col min="11" max="11" width="11.5" style="496" customWidth="1"/>
    <col min="12" max="12" width="12" style="496" customWidth="1"/>
    <col min="13" max="14" width="6" style="496" customWidth="1"/>
    <col min="15" max="15" width="2" style="496" customWidth="1"/>
    <col min="16" max="16" width="12.5" style="496" customWidth="1"/>
    <col min="17" max="17" width="4.16015625" style="496" customWidth="1"/>
    <col min="18" max="18" width="1.66796875" style="496" customWidth="1"/>
    <col min="19" max="19" width="8.16015625" style="496" customWidth="1"/>
    <col min="20" max="20" width="29.66015625" style="496" hidden="1" customWidth="1"/>
    <col min="21" max="21" width="16.33203125" style="496" hidden="1" customWidth="1"/>
    <col min="22" max="22" width="12.33203125" style="496" hidden="1" customWidth="1"/>
    <col min="23" max="23" width="16.33203125" style="496" hidden="1" customWidth="1"/>
    <col min="24" max="24" width="12.16015625" style="496" hidden="1" customWidth="1"/>
    <col min="25" max="25" width="15" style="496" hidden="1" customWidth="1"/>
    <col min="26" max="26" width="11" style="496" hidden="1" customWidth="1"/>
    <col min="27" max="27" width="15" style="496" hidden="1" customWidth="1"/>
    <col min="28" max="28" width="16.33203125" style="496" hidden="1" customWidth="1"/>
    <col min="29" max="29" width="11" style="496" customWidth="1"/>
    <col min="30" max="30" width="15" style="496" customWidth="1"/>
    <col min="31" max="31" width="16.33203125" style="496" customWidth="1"/>
    <col min="32" max="43" width="9.33203125" style="496" customWidth="1"/>
    <col min="44" max="65" width="9.33203125" style="496" hidden="1" customWidth="1"/>
    <col min="66" max="16384" width="9.33203125" style="496" customWidth="1"/>
  </cols>
  <sheetData>
    <row r="1" spans="1:66" ht="21.75" customHeight="1">
      <c r="A1" s="495"/>
      <c r="B1" s="11"/>
      <c r="C1" s="11"/>
      <c r="D1" s="12" t="s">
        <v>1</v>
      </c>
      <c r="E1" s="11"/>
      <c r="F1" s="13" t="s">
        <v>98</v>
      </c>
      <c r="G1" s="13"/>
      <c r="H1" s="48" t="s">
        <v>99</v>
      </c>
      <c r="I1" s="48"/>
      <c r="J1" s="48"/>
      <c r="K1" s="48"/>
      <c r="L1" s="13" t="s">
        <v>100</v>
      </c>
      <c r="M1" s="11"/>
      <c r="N1" s="11"/>
      <c r="O1" s="12" t="s">
        <v>101</v>
      </c>
      <c r="P1" s="11"/>
      <c r="Q1" s="11"/>
      <c r="R1" s="11"/>
      <c r="S1" s="13" t="s">
        <v>102</v>
      </c>
      <c r="T1" s="13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  <c r="AJ1" s="495"/>
      <c r="AK1" s="495"/>
      <c r="AL1" s="495"/>
      <c r="AM1" s="495"/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495"/>
      <c r="BB1" s="495"/>
      <c r="BC1" s="495"/>
      <c r="BD1" s="495"/>
      <c r="BE1" s="495"/>
      <c r="BF1" s="495"/>
      <c r="BG1" s="495"/>
      <c r="BH1" s="495"/>
      <c r="BI1" s="495"/>
      <c r="BJ1" s="495"/>
      <c r="BK1" s="495"/>
      <c r="BL1" s="495"/>
      <c r="BM1" s="495"/>
      <c r="BN1" s="495"/>
    </row>
    <row r="2" spans="3:46" s="516" customFormat="1" ht="36.95" customHeight="1">
      <c r="C2" s="362" t="s">
        <v>7</v>
      </c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S2" s="364" t="s">
        <v>8</v>
      </c>
      <c r="T2" s="517"/>
      <c r="U2" s="517"/>
      <c r="V2" s="517"/>
      <c r="W2" s="517"/>
      <c r="X2" s="517"/>
      <c r="Y2" s="517"/>
      <c r="Z2" s="517"/>
      <c r="AA2" s="517"/>
      <c r="AB2" s="517"/>
      <c r="AC2" s="517"/>
      <c r="AT2" s="518" t="s">
        <v>94</v>
      </c>
    </row>
    <row r="3" spans="2:46" s="516" customFormat="1" ht="6.95" customHeight="1">
      <c r="B3" s="519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1"/>
      <c r="AT3" s="518" t="s">
        <v>103</v>
      </c>
    </row>
    <row r="4" spans="2:46" s="516" customFormat="1" ht="36.95" customHeight="1">
      <c r="B4" s="522"/>
      <c r="C4" s="371" t="s">
        <v>104</v>
      </c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523"/>
      <c r="T4" s="374" t="s">
        <v>13</v>
      </c>
      <c r="AT4" s="518" t="s">
        <v>6</v>
      </c>
    </row>
    <row r="5" spans="2:18" s="516" customFormat="1" ht="6.95" customHeight="1">
      <c r="B5" s="522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3"/>
    </row>
    <row r="6" spans="2:18" s="516" customFormat="1" ht="25.35" customHeight="1">
      <c r="B6" s="522"/>
      <c r="C6" s="524"/>
      <c r="D6" s="376" t="s">
        <v>16</v>
      </c>
      <c r="E6" s="524"/>
      <c r="F6" s="377" t="str">
        <f>'Rekapitulace stavby'!K6</f>
        <v xml:space="preserve">Pořízení nové kotelny_ UDRŽOVACÍ PRÁCE
Vyšší odborná škola a Střední zemědělská škola Benešov, Mendelova 131 
</v>
      </c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524"/>
      <c r="R6" s="523"/>
    </row>
    <row r="7" spans="2:18" s="525" customFormat="1" ht="32.85" customHeight="1">
      <c r="B7" s="526"/>
      <c r="C7" s="527"/>
      <c r="D7" s="382" t="s">
        <v>105</v>
      </c>
      <c r="E7" s="527"/>
      <c r="F7" s="383" t="s">
        <v>361</v>
      </c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7"/>
      <c r="R7" s="529"/>
    </row>
    <row r="8" spans="2:18" s="525" customFormat="1" ht="14.45" customHeight="1">
      <c r="B8" s="526"/>
      <c r="C8" s="527"/>
      <c r="D8" s="376" t="s">
        <v>17</v>
      </c>
      <c r="E8" s="527"/>
      <c r="F8" s="386"/>
      <c r="G8" s="527"/>
      <c r="H8" s="527"/>
      <c r="I8" s="527"/>
      <c r="J8" s="527"/>
      <c r="K8" s="527"/>
      <c r="L8" s="527"/>
      <c r="M8" s="376" t="s">
        <v>18</v>
      </c>
      <c r="N8" s="527"/>
      <c r="O8" s="386" t="s">
        <v>5</v>
      </c>
      <c r="P8" s="527"/>
      <c r="Q8" s="527"/>
      <c r="R8" s="529"/>
    </row>
    <row r="9" spans="2:18" s="525" customFormat="1" ht="14.45" customHeight="1">
      <c r="B9" s="526"/>
      <c r="C9" s="527"/>
      <c r="D9" s="376" t="s">
        <v>19</v>
      </c>
      <c r="E9" s="527"/>
      <c r="F9" s="386" t="str">
        <f>'Rekapitulace stavby'!K8</f>
        <v xml:space="preserve">Benešov-Mendelova 131 </v>
      </c>
      <c r="G9" s="527"/>
      <c r="H9" s="527"/>
      <c r="I9" s="527"/>
      <c r="J9" s="527"/>
      <c r="K9" s="527"/>
      <c r="L9" s="527"/>
      <c r="M9" s="376" t="s">
        <v>20</v>
      </c>
      <c r="N9" s="527"/>
      <c r="O9" s="387">
        <f>'Rekapitulace stavby'!AN8</f>
        <v>43862</v>
      </c>
      <c r="P9" s="387"/>
      <c r="Q9" s="527"/>
      <c r="R9" s="529"/>
    </row>
    <row r="10" spans="2:18" s="525" customFormat="1" ht="10.9" customHeight="1">
      <c r="B10" s="526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9"/>
    </row>
    <row r="11" spans="2:18" s="525" customFormat="1" ht="14.45" customHeight="1">
      <c r="B11" s="526"/>
      <c r="C11" s="527"/>
      <c r="D11" s="376" t="s">
        <v>23</v>
      </c>
      <c r="E11" s="527"/>
      <c r="F11" s="527"/>
      <c r="G11" s="527"/>
      <c r="H11" s="527"/>
      <c r="I11" s="527"/>
      <c r="J11" s="527"/>
      <c r="K11" s="527"/>
      <c r="L11" s="527"/>
      <c r="M11" s="376" t="s">
        <v>24</v>
      </c>
      <c r="N11" s="527"/>
      <c r="O11" s="388">
        <f>'Rekapitulace stavby'!AN10</f>
        <v>61664651</v>
      </c>
      <c r="P11" s="388"/>
      <c r="Q11" s="527"/>
      <c r="R11" s="529"/>
    </row>
    <row r="12" spans="2:18" s="525" customFormat="1" ht="18" customHeight="1">
      <c r="B12" s="526"/>
      <c r="C12" s="527"/>
      <c r="D12" s="527"/>
      <c r="E12" s="386" t="str">
        <f>'Rekapitulace stavby'!E11</f>
        <v>Vyšší odborná škola a Střední zemědělská škola Benešov</v>
      </c>
      <c r="F12" s="527"/>
      <c r="G12" s="527"/>
      <c r="H12" s="527"/>
      <c r="I12" s="527"/>
      <c r="J12" s="527"/>
      <c r="K12" s="527"/>
      <c r="L12" s="527"/>
      <c r="M12" s="376" t="s">
        <v>25</v>
      </c>
      <c r="N12" s="527"/>
      <c r="O12" s="388" t="s">
        <v>5</v>
      </c>
      <c r="P12" s="388"/>
      <c r="Q12" s="527"/>
      <c r="R12" s="529"/>
    </row>
    <row r="13" spans="2:18" s="525" customFormat="1" ht="6.95" customHeight="1">
      <c r="B13" s="526"/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527"/>
      <c r="Q13" s="527"/>
      <c r="R13" s="529"/>
    </row>
    <row r="14" spans="2:18" s="525" customFormat="1" ht="14.45" customHeight="1">
      <c r="B14" s="526"/>
      <c r="C14" s="527"/>
      <c r="D14" s="376" t="s">
        <v>26</v>
      </c>
      <c r="E14" s="527"/>
      <c r="F14" s="527"/>
      <c r="G14" s="527"/>
      <c r="H14" s="527"/>
      <c r="I14" s="527"/>
      <c r="J14" s="527"/>
      <c r="K14" s="527"/>
      <c r="L14" s="527"/>
      <c r="M14" s="376" t="s">
        <v>24</v>
      </c>
      <c r="N14" s="527"/>
      <c r="O14" s="388" t="str">
        <f>IF('Rekapitulace stavby'!AN13="","",'Rekapitulace stavby'!AN13)</f>
        <v/>
      </c>
      <c r="P14" s="388"/>
      <c r="Q14" s="527"/>
      <c r="R14" s="529"/>
    </row>
    <row r="15" spans="2:18" s="525" customFormat="1" ht="18" customHeight="1">
      <c r="B15" s="526"/>
      <c r="C15" s="527"/>
      <c r="D15" s="527"/>
      <c r="E15" s="386" t="str">
        <f>IF('Rekapitulace stavby'!E14="","",'Rekapitulace stavby'!E14)</f>
        <v xml:space="preserve"> </v>
      </c>
      <c r="F15" s="527"/>
      <c r="G15" s="527"/>
      <c r="H15" s="527"/>
      <c r="I15" s="527"/>
      <c r="J15" s="527"/>
      <c r="K15" s="527"/>
      <c r="L15" s="527"/>
      <c r="M15" s="376" t="s">
        <v>25</v>
      </c>
      <c r="N15" s="527"/>
      <c r="O15" s="388" t="str">
        <f>IF('Rekapitulace stavby'!AN14="","",'Rekapitulace stavby'!AN14)</f>
        <v/>
      </c>
      <c r="P15" s="388"/>
      <c r="Q15" s="527"/>
      <c r="R15" s="529"/>
    </row>
    <row r="16" spans="2:18" s="525" customFormat="1" ht="6.95" customHeight="1">
      <c r="B16" s="526"/>
      <c r="C16" s="527"/>
      <c r="D16" s="527"/>
      <c r="E16" s="527"/>
      <c r="F16" s="527"/>
      <c r="G16" s="527"/>
      <c r="H16" s="527"/>
      <c r="I16" s="527"/>
      <c r="J16" s="527"/>
      <c r="K16" s="527"/>
      <c r="L16" s="527"/>
      <c r="M16" s="527"/>
      <c r="N16" s="527"/>
      <c r="O16" s="527"/>
      <c r="P16" s="527"/>
      <c r="Q16" s="527"/>
      <c r="R16" s="529"/>
    </row>
    <row r="17" spans="2:18" s="525" customFormat="1" ht="14.45" customHeight="1">
      <c r="B17" s="526"/>
      <c r="C17" s="527"/>
      <c r="D17" s="376" t="s">
        <v>28</v>
      </c>
      <c r="E17" s="527"/>
      <c r="F17" s="527"/>
      <c r="G17" s="527"/>
      <c r="H17" s="527"/>
      <c r="I17" s="527"/>
      <c r="J17" s="527"/>
      <c r="K17" s="527"/>
      <c r="L17" s="527"/>
      <c r="M17" s="376" t="s">
        <v>24</v>
      </c>
      <c r="N17" s="527"/>
      <c r="O17" s="388"/>
      <c r="P17" s="388"/>
      <c r="Q17" s="527"/>
      <c r="R17" s="529"/>
    </row>
    <row r="18" spans="2:18" s="525" customFormat="1" ht="18" customHeight="1">
      <c r="B18" s="526"/>
      <c r="C18" s="527"/>
      <c r="D18" s="527"/>
      <c r="E18" s="386" t="str">
        <f>'Rekapitulace stavby'!E17</f>
        <v>Mgr. Michal Smejkal</v>
      </c>
      <c r="F18" s="527"/>
      <c r="G18" s="527"/>
      <c r="H18" s="527"/>
      <c r="I18" s="527"/>
      <c r="J18" s="527"/>
      <c r="K18" s="527"/>
      <c r="L18" s="527"/>
      <c r="M18" s="376" t="s">
        <v>25</v>
      </c>
      <c r="N18" s="527"/>
      <c r="O18" s="388" t="s">
        <v>5</v>
      </c>
      <c r="P18" s="388"/>
      <c r="Q18" s="527"/>
      <c r="R18" s="529"/>
    </row>
    <row r="19" spans="2:18" s="525" customFormat="1" ht="6.95" customHeight="1">
      <c r="B19" s="526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9"/>
    </row>
    <row r="20" spans="2:18" s="525" customFormat="1" ht="14.45" customHeight="1">
      <c r="B20" s="526"/>
      <c r="C20" s="527"/>
      <c r="D20" s="376" t="s">
        <v>30</v>
      </c>
      <c r="E20" s="527"/>
      <c r="F20" s="527"/>
      <c r="G20" s="527"/>
      <c r="H20" s="527"/>
      <c r="I20" s="527"/>
      <c r="J20" s="527"/>
      <c r="K20" s="527"/>
      <c r="L20" s="527"/>
      <c r="M20" s="376" t="s">
        <v>24</v>
      </c>
      <c r="N20" s="527"/>
      <c r="O20" s="388"/>
      <c r="P20" s="388"/>
      <c r="Q20" s="527"/>
      <c r="R20" s="529"/>
    </row>
    <row r="21" spans="2:18" s="525" customFormat="1" ht="18" customHeight="1">
      <c r="B21" s="526"/>
      <c r="C21" s="527"/>
      <c r="D21" s="527"/>
      <c r="E21" s="386" t="str">
        <f>'Rekapitulace stavby'!E20</f>
        <v>Martin Suchý</v>
      </c>
      <c r="F21" s="527"/>
      <c r="G21" s="527"/>
      <c r="H21" s="527"/>
      <c r="I21" s="527"/>
      <c r="J21" s="527"/>
      <c r="K21" s="527"/>
      <c r="L21" s="527"/>
      <c r="M21" s="376" t="s">
        <v>25</v>
      </c>
      <c r="N21" s="527"/>
      <c r="O21" s="388" t="s">
        <v>5</v>
      </c>
      <c r="P21" s="388"/>
      <c r="Q21" s="527"/>
      <c r="R21" s="529"/>
    </row>
    <row r="22" spans="2:18" s="525" customFormat="1" ht="6.95" customHeight="1">
      <c r="B22" s="526"/>
      <c r="C22" s="527"/>
      <c r="D22" s="527"/>
      <c r="E22" s="527"/>
      <c r="F22" s="527"/>
      <c r="G22" s="527"/>
      <c r="H22" s="527"/>
      <c r="I22" s="527"/>
      <c r="J22" s="527"/>
      <c r="K22" s="527"/>
      <c r="L22" s="527"/>
      <c r="M22" s="527"/>
      <c r="N22" s="527"/>
      <c r="O22" s="527"/>
      <c r="P22" s="527"/>
      <c r="Q22" s="527"/>
      <c r="R22" s="529"/>
    </row>
    <row r="23" spans="2:18" s="525" customFormat="1" ht="14.45" customHeight="1">
      <c r="B23" s="526"/>
      <c r="C23" s="527"/>
      <c r="D23" s="376" t="s">
        <v>31</v>
      </c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9"/>
    </row>
    <row r="24" spans="2:18" s="525" customFormat="1" ht="16.5" customHeight="1">
      <c r="B24" s="526"/>
      <c r="C24" s="527"/>
      <c r="D24" s="527"/>
      <c r="E24" s="389" t="s">
        <v>5</v>
      </c>
      <c r="F24" s="389"/>
      <c r="G24" s="389"/>
      <c r="H24" s="389"/>
      <c r="I24" s="389"/>
      <c r="J24" s="389"/>
      <c r="K24" s="389"/>
      <c r="L24" s="389"/>
      <c r="M24" s="527"/>
      <c r="N24" s="527"/>
      <c r="O24" s="527"/>
      <c r="P24" s="527"/>
      <c r="Q24" s="527"/>
      <c r="R24" s="529"/>
    </row>
    <row r="25" spans="2:18" s="525" customFormat="1" ht="6.95" customHeight="1">
      <c r="B25" s="526"/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527"/>
      <c r="Q25" s="527"/>
      <c r="R25" s="529"/>
    </row>
    <row r="26" spans="2:18" s="525" customFormat="1" ht="6.95" customHeight="1">
      <c r="B26" s="526"/>
      <c r="C26" s="527"/>
      <c r="D26" s="530"/>
      <c r="E26" s="530"/>
      <c r="F26" s="530"/>
      <c r="G26" s="530"/>
      <c r="H26" s="530"/>
      <c r="I26" s="530"/>
      <c r="J26" s="530"/>
      <c r="K26" s="530"/>
      <c r="L26" s="530"/>
      <c r="M26" s="530"/>
      <c r="N26" s="530"/>
      <c r="O26" s="530"/>
      <c r="P26" s="530"/>
      <c r="Q26" s="527"/>
      <c r="R26" s="529"/>
    </row>
    <row r="27" spans="2:18" s="525" customFormat="1" ht="14.45" customHeight="1">
      <c r="B27" s="526"/>
      <c r="C27" s="527"/>
      <c r="D27" s="391" t="s">
        <v>107</v>
      </c>
      <c r="E27" s="527"/>
      <c r="F27" s="527"/>
      <c r="G27" s="527"/>
      <c r="H27" s="527"/>
      <c r="I27" s="527"/>
      <c r="J27" s="527"/>
      <c r="K27" s="527"/>
      <c r="L27" s="527"/>
      <c r="M27" s="392">
        <f>N88</f>
        <v>0</v>
      </c>
      <c r="N27" s="392"/>
      <c r="O27" s="392"/>
      <c r="P27" s="392"/>
      <c r="Q27" s="527"/>
      <c r="R27" s="529"/>
    </row>
    <row r="28" spans="2:18" s="525" customFormat="1" ht="14.45" customHeight="1">
      <c r="B28" s="526"/>
      <c r="C28" s="527"/>
      <c r="D28" s="393"/>
      <c r="E28" s="527"/>
      <c r="F28" s="527"/>
      <c r="G28" s="527"/>
      <c r="H28" s="527"/>
      <c r="I28" s="527"/>
      <c r="J28" s="527"/>
      <c r="K28" s="527"/>
      <c r="L28" s="527"/>
      <c r="M28" s="392"/>
      <c r="N28" s="392"/>
      <c r="O28" s="392"/>
      <c r="P28" s="392"/>
      <c r="Q28" s="527"/>
      <c r="R28" s="529"/>
    </row>
    <row r="29" spans="2:18" s="525" customFormat="1" ht="6.95" customHeight="1">
      <c r="B29" s="526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9"/>
    </row>
    <row r="30" spans="2:18" s="525" customFormat="1" ht="25.35" customHeight="1">
      <c r="B30" s="526"/>
      <c r="C30" s="527"/>
      <c r="D30" s="394" t="s">
        <v>33</v>
      </c>
      <c r="E30" s="527"/>
      <c r="F30" s="527"/>
      <c r="G30" s="527"/>
      <c r="H30" s="527"/>
      <c r="I30" s="527"/>
      <c r="J30" s="527"/>
      <c r="K30" s="527"/>
      <c r="L30" s="527"/>
      <c r="M30" s="395">
        <f>ROUND(M27+M28,2)</f>
        <v>0</v>
      </c>
      <c r="N30" s="528"/>
      <c r="O30" s="528"/>
      <c r="P30" s="528"/>
      <c r="Q30" s="527"/>
      <c r="R30" s="529"/>
    </row>
    <row r="31" spans="2:18" s="525" customFormat="1" ht="6.95" customHeight="1">
      <c r="B31" s="526"/>
      <c r="C31" s="527"/>
      <c r="D31" s="530"/>
      <c r="E31" s="530"/>
      <c r="F31" s="530"/>
      <c r="G31" s="530"/>
      <c r="H31" s="530"/>
      <c r="I31" s="530"/>
      <c r="J31" s="530"/>
      <c r="K31" s="530"/>
      <c r="L31" s="530"/>
      <c r="M31" s="530"/>
      <c r="N31" s="530"/>
      <c r="O31" s="530"/>
      <c r="P31" s="530"/>
      <c r="Q31" s="527"/>
      <c r="R31" s="529"/>
    </row>
    <row r="32" spans="2:18" s="525" customFormat="1" ht="14.45" customHeight="1">
      <c r="B32" s="526"/>
      <c r="C32" s="527"/>
      <c r="D32" s="396" t="s">
        <v>34</v>
      </c>
      <c r="E32" s="396" t="s">
        <v>35</v>
      </c>
      <c r="F32" s="397">
        <v>0.21</v>
      </c>
      <c r="G32" s="398" t="s">
        <v>36</v>
      </c>
      <c r="H32" s="399">
        <f>M30</f>
        <v>0</v>
      </c>
      <c r="I32" s="528"/>
      <c r="J32" s="528"/>
      <c r="K32" s="527"/>
      <c r="L32" s="527"/>
      <c r="M32" s="399">
        <f>ROUND(H32*F32,2)</f>
        <v>0</v>
      </c>
      <c r="N32" s="528"/>
      <c r="O32" s="528"/>
      <c r="P32" s="528"/>
      <c r="Q32" s="527"/>
      <c r="R32" s="529"/>
    </row>
    <row r="33" spans="2:18" s="525" customFormat="1" ht="14.45" customHeight="1">
      <c r="B33" s="526"/>
      <c r="C33" s="527"/>
      <c r="D33" s="527"/>
      <c r="E33" s="396" t="s">
        <v>37</v>
      </c>
      <c r="F33" s="397">
        <v>0.15</v>
      </c>
      <c r="G33" s="398" t="s">
        <v>36</v>
      </c>
      <c r="H33" s="399">
        <f>ROUND((SUM(BF92:BF93)+SUM(BF111:BF125)),2)</f>
        <v>0</v>
      </c>
      <c r="I33" s="528"/>
      <c r="J33" s="528"/>
      <c r="K33" s="527"/>
      <c r="L33" s="527"/>
      <c r="M33" s="399">
        <f>ROUND(ROUND((SUM(BF92:BF93)+SUM(BF111:BF125)),2)*F33,2)</f>
        <v>0</v>
      </c>
      <c r="N33" s="528"/>
      <c r="O33" s="528"/>
      <c r="P33" s="528"/>
      <c r="Q33" s="527"/>
      <c r="R33" s="529"/>
    </row>
    <row r="34" spans="2:18" s="525" customFormat="1" ht="14.45" customHeight="1" hidden="1">
      <c r="B34" s="526"/>
      <c r="C34" s="527"/>
      <c r="D34" s="527"/>
      <c r="E34" s="396" t="s">
        <v>38</v>
      </c>
      <c r="F34" s="397">
        <v>0.21</v>
      </c>
      <c r="G34" s="398" t="s">
        <v>36</v>
      </c>
      <c r="H34" s="399">
        <f>ROUND((SUM(BG92:BG93)+SUM(BG111:BG125)),2)</f>
        <v>0</v>
      </c>
      <c r="I34" s="528"/>
      <c r="J34" s="528"/>
      <c r="K34" s="527"/>
      <c r="L34" s="527"/>
      <c r="M34" s="399">
        <v>0</v>
      </c>
      <c r="N34" s="528"/>
      <c r="O34" s="528"/>
      <c r="P34" s="528"/>
      <c r="Q34" s="527"/>
      <c r="R34" s="529"/>
    </row>
    <row r="35" spans="2:18" s="525" customFormat="1" ht="14.45" customHeight="1" hidden="1">
      <c r="B35" s="526"/>
      <c r="C35" s="527"/>
      <c r="D35" s="527"/>
      <c r="E35" s="396" t="s">
        <v>39</v>
      </c>
      <c r="F35" s="397">
        <v>0.15</v>
      </c>
      <c r="G35" s="398" t="s">
        <v>36</v>
      </c>
      <c r="H35" s="399">
        <f>ROUND((SUM(BH92:BH93)+SUM(BH111:BH125)),2)</f>
        <v>0</v>
      </c>
      <c r="I35" s="528"/>
      <c r="J35" s="528"/>
      <c r="K35" s="527"/>
      <c r="L35" s="527"/>
      <c r="M35" s="399">
        <v>0</v>
      </c>
      <c r="N35" s="528"/>
      <c r="O35" s="528"/>
      <c r="P35" s="528"/>
      <c r="Q35" s="527"/>
      <c r="R35" s="529"/>
    </row>
    <row r="36" spans="2:18" s="525" customFormat="1" ht="14.45" customHeight="1" hidden="1">
      <c r="B36" s="526"/>
      <c r="C36" s="527"/>
      <c r="D36" s="527"/>
      <c r="E36" s="396" t="s">
        <v>40</v>
      </c>
      <c r="F36" s="397">
        <v>0</v>
      </c>
      <c r="G36" s="398" t="s">
        <v>36</v>
      </c>
      <c r="H36" s="399">
        <f>ROUND((SUM(BI92:BI93)+SUM(BI111:BI125)),2)</f>
        <v>0</v>
      </c>
      <c r="I36" s="528"/>
      <c r="J36" s="528"/>
      <c r="K36" s="527"/>
      <c r="L36" s="527"/>
      <c r="M36" s="399">
        <v>0</v>
      </c>
      <c r="N36" s="528"/>
      <c r="O36" s="528"/>
      <c r="P36" s="528"/>
      <c r="Q36" s="527"/>
      <c r="R36" s="529"/>
    </row>
    <row r="37" spans="2:18" s="525" customFormat="1" ht="6.95" customHeight="1"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9"/>
    </row>
    <row r="38" spans="2:18" s="525" customFormat="1" ht="25.35" customHeight="1">
      <c r="B38" s="526"/>
      <c r="C38" s="531"/>
      <c r="D38" s="401" t="s">
        <v>41</v>
      </c>
      <c r="E38" s="532"/>
      <c r="F38" s="532"/>
      <c r="G38" s="403" t="s">
        <v>42</v>
      </c>
      <c r="H38" s="404" t="s">
        <v>43</v>
      </c>
      <c r="I38" s="532"/>
      <c r="J38" s="532"/>
      <c r="K38" s="532"/>
      <c r="L38" s="405">
        <f>SUM(M30:M36)</f>
        <v>0</v>
      </c>
      <c r="M38" s="405"/>
      <c r="N38" s="405"/>
      <c r="O38" s="405"/>
      <c r="P38" s="406"/>
      <c r="Q38" s="531"/>
      <c r="R38" s="529"/>
    </row>
    <row r="39" spans="2:18" s="525" customFormat="1" ht="14.45" customHeight="1">
      <c r="B39" s="526"/>
      <c r="C39" s="527"/>
      <c r="D39" s="527"/>
      <c r="E39" s="527"/>
      <c r="F39" s="527"/>
      <c r="G39" s="527"/>
      <c r="H39" s="527"/>
      <c r="I39" s="527"/>
      <c r="J39" s="527"/>
      <c r="K39" s="527"/>
      <c r="L39" s="527"/>
      <c r="M39" s="527"/>
      <c r="N39" s="527"/>
      <c r="O39" s="527"/>
      <c r="P39" s="527"/>
      <c r="Q39" s="527"/>
      <c r="R39" s="529"/>
    </row>
    <row r="40" spans="2:18" s="525" customFormat="1" ht="14.45" customHeight="1">
      <c r="B40" s="526"/>
      <c r="C40" s="527"/>
      <c r="D40" s="527"/>
      <c r="E40" s="527"/>
      <c r="F40" s="527"/>
      <c r="G40" s="527"/>
      <c r="H40" s="527"/>
      <c r="I40" s="527"/>
      <c r="J40" s="527"/>
      <c r="K40" s="527"/>
      <c r="L40" s="527"/>
      <c r="M40" s="527"/>
      <c r="N40" s="527"/>
      <c r="O40" s="527"/>
      <c r="P40" s="527"/>
      <c r="Q40" s="527"/>
      <c r="R40" s="529"/>
    </row>
    <row r="41" spans="2:18" s="516" customFormat="1" ht="13.5">
      <c r="B41" s="522"/>
      <c r="C41" s="524"/>
      <c r="D41" s="524"/>
      <c r="E41" s="524"/>
      <c r="F41" s="524"/>
      <c r="G41" s="524"/>
      <c r="H41" s="524"/>
      <c r="I41" s="524"/>
      <c r="J41" s="524"/>
      <c r="K41" s="524"/>
      <c r="L41" s="524"/>
      <c r="M41" s="524"/>
      <c r="N41" s="524"/>
      <c r="O41" s="524"/>
      <c r="P41" s="524"/>
      <c r="Q41" s="524"/>
      <c r="R41" s="523"/>
    </row>
    <row r="42" spans="2:18" s="516" customFormat="1" ht="13.5">
      <c r="B42" s="522"/>
      <c r="C42" s="524"/>
      <c r="D42" s="524"/>
      <c r="E42" s="524"/>
      <c r="F42" s="524"/>
      <c r="G42" s="524"/>
      <c r="H42" s="524"/>
      <c r="I42" s="524"/>
      <c r="J42" s="524"/>
      <c r="K42" s="524"/>
      <c r="L42" s="524"/>
      <c r="M42" s="524"/>
      <c r="N42" s="524"/>
      <c r="O42" s="524"/>
      <c r="P42" s="524"/>
      <c r="Q42" s="524"/>
      <c r="R42" s="523"/>
    </row>
    <row r="43" spans="2:18" s="516" customFormat="1" ht="13.5">
      <c r="B43" s="522"/>
      <c r="C43" s="524"/>
      <c r="D43" s="524"/>
      <c r="E43" s="524"/>
      <c r="F43" s="524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3"/>
    </row>
    <row r="44" spans="2:18" s="516" customFormat="1" ht="13.5">
      <c r="B44" s="522"/>
      <c r="C44" s="524"/>
      <c r="D44" s="524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3"/>
    </row>
    <row r="45" spans="2:18" s="516" customFormat="1" ht="13.5">
      <c r="B45" s="522"/>
      <c r="C45" s="524"/>
      <c r="D45" s="524"/>
      <c r="E45" s="524"/>
      <c r="F45" s="524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3"/>
    </row>
    <row r="46" spans="2:18" s="516" customFormat="1" ht="13.5">
      <c r="B46" s="522"/>
      <c r="C46" s="524"/>
      <c r="D46" s="524"/>
      <c r="E46" s="524"/>
      <c r="F46" s="524"/>
      <c r="G46" s="524"/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523"/>
    </row>
    <row r="47" spans="2:18" s="516" customFormat="1" ht="13.5">
      <c r="B47" s="522"/>
      <c r="C47" s="524"/>
      <c r="D47" s="524"/>
      <c r="E47" s="524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3"/>
    </row>
    <row r="48" spans="2:18" s="516" customFormat="1" ht="13.5">
      <c r="B48" s="522"/>
      <c r="C48" s="524"/>
      <c r="D48" s="524"/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3"/>
    </row>
    <row r="49" spans="2:18" s="516" customFormat="1" ht="13.5">
      <c r="B49" s="522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3"/>
    </row>
    <row r="50" spans="2:18" s="525" customFormat="1" ht="15">
      <c r="B50" s="526"/>
      <c r="C50" s="527"/>
      <c r="D50" s="407" t="s">
        <v>44</v>
      </c>
      <c r="E50" s="530"/>
      <c r="F50" s="530"/>
      <c r="G50" s="530"/>
      <c r="H50" s="533"/>
      <c r="I50" s="527"/>
      <c r="J50" s="407" t="s">
        <v>45</v>
      </c>
      <c r="K50" s="530"/>
      <c r="L50" s="530"/>
      <c r="M50" s="530"/>
      <c r="N50" s="530"/>
      <c r="O50" s="530"/>
      <c r="P50" s="533"/>
      <c r="Q50" s="527"/>
      <c r="R50" s="529"/>
    </row>
    <row r="51" spans="2:18" s="516" customFormat="1" ht="13.5">
      <c r="B51" s="522"/>
      <c r="C51" s="524"/>
      <c r="D51" s="534"/>
      <c r="E51" s="524"/>
      <c r="F51" s="524"/>
      <c r="G51" s="524"/>
      <c r="H51" s="535"/>
      <c r="I51" s="524"/>
      <c r="J51" s="534"/>
      <c r="K51" s="524"/>
      <c r="L51" s="524"/>
      <c r="M51" s="524"/>
      <c r="N51" s="524"/>
      <c r="O51" s="524"/>
      <c r="P51" s="535"/>
      <c r="Q51" s="524"/>
      <c r="R51" s="523"/>
    </row>
    <row r="52" spans="2:18" s="516" customFormat="1" ht="13.5">
      <c r="B52" s="522"/>
      <c r="C52" s="524"/>
      <c r="D52" s="534"/>
      <c r="E52" s="524"/>
      <c r="F52" s="524"/>
      <c r="G52" s="524"/>
      <c r="H52" s="535"/>
      <c r="I52" s="524"/>
      <c r="J52" s="534"/>
      <c r="K52" s="524"/>
      <c r="L52" s="524"/>
      <c r="M52" s="524"/>
      <c r="N52" s="524"/>
      <c r="O52" s="524"/>
      <c r="P52" s="535"/>
      <c r="Q52" s="524"/>
      <c r="R52" s="523"/>
    </row>
    <row r="53" spans="2:18" s="516" customFormat="1" ht="13.5">
      <c r="B53" s="522"/>
      <c r="C53" s="524"/>
      <c r="D53" s="534"/>
      <c r="E53" s="524"/>
      <c r="F53" s="524"/>
      <c r="G53" s="524"/>
      <c r="H53" s="535"/>
      <c r="I53" s="524"/>
      <c r="J53" s="534"/>
      <c r="K53" s="524"/>
      <c r="L53" s="524"/>
      <c r="M53" s="524"/>
      <c r="N53" s="524"/>
      <c r="O53" s="524"/>
      <c r="P53" s="535"/>
      <c r="Q53" s="524"/>
      <c r="R53" s="523"/>
    </row>
    <row r="54" spans="2:18" s="516" customFormat="1" ht="13.5">
      <c r="B54" s="522"/>
      <c r="C54" s="524"/>
      <c r="D54" s="534"/>
      <c r="E54" s="524"/>
      <c r="F54" s="524"/>
      <c r="G54" s="524"/>
      <c r="H54" s="535"/>
      <c r="I54" s="524"/>
      <c r="J54" s="534"/>
      <c r="K54" s="524"/>
      <c r="L54" s="524"/>
      <c r="M54" s="524"/>
      <c r="N54" s="524"/>
      <c r="O54" s="524"/>
      <c r="P54" s="535"/>
      <c r="Q54" s="524"/>
      <c r="R54" s="523"/>
    </row>
    <row r="55" spans="2:18" s="516" customFormat="1" ht="13.5">
      <c r="B55" s="522"/>
      <c r="C55" s="524"/>
      <c r="D55" s="534"/>
      <c r="E55" s="524"/>
      <c r="F55" s="524"/>
      <c r="G55" s="524"/>
      <c r="H55" s="535"/>
      <c r="I55" s="524"/>
      <c r="J55" s="534"/>
      <c r="K55" s="524"/>
      <c r="L55" s="524"/>
      <c r="M55" s="524"/>
      <c r="N55" s="524"/>
      <c r="O55" s="524"/>
      <c r="P55" s="535"/>
      <c r="Q55" s="524"/>
      <c r="R55" s="523"/>
    </row>
    <row r="56" spans="2:18" s="516" customFormat="1" ht="13.5">
      <c r="B56" s="522"/>
      <c r="C56" s="524"/>
      <c r="D56" s="534"/>
      <c r="E56" s="524"/>
      <c r="F56" s="524"/>
      <c r="G56" s="524"/>
      <c r="H56" s="535"/>
      <c r="I56" s="524"/>
      <c r="J56" s="534"/>
      <c r="K56" s="524"/>
      <c r="L56" s="524"/>
      <c r="M56" s="524"/>
      <c r="N56" s="524"/>
      <c r="O56" s="524"/>
      <c r="P56" s="535"/>
      <c r="Q56" s="524"/>
      <c r="R56" s="523"/>
    </row>
    <row r="57" spans="2:18" s="516" customFormat="1" ht="13.5">
      <c r="B57" s="522"/>
      <c r="C57" s="524"/>
      <c r="D57" s="534"/>
      <c r="E57" s="524"/>
      <c r="F57" s="524"/>
      <c r="G57" s="524"/>
      <c r="H57" s="535"/>
      <c r="I57" s="524"/>
      <c r="J57" s="534"/>
      <c r="K57" s="524"/>
      <c r="L57" s="524"/>
      <c r="M57" s="524"/>
      <c r="N57" s="524"/>
      <c r="O57" s="524"/>
      <c r="P57" s="535"/>
      <c r="Q57" s="524"/>
      <c r="R57" s="523"/>
    </row>
    <row r="58" spans="2:18" s="516" customFormat="1" ht="13.5">
      <c r="B58" s="522"/>
      <c r="C58" s="524"/>
      <c r="D58" s="534"/>
      <c r="E58" s="524"/>
      <c r="F58" s="524"/>
      <c r="G58" s="524"/>
      <c r="H58" s="535"/>
      <c r="I58" s="524"/>
      <c r="J58" s="534"/>
      <c r="K58" s="524"/>
      <c r="L58" s="524"/>
      <c r="M58" s="524"/>
      <c r="N58" s="524"/>
      <c r="O58" s="524"/>
      <c r="P58" s="535"/>
      <c r="Q58" s="524"/>
      <c r="R58" s="523"/>
    </row>
    <row r="59" spans="2:18" s="525" customFormat="1" ht="15">
      <c r="B59" s="526"/>
      <c r="C59" s="527"/>
      <c r="D59" s="411" t="s">
        <v>46</v>
      </c>
      <c r="E59" s="536"/>
      <c r="F59" s="536"/>
      <c r="G59" s="413" t="s">
        <v>47</v>
      </c>
      <c r="H59" s="537"/>
      <c r="I59" s="527"/>
      <c r="J59" s="411" t="s">
        <v>46</v>
      </c>
      <c r="K59" s="536"/>
      <c r="L59" s="536"/>
      <c r="M59" s="536"/>
      <c r="N59" s="413" t="s">
        <v>47</v>
      </c>
      <c r="O59" s="536"/>
      <c r="P59" s="537"/>
      <c r="Q59" s="527"/>
      <c r="R59" s="529"/>
    </row>
    <row r="60" spans="2:18" s="516" customFormat="1" ht="13.5">
      <c r="B60" s="522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4"/>
      <c r="N60" s="524"/>
      <c r="O60" s="524"/>
      <c r="P60" s="524"/>
      <c r="Q60" s="524"/>
      <c r="R60" s="523"/>
    </row>
    <row r="61" spans="2:18" s="525" customFormat="1" ht="15">
      <c r="B61" s="526"/>
      <c r="C61" s="527"/>
      <c r="D61" s="407" t="s">
        <v>48</v>
      </c>
      <c r="E61" s="530"/>
      <c r="F61" s="530"/>
      <c r="G61" s="530"/>
      <c r="H61" s="533"/>
      <c r="I61" s="527"/>
      <c r="J61" s="407" t="s">
        <v>49</v>
      </c>
      <c r="K61" s="530"/>
      <c r="L61" s="530"/>
      <c r="M61" s="530"/>
      <c r="N61" s="530"/>
      <c r="O61" s="530"/>
      <c r="P61" s="533"/>
      <c r="Q61" s="527"/>
      <c r="R61" s="529"/>
    </row>
    <row r="62" spans="2:18" s="516" customFormat="1" ht="13.5">
      <c r="B62" s="522"/>
      <c r="C62" s="524"/>
      <c r="D62" s="534"/>
      <c r="E62" s="524"/>
      <c r="F62" s="524"/>
      <c r="G62" s="524"/>
      <c r="H62" s="535"/>
      <c r="I62" s="524"/>
      <c r="J62" s="534"/>
      <c r="K62" s="524"/>
      <c r="L62" s="524"/>
      <c r="M62" s="524"/>
      <c r="N62" s="524"/>
      <c r="O62" s="524"/>
      <c r="P62" s="535"/>
      <c r="Q62" s="524"/>
      <c r="R62" s="523"/>
    </row>
    <row r="63" spans="2:18" s="516" customFormat="1" ht="13.5">
      <c r="B63" s="522"/>
      <c r="C63" s="524"/>
      <c r="D63" s="534"/>
      <c r="E63" s="524"/>
      <c r="F63" s="524"/>
      <c r="G63" s="524"/>
      <c r="H63" s="535"/>
      <c r="I63" s="524"/>
      <c r="J63" s="534"/>
      <c r="K63" s="524"/>
      <c r="L63" s="524"/>
      <c r="M63" s="524"/>
      <c r="N63" s="524"/>
      <c r="O63" s="524"/>
      <c r="P63" s="535"/>
      <c r="Q63" s="524"/>
      <c r="R63" s="523"/>
    </row>
    <row r="64" spans="2:18" s="516" customFormat="1" ht="13.5">
      <c r="B64" s="522"/>
      <c r="C64" s="524"/>
      <c r="D64" s="534"/>
      <c r="E64" s="524"/>
      <c r="F64" s="524"/>
      <c r="G64" s="524"/>
      <c r="H64" s="535"/>
      <c r="I64" s="524"/>
      <c r="J64" s="534"/>
      <c r="K64" s="524"/>
      <c r="L64" s="524"/>
      <c r="M64" s="524"/>
      <c r="N64" s="524"/>
      <c r="O64" s="524"/>
      <c r="P64" s="535"/>
      <c r="Q64" s="524"/>
      <c r="R64" s="523"/>
    </row>
    <row r="65" spans="2:18" s="516" customFormat="1" ht="13.5">
      <c r="B65" s="522"/>
      <c r="C65" s="524"/>
      <c r="D65" s="534"/>
      <c r="E65" s="524"/>
      <c r="F65" s="524"/>
      <c r="G65" s="524"/>
      <c r="H65" s="535"/>
      <c r="I65" s="524"/>
      <c r="J65" s="534"/>
      <c r="K65" s="524"/>
      <c r="L65" s="524"/>
      <c r="M65" s="524"/>
      <c r="N65" s="524"/>
      <c r="O65" s="524"/>
      <c r="P65" s="535"/>
      <c r="Q65" s="524"/>
      <c r="R65" s="523"/>
    </row>
    <row r="66" spans="2:18" s="516" customFormat="1" ht="13.5">
      <c r="B66" s="522"/>
      <c r="C66" s="524"/>
      <c r="D66" s="534"/>
      <c r="E66" s="524"/>
      <c r="F66" s="524"/>
      <c r="G66" s="524"/>
      <c r="H66" s="535"/>
      <c r="I66" s="524"/>
      <c r="J66" s="534"/>
      <c r="K66" s="524"/>
      <c r="L66" s="524"/>
      <c r="M66" s="524"/>
      <c r="N66" s="524"/>
      <c r="O66" s="524"/>
      <c r="P66" s="535"/>
      <c r="Q66" s="524"/>
      <c r="R66" s="523"/>
    </row>
    <row r="67" spans="2:18" s="516" customFormat="1" ht="13.5">
      <c r="B67" s="522"/>
      <c r="C67" s="524"/>
      <c r="D67" s="534"/>
      <c r="E67" s="524"/>
      <c r="F67" s="524"/>
      <c r="G67" s="524"/>
      <c r="H67" s="535"/>
      <c r="I67" s="524"/>
      <c r="J67" s="534"/>
      <c r="K67" s="524"/>
      <c r="L67" s="524"/>
      <c r="M67" s="524"/>
      <c r="N67" s="524"/>
      <c r="O67" s="524"/>
      <c r="P67" s="535"/>
      <c r="Q67" s="524"/>
      <c r="R67" s="523"/>
    </row>
    <row r="68" spans="2:18" s="516" customFormat="1" ht="13.5">
      <c r="B68" s="522"/>
      <c r="C68" s="524"/>
      <c r="D68" s="534"/>
      <c r="E68" s="524"/>
      <c r="F68" s="524"/>
      <c r="G68" s="524"/>
      <c r="H68" s="535"/>
      <c r="I68" s="524"/>
      <c r="J68" s="534"/>
      <c r="K68" s="524"/>
      <c r="L68" s="524"/>
      <c r="M68" s="524"/>
      <c r="N68" s="524"/>
      <c r="O68" s="524"/>
      <c r="P68" s="535"/>
      <c r="Q68" s="524"/>
      <c r="R68" s="523"/>
    </row>
    <row r="69" spans="2:18" s="516" customFormat="1" ht="13.5">
      <c r="B69" s="522"/>
      <c r="C69" s="524"/>
      <c r="D69" s="534"/>
      <c r="E69" s="524"/>
      <c r="F69" s="524"/>
      <c r="G69" s="524"/>
      <c r="H69" s="535"/>
      <c r="I69" s="524"/>
      <c r="J69" s="534"/>
      <c r="K69" s="524"/>
      <c r="L69" s="524"/>
      <c r="M69" s="524"/>
      <c r="N69" s="524"/>
      <c r="O69" s="524"/>
      <c r="P69" s="535"/>
      <c r="Q69" s="524"/>
      <c r="R69" s="523"/>
    </row>
    <row r="70" spans="2:18" s="525" customFormat="1" ht="15">
      <c r="B70" s="526"/>
      <c r="C70" s="527"/>
      <c r="D70" s="411" t="s">
        <v>46</v>
      </c>
      <c r="E70" s="536"/>
      <c r="F70" s="536"/>
      <c r="G70" s="413" t="s">
        <v>47</v>
      </c>
      <c r="H70" s="537"/>
      <c r="I70" s="527"/>
      <c r="J70" s="411" t="s">
        <v>46</v>
      </c>
      <c r="K70" s="536"/>
      <c r="L70" s="536"/>
      <c r="M70" s="536"/>
      <c r="N70" s="413" t="s">
        <v>47</v>
      </c>
      <c r="O70" s="536"/>
      <c r="P70" s="537"/>
      <c r="Q70" s="527"/>
      <c r="R70" s="529"/>
    </row>
    <row r="71" spans="2:18" s="525" customFormat="1" ht="14.45" customHeight="1">
      <c r="B71" s="538"/>
      <c r="C71" s="539"/>
      <c r="D71" s="539"/>
      <c r="E71" s="539"/>
      <c r="F71" s="539"/>
      <c r="G71" s="539"/>
      <c r="H71" s="539"/>
      <c r="I71" s="539"/>
      <c r="J71" s="539"/>
      <c r="K71" s="539"/>
      <c r="L71" s="539"/>
      <c r="M71" s="539"/>
      <c r="N71" s="539"/>
      <c r="O71" s="539"/>
      <c r="P71" s="539"/>
      <c r="Q71" s="539"/>
      <c r="R71" s="540"/>
    </row>
    <row r="72" s="516" customFormat="1" ht="13.5"/>
    <row r="73" s="516" customFormat="1" ht="13.5"/>
    <row r="74" s="516" customFormat="1" ht="13.5"/>
    <row r="75" spans="2:18" s="525" customFormat="1" ht="6.95" customHeight="1">
      <c r="B75" s="541"/>
      <c r="C75" s="542"/>
      <c r="D75" s="542"/>
      <c r="E75" s="542"/>
      <c r="F75" s="542"/>
      <c r="G75" s="542"/>
      <c r="H75" s="542"/>
      <c r="I75" s="542"/>
      <c r="J75" s="542"/>
      <c r="K75" s="542"/>
      <c r="L75" s="542"/>
      <c r="M75" s="542"/>
      <c r="N75" s="542"/>
      <c r="O75" s="542"/>
      <c r="P75" s="542"/>
      <c r="Q75" s="542"/>
      <c r="R75" s="543"/>
    </row>
    <row r="76" spans="2:18" s="525" customFormat="1" ht="36.95" customHeight="1">
      <c r="B76" s="526"/>
      <c r="C76" s="371" t="s">
        <v>109</v>
      </c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72"/>
      <c r="R76" s="529"/>
    </row>
    <row r="77" spans="2:18" s="525" customFormat="1" ht="6.95" customHeight="1">
      <c r="B77" s="526"/>
      <c r="C77" s="527"/>
      <c r="D77" s="527"/>
      <c r="E77" s="527"/>
      <c r="F77" s="527"/>
      <c r="G77" s="527"/>
      <c r="H77" s="527"/>
      <c r="I77" s="527"/>
      <c r="J77" s="527"/>
      <c r="K77" s="527"/>
      <c r="L77" s="527"/>
      <c r="M77" s="527"/>
      <c r="N77" s="527"/>
      <c r="O77" s="527"/>
      <c r="P77" s="527"/>
      <c r="Q77" s="527"/>
      <c r="R77" s="529"/>
    </row>
    <row r="78" spans="2:18" s="525" customFormat="1" ht="30" customHeight="1">
      <c r="B78" s="526"/>
      <c r="C78" s="376" t="s">
        <v>16</v>
      </c>
      <c r="D78" s="527"/>
      <c r="E78" s="527"/>
      <c r="F78" s="377" t="str">
        <f>F6</f>
        <v xml:space="preserve">Pořízení nové kotelny_ UDRŽOVACÍ PRÁCE
Vyšší odborná škola a Střední zemědělská škola Benešov, Mendelova 131 
</v>
      </c>
      <c r="G78" s="378"/>
      <c r="H78" s="378"/>
      <c r="I78" s="378"/>
      <c r="J78" s="378"/>
      <c r="K78" s="378"/>
      <c r="L78" s="378"/>
      <c r="M78" s="378"/>
      <c r="N78" s="378"/>
      <c r="O78" s="378"/>
      <c r="P78" s="378"/>
      <c r="Q78" s="527"/>
      <c r="R78" s="529"/>
    </row>
    <row r="79" spans="2:18" s="525" customFormat="1" ht="36.95" customHeight="1">
      <c r="B79" s="526"/>
      <c r="C79" s="421" t="s">
        <v>105</v>
      </c>
      <c r="D79" s="527"/>
      <c r="E79" s="527"/>
      <c r="F79" s="422" t="str">
        <f>F7</f>
        <v>SO - 06 - VZT</v>
      </c>
      <c r="G79" s="528"/>
      <c r="H79" s="528"/>
      <c r="I79" s="528"/>
      <c r="J79" s="528"/>
      <c r="K79" s="528"/>
      <c r="L79" s="528"/>
      <c r="M79" s="528"/>
      <c r="N79" s="528"/>
      <c r="O79" s="528"/>
      <c r="P79" s="528"/>
      <c r="Q79" s="527"/>
      <c r="R79" s="529"/>
    </row>
    <row r="80" spans="2:18" s="525" customFormat="1" ht="6.95" customHeight="1">
      <c r="B80" s="526"/>
      <c r="C80" s="527"/>
      <c r="D80" s="527"/>
      <c r="E80" s="527"/>
      <c r="F80" s="527"/>
      <c r="G80" s="527"/>
      <c r="H80" s="527"/>
      <c r="I80" s="527"/>
      <c r="J80" s="527"/>
      <c r="K80" s="527"/>
      <c r="L80" s="527"/>
      <c r="M80" s="527"/>
      <c r="N80" s="527"/>
      <c r="O80" s="527"/>
      <c r="P80" s="527"/>
      <c r="Q80" s="527"/>
      <c r="R80" s="529"/>
    </row>
    <row r="81" spans="2:18" s="525" customFormat="1" ht="18" customHeight="1">
      <c r="B81" s="526"/>
      <c r="C81" s="376" t="s">
        <v>19</v>
      </c>
      <c r="D81" s="527"/>
      <c r="E81" s="527"/>
      <c r="F81" s="386" t="str">
        <f>F9</f>
        <v xml:space="preserve">Benešov-Mendelova 131 </v>
      </c>
      <c r="G81" s="527"/>
      <c r="H81" s="527"/>
      <c r="I81" s="527"/>
      <c r="J81" s="527"/>
      <c r="K81" s="376" t="s">
        <v>20</v>
      </c>
      <c r="L81" s="527"/>
      <c r="M81" s="387">
        <f>IF(O9="","",O9)</f>
        <v>43862</v>
      </c>
      <c r="N81" s="387"/>
      <c r="O81" s="387"/>
      <c r="P81" s="387"/>
      <c r="Q81" s="527"/>
      <c r="R81" s="529"/>
    </row>
    <row r="82" spans="2:18" s="525" customFormat="1" ht="6.95" customHeight="1">
      <c r="B82" s="526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9"/>
    </row>
    <row r="83" spans="2:18" s="525" customFormat="1" ht="15">
      <c r="B83" s="526"/>
      <c r="C83" s="376" t="s">
        <v>23</v>
      </c>
      <c r="D83" s="527"/>
      <c r="E83" s="527"/>
      <c r="F83" s="386" t="str">
        <f>E12</f>
        <v>Vyšší odborná škola a Střední zemědělská škola Benešov</v>
      </c>
      <c r="G83" s="527"/>
      <c r="H83" s="527"/>
      <c r="I83" s="527"/>
      <c r="J83" s="527"/>
      <c r="K83" s="376" t="s">
        <v>28</v>
      </c>
      <c r="L83" s="527"/>
      <c r="M83" s="388" t="str">
        <f>E18</f>
        <v>Mgr. Michal Smejkal</v>
      </c>
      <c r="N83" s="388"/>
      <c r="O83" s="388"/>
      <c r="P83" s="388"/>
      <c r="Q83" s="388"/>
      <c r="R83" s="529"/>
    </row>
    <row r="84" spans="2:18" s="525" customFormat="1" ht="14.45" customHeight="1">
      <c r="B84" s="526"/>
      <c r="C84" s="376" t="s">
        <v>26</v>
      </c>
      <c r="D84" s="527"/>
      <c r="E84" s="527"/>
      <c r="F84" s="386" t="str">
        <f>IF(E15="","",E15)</f>
        <v xml:space="preserve"> </v>
      </c>
      <c r="G84" s="527"/>
      <c r="H84" s="527"/>
      <c r="I84" s="527"/>
      <c r="J84" s="527"/>
      <c r="K84" s="376" t="s">
        <v>30</v>
      </c>
      <c r="L84" s="527"/>
      <c r="M84" s="388" t="str">
        <f>E21</f>
        <v>Martin Suchý</v>
      </c>
      <c r="N84" s="388"/>
      <c r="O84" s="388"/>
      <c r="P84" s="388"/>
      <c r="Q84" s="388"/>
      <c r="R84" s="529"/>
    </row>
    <row r="85" spans="2:18" s="525" customFormat="1" ht="10.35" customHeight="1">
      <c r="B85" s="526"/>
      <c r="C85" s="527"/>
      <c r="D85" s="527"/>
      <c r="E85" s="527"/>
      <c r="F85" s="527"/>
      <c r="G85" s="527"/>
      <c r="H85" s="527"/>
      <c r="I85" s="527"/>
      <c r="J85" s="527"/>
      <c r="K85" s="527"/>
      <c r="L85" s="527"/>
      <c r="M85" s="527"/>
      <c r="N85" s="527"/>
      <c r="O85" s="527"/>
      <c r="P85" s="527"/>
      <c r="Q85" s="527"/>
      <c r="R85" s="529"/>
    </row>
    <row r="86" spans="2:18" s="525" customFormat="1" ht="29.25" customHeight="1">
      <c r="B86" s="526"/>
      <c r="C86" s="423" t="s">
        <v>110</v>
      </c>
      <c r="D86" s="544"/>
      <c r="E86" s="544"/>
      <c r="F86" s="544"/>
      <c r="G86" s="544"/>
      <c r="H86" s="531"/>
      <c r="I86" s="531"/>
      <c r="J86" s="531"/>
      <c r="K86" s="531"/>
      <c r="L86" s="531"/>
      <c r="M86" s="531"/>
      <c r="N86" s="423" t="s">
        <v>111</v>
      </c>
      <c r="O86" s="544"/>
      <c r="P86" s="544"/>
      <c r="Q86" s="544"/>
      <c r="R86" s="529"/>
    </row>
    <row r="87" spans="2:18" s="525" customFormat="1" ht="10.35" customHeight="1">
      <c r="B87" s="526"/>
      <c r="C87" s="527"/>
      <c r="D87" s="527"/>
      <c r="E87" s="527"/>
      <c r="F87" s="527"/>
      <c r="G87" s="527"/>
      <c r="H87" s="527"/>
      <c r="I87" s="527"/>
      <c r="J87" s="527"/>
      <c r="K87" s="527"/>
      <c r="L87" s="527"/>
      <c r="M87" s="527"/>
      <c r="N87" s="527"/>
      <c r="O87" s="527"/>
      <c r="P87" s="527"/>
      <c r="Q87" s="527"/>
      <c r="R87" s="529"/>
    </row>
    <row r="88" spans="2:47" s="525" customFormat="1" ht="29.25" customHeight="1">
      <c r="B88" s="526"/>
      <c r="C88" s="425" t="s">
        <v>112</v>
      </c>
      <c r="D88" s="527"/>
      <c r="E88" s="527"/>
      <c r="F88" s="527"/>
      <c r="G88" s="527"/>
      <c r="H88" s="527"/>
      <c r="I88" s="527"/>
      <c r="J88" s="527"/>
      <c r="K88" s="527"/>
      <c r="L88" s="527"/>
      <c r="M88" s="527"/>
      <c r="N88" s="426">
        <f>+N89</f>
        <v>0</v>
      </c>
      <c r="O88" s="427"/>
      <c r="P88" s="427"/>
      <c r="Q88" s="427"/>
      <c r="R88" s="529"/>
      <c r="AU88" s="518" t="s">
        <v>113</v>
      </c>
    </row>
    <row r="89" spans="2:18" s="434" customFormat="1" ht="24.95" customHeight="1">
      <c r="B89" s="428"/>
      <c r="C89" s="429"/>
      <c r="D89" s="430" t="s">
        <v>117</v>
      </c>
      <c r="E89" s="429"/>
      <c r="F89" s="429"/>
      <c r="G89" s="429"/>
      <c r="H89" s="429"/>
      <c r="I89" s="429"/>
      <c r="J89" s="429"/>
      <c r="K89" s="429"/>
      <c r="L89" s="429"/>
      <c r="M89" s="429"/>
      <c r="N89" s="431">
        <f>N112</f>
        <v>0</v>
      </c>
      <c r="O89" s="432"/>
      <c r="P89" s="432"/>
      <c r="Q89" s="432"/>
      <c r="R89" s="433"/>
    </row>
    <row r="90" spans="2:18" s="441" customFormat="1" ht="19.9" customHeight="1">
      <c r="B90" s="435"/>
      <c r="C90" s="436"/>
      <c r="D90" s="437" t="s">
        <v>362</v>
      </c>
      <c r="E90" s="436"/>
      <c r="F90" s="436"/>
      <c r="G90" s="436"/>
      <c r="H90" s="436"/>
      <c r="I90" s="436"/>
      <c r="J90" s="436"/>
      <c r="K90" s="436"/>
      <c r="L90" s="436"/>
      <c r="M90" s="436"/>
      <c r="N90" s="438">
        <f>N113</f>
        <v>0</v>
      </c>
      <c r="O90" s="439"/>
      <c r="P90" s="439"/>
      <c r="Q90" s="439"/>
      <c r="R90" s="440"/>
    </row>
    <row r="91" spans="2:18" s="525" customFormat="1" ht="21.75" customHeight="1">
      <c r="B91" s="526"/>
      <c r="C91" s="527"/>
      <c r="D91" s="527"/>
      <c r="E91" s="527"/>
      <c r="F91" s="527"/>
      <c r="G91" s="527"/>
      <c r="H91" s="527"/>
      <c r="I91" s="527"/>
      <c r="J91" s="527"/>
      <c r="K91" s="527"/>
      <c r="L91" s="527"/>
      <c r="M91" s="527"/>
      <c r="N91" s="527"/>
      <c r="O91" s="527"/>
      <c r="P91" s="527"/>
      <c r="Q91" s="527"/>
      <c r="R91" s="529"/>
    </row>
    <row r="92" spans="2:21" s="525" customFormat="1" ht="29.25" customHeight="1">
      <c r="B92" s="526"/>
      <c r="C92" s="425"/>
      <c r="D92" s="527"/>
      <c r="E92" s="527"/>
      <c r="F92" s="527"/>
      <c r="G92" s="527"/>
      <c r="H92" s="527"/>
      <c r="I92" s="527"/>
      <c r="J92" s="527"/>
      <c r="K92" s="527"/>
      <c r="L92" s="527"/>
      <c r="M92" s="527"/>
      <c r="N92" s="427"/>
      <c r="O92" s="443"/>
      <c r="P92" s="443"/>
      <c r="Q92" s="443"/>
      <c r="R92" s="529"/>
      <c r="T92" s="545"/>
      <c r="U92" s="445" t="s">
        <v>34</v>
      </c>
    </row>
    <row r="93" spans="2:18" s="525" customFormat="1" ht="18" customHeight="1">
      <c r="B93" s="526"/>
      <c r="C93" s="527"/>
      <c r="D93" s="527"/>
      <c r="E93" s="527"/>
      <c r="F93" s="527"/>
      <c r="G93" s="527"/>
      <c r="H93" s="527"/>
      <c r="I93" s="527"/>
      <c r="J93" s="527"/>
      <c r="K93" s="527"/>
      <c r="L93" s="527"/>
      <c r="M93" s="527"/>
      <c r="N93" s="527"/>
      <c r="O93" s="527"/>
      <c r="P93" s="527"/>
      <c r="Q93" s="527"/>
      <c r="R93" s="529"/>
    </row>
    <row r="94" spans="2:18" s="525" customFormat="1" ht="29.25" customHeight="1">
      <c r="B94" s="526"/>
      <c r="C94" s="446" t="s">
        <v>644</v>
      </c>
      <c r="D94" s="531"/>
      <c r="E94" s="531"/>
      <c r="F94" s="531"/>
      <c r="G94" s="531"/>
      <c r="H94" s="531"/>
      <c r="I94" s="531"/>
      <c r="J94" s="531"/>
      <c r="K94" s="531"/>
      <c r="L94" s="447">
        <f>ROUND(SUM(N88+N92),2)</f>
        <v>0</v>
      </c>
      <c r="M94" s="447"/>
      <c r="N94" s="447"/>
      <c r="O94" s="447"/>
      <c r="P94" s="447"/>
      <c r="Q94" s="447"/>
      <c r="R94" s="529"/>
    </row>
    <row r="95" spans="2:18" s="525" customFormat="1" ht="6.95" customHeight="1">
      <c r="B95" s="538"/>
      <c r="C95" s="539"/>
      <c r="D95" s="539"/>
      <c r="E95" s="539"/>
      <c r="F95" s="539"/>
      <c r="G95" s="539"/>
      <c r="H95" s="539"/>
      <c r="I95" s="539"/>
      <c r="J95" s="539"/>
      <c r="K95" s="539"/>
      <c r="L95" s="539"/>
      <c r="M95" s="539"/>
      <c r="N95" s="539"/>
      <c r="O95" s="539"/>
      <c r="P95" s="539"/>
      <c r="Q95" s="539"/>
      <c r="R95" s="540"/>
    </row>
    <row r="96" s="516" customFormat="1" ht="13.5"/>
    <row r="97" s="516" customFormat="1" ht="13.5"/>
    <row r="98" s="516" customFormat="1" ht="13.5"/>
    <row r="99" spans="2:18" s="525" customFormat="1" ht="6.95" customHeight="1">
      <c r="B99" s="541"/>
      <c r="C99" s="542"/>
      <c r="D99" s="542"/>
      <c r="E99" s="542"/>
      <c r="F99" s="542"/>
      <c r="G99" s="542"/>
      <c r="H99" s="542"/>
      <c r="I99" s="542"/>
      <c r="J99" s="542"/>
      <c r="K99" s="542"/>
      <c r="L99" s="542"/>
      <c r="M99" s="542"/>
      <c r="N99" s="542"/>
      <c r="O99" s="542"/>
      <c r="P99" s="542"/>
      <c r="Q99" s="542"/>
      <c r="R99" s="543"/>
    </row>
    <row r="100" spans="2:18" s="525" customFormat="1" ht="36.95" customHeight="1">
      <c r="B100" s="526"/>
      <c r="C100" s="371" t="s">
        <v>128</v>
      </c>
      <c r="D100" s="528"/>
      <c r="E100" s="528"/>
      <c r="F100" s="528"/>
      <c r="G100" s="528"/>
      <c r="H100" s="528"/>
      <c r="I100" s="528"/>
      <c r="J100" s="528"/>
      <c r="K100" s="528"/>
      <c r="L100" s="528"/>
      <c r="M100" s="528"/>
      <c r="N100" s="528"/>
      <c r="O100" s="528"/>
      <c r="P100" s="528"/>
      <c r="Q100" s="528"/>
      <c r="R100" s="529"/>
    </row>
    <row r="101" spans="2:18" s="525" customFormat="1" ht="6.95" customHeight="1">
      <c r="B101" s="526"/>
      <c r="C101" s="527"/>
      <c r="D101" s="527"/>
      <c r="E101" s="527"/>
      <c r="F101" s="527"/>
      <c r="G101" s="527"/>
      <c r="H101" s="527"/>
      <c r="I101" s="527"/>
      <c r="J101" s="527"/>
      <c r="K101" s="527"/>
      <c r="L101" s="527"/>
      <c r="M101" s="527"/>
      <c r="N101" s="527"/>
      <c r="O101" s="527"/>
      <c r="P101" s="527"/>
      <c r="Q101" s="527"/>
      <c r="R101" s="529"/>
    </row>
    <row r="102" spans="2:18" s="525" customFormat="1" ht="30" customHeight="1">
      <c r="B102" s="526"/>
      <c r="C102" s="376" t="s">
        <v>16</v>
      </c>
      <c r="D102" s="527"/>
      <c r="E102" s="527"/>
      <c r="F102" s="377" t="str">
        <f>F6</f>
        <v xml:space="preserve">Pořízení nové kotelny_ UDRŽOVACÍ PRÁCE
Vyšší odborná škola a Střední zemědělská škola Benešov, Mendelova 131 
</v>
      </c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527"/>
      <c r="R102" s="529"/>
    </row>
    <row r="103" spans="2:18" s="525" customFormat="1" ht="36.95" customHeight="1">
      <c r="B103" s="526"/>
      <c r="C103" s="421" t="s">
        <v>105</v>
      </c>
      <c r="D103" s="527"/>
      <c r="E103" s="527"/>
      <c r="F103" s="422" t="str">
        <f>F7</f>
        <v>SO - 06 - VZT</v>
      </c>
      <c r="G103" s="528"/>
      <c r="H103" s="528"/>
      <c r="I103" s="528"/>
      <c r="J103" s="528"/>
      <c r="K103" s="528"/>
      <c r="L103" s="528"/>
      <c r="M103" s="528"/>
      <c r="N103" s="528"/>
      <c r="O103" s="528"/>
      <c r="P103" s="528"/>
      <c r="Q103" s="527"/>
      <c r="R103" s="529"/>
    </row>
    <row r="104" spans="2:18" s="525" customFormat="1" ht="6.95" customHeight="1">
      <c r="B104" s="526"/>
      <c r="C104" s="527"/>
      <c r="D104" s="527"/>
      <c r="E104" s="527"/>
      <c r="F104" s="527"/>
      <c r="G104" s="527"/>
      <c r="H104" s="527"/>
      <c r="I104" s="527"/>
      <c r="J104" s="527"/>
      <c r="K104" s="527"/>
      <c r="L104" s="527"/>
      <c r="M104" s="527"/>
      <c r="N104" s="527"/>
      <c r="O104" s="527"/>
      <c r="P104" s="527"/>
      <c r="Q104" s="527"/>
      <c r="R104" s="529"/>
    </row>
    <row r="105" spans="2:18" s="525" customFormat="1" ht="18" customHeight="1">
      <c r="B105" s="526"/>
      <c r="C105" s="376" t="s">
        <v>19</v>
      </c>
      <c r="D105" s="527"/>
      <c r="E105" s="527"/>
      <c r="F105" s="386" t="str">
        <f>F9</f>
        <v xml:space="preserve">Benešov-Mendelova 131 </v>
      </c>
      <c r="G105" s="527"/>
      <c r="H105" s="527"/>
      <c r="I105" s="527"/>
      <c r="J105" s="527"/>
      <c r="K105" s="376" t="s">
        <v>20</v>
      </c>
      <c r="L105" s="527"/>
      <c r="M105" s="387">
        <f>IF(O9="","",O9)</f>
        <v>43862</v>
      </c>
      <c r="N105" s="387"/>
      <c r="O105" s="387"/>
      <c r="P105" s="387"/>
      <c r="Q105" s="527"/>
      <c r="R105" s="529"/>
    </row>
    <row r="106" spans="2:18" s="525" customFormat="1" ht="6.95" customHeight="1">
      <c r="B106" s="526"/>
      <c r="C106" s="527"/>
      <c r="D106" s="527"/>
      <c r="E106" s="527"/>
      <c r="F106" s="527"/>
      <c r="G106" s="527"/>
      <c r="H106" s="527"/>
      <c r="I106" s="527"/>
      <c r="J106" s="527"/>
      <c r="K106" s="527"/>
      <c r="L106" s="527"/>
      <c r="M106" s="527"/>
      <c r="N106" s="527"/>
      <c r="O106" s="527"/>
      <c r="P106" s="527"/>
      <c r="Q106" s="527"/>
      <c r="R106" s="529"/>
    </row>
    <row r="107" spans="2:18" s="525" customFormat="1" ht="15">
      <c r="B107" s="526"/>
      <c r="C107" s="376" t="s">
        <v>23</v>
      </c>
      <c r="D107" s="527"/>
      <c r="E107" s="527"/>
      <c r="F107" s="386" t="str">
        <f>E12</f>
        <v>Vyšší odborná škola a Střední zemědělská škola Benešov</v>
      </c>
      <c r="G107" s="527"/>
      <c r="H107" s="527"/>
      <c r="I107" s="527"/>
      <c r="J107" s="527"/>
      <c r="K107" s="376" t="s">
        <v>28</v>
      </c>
      <c r="L107" s="527"/>
      <c r="M107" s="388" t="str">
        <f>E18</f>
        <v>Mgr. Michal Smejkal</v>
      </c>
      <c r="N107" s="388"/>
      <c r="O107" s="388"/>
      <c r="P107" s="388"/>
      <c r="Q107" s="388"/>
      <c r="R107" s="529"/>
    </row>
    <row r="108" spans="2:18" s="525" customFormat="1" ht="14.45" customHeight="1">
      <c r="B108" s="526"/>
      <c r="C108" s="376" t="s">
        <v>26</v>
      </c>
      <c r="D108" s="527"/>
      <c r="E108" s="527"/>
      <c r="F108" s="386" t="str">
        <f>IF(E15="","",E15)</f>
        <v xml:space="preserve"> </v>
      </c>
      <c r="G108" s="527"/>
      <c r="H108" s="527"/>
      <c r="I108" s="527"/>
      <c r="J108" s="527"/>
      <c r="K108" s="376" t="s">
        <v>30</v>
      </c>
      <c r="L108" s="527"/>
      <c r="M108" s="388" t="str">
        <f>E21</f>
        <v>Martin Suchý</v>
      </c>
      <c r="N108" s="388"/>
      <c r="O108" s="388"/>
      <c r="P108" s="388"/>
      <c r="Q108" s="388"/>
      <c r="R108" s="529"/>
    </row>
    <row r="109" spans="2:18" s="525" customFormat="1" ht="10.35" customHeight="1">
      <c r="B109" s="526"/>
      <c r="C109" s="527"/>
      <c r="D109" s="527"/>
      <c r="E109" s="527"/>
      <c r="F109" s="527"/>
      <c r="G109" s="527"/>
      <c r="H109" s="527"/>
      <c r="I109" s="527"/>
      <c r="J109" s="527"/>
      <c r="K109" s="527"/>
      <c r="L109" s="527"/>
      <c r="M109" s="527"/>
      <c r="N109" s="527"/>
      <c r="O109" s="527"/>
      <c r="P109" s="527"/>
      <c r="Q109" s="527"/>
      <c r="R109" s="529"/>
    </row>
    <row r="110" spans="2:27" s="548" customFormat="1" ht="29.25" customHeight="1">
      <c r="B110" s="546"/>
      <c r="C110" s="449" t="s">
        <v>129</v>
      </c>
      <c r="D110" s="450" t="s">
        <v>130</v>
      </c>
      <c r="E110" s="450" t="s">
        <v>52</v>
      </c>
      <c r="F110" s="451" t="s">
        <v>131</v>
      </c>
      <c r="G110" s="451"/>
      <c r="H110" s="451"/>
      <c r="I110" s="451"/>
      <c r="J110" s="450" t="s">
        <v>132</v>
      </c>
      <c r="K110" s="450" t="s">
        <v>133</v>
      </c>
      <c r="L110" s="451" t="s">
        <v>134</v>
      </c>
      <c r="M110" s="451"/>
      <c r="N110" s="451" t="s">
        <v>111</v>
      </c>
      <c r="O110" s="451"/>
      <c r="P110" s="451"/>
      <c r="Q110" s="452"/>
      <c r="R110" s="547"/>
      <c r="T110" s="455" t="s">
        <v>135</v>
      </c>
      <c r="U110" s="456" t="s">
        <v>34</v>
      </c>
      <c r="V110" s="456" t="s">
        <v>136</v>
      </c>
      <c r="W110" s="456" t="s">
        <v>137</v>
      </c>
      <c r="X110" s="456" t="s">
        <v>138</v>
      </c>
      <c r="Y110" s="456" t="s">
        <v>139</v>
      </c>
      <c r="Z110" s="456" t="s">
        <v>140</v>
      </c>
      <c r="AA110" s="457" t="s">
        <v>141</v>
      </c>
    </row>
    <row r="111" spans="2:63" s="525" customFormat="1" ht="29.25" customHeight="1">
      <c r="B111" s="526"/>
      <c r="C111" s="458" t="s">
        <v>107</v>
      </c>
      <c r="D111" s="381"/>
      <c r="E111" s="381"/>
      <c r="F111" s="381"/>
      <c r="G111" s="381"/>
      <c r="H111" s="381"/>
      <c r="I111" s="381"/>
      <c r="J111" s="381"/>
      <c r="K111" s="381"/>
      <c r="L111" s="381"/>
      <c r="M111" s="381"/>
      <c r="N111" s="459">
        <f>+N112</f>
        <v>0</v>
      </c>
      <c r="O111" s="460"/>
      <c r="P111" s="460"/>
      <c r="Q111" s="460"/>
      <c r="R111" s="529"/>
      <c r="T111" s="549"/>
      <c r="U111" s="530"/>
      <c r="V111" s="530"/>
      <c r="W111" s="462">
        <f>W112</f>
        <v>8.153</v>
      </c>
      <c r="X111" s="530"/>
      <c r="Y111" s="462">
        <f>Y112</f>
        <v>0.0642</v>
      </c>
      <c r="Z111" s="530"/>
      <c r="AA111" s="463">
        <f>AA112</f>
        <v>0.004</v>
      </c>
      <c r="AT111" s="518" t="s">
        <v>69</v>
      </c>
      <c r="AU111" s="518" t="s">
        <v>113</v>
      </c>
      <c r="BK111" s="464">
        <f>BK112</f>
        <v>0</v>
      </c>
    </row>
    <row r="112" spans="2:63" s="470" customFormat="1" ht="37.35" customHeight="1">
      <c r="B112" s="465"/>
      <c r="C112" s="466"/>
      <c r="D112" s="467" t="s">
        <v>117</v>
      </c>
      <c r="E112" s="467"/>
      <c r="F112" s="467"/>
      <c r="G112" s="467"/>
      <c r="H112" s="467"/>
      <c r="I112" s="467"/>
      <c r="J112" s="467"/>
      <c r="K112" s="467"/>
      <c r="L112" s="467"/>
      <c r="M112" s="467"/>
      <c r="N112" s="468">
        <f>+N113</f>
        <v>0</v>
      </c>
      <c r="O112" s="431"/>
      <c r="P112" s="431"/>
      <c r="Q112" s="431"/>
      <c r="R112" s="469"/>
      <c r="T112" s="471"/>
      <c r="U112" s="466"/>
      <c r="V112" s="466"/>
      <c r="W112" s="472">
        <f>W113</f>
        <v>8.153</v>
      </c>
      <c r="X112" s="466"/>
      <c r="Y112" s="472">
        <f>Y113</f>
        <v>0.0642</v>
      </c>
      <c r="Z112" s="466"/>
      <c r="AA112" s="473">
        <f>AA113</f>
        <v>0.004</v>
      </c>
      <c r="AR112" s="474" t="s">
        <v>103</v>
      </c>
      <c r="AT112" s="475" t="s">
        <v>69</v>
      </c>
      <c r="AU112" s="475" t="s">
        <v>70</v>
      </c>
      <c r="AY112" s="474" t="s">
        <v>142</v>
      </c>
      <c r="BK112" s="476">
        <f>BK113</f>
        <v>0</v>
      </c>
    </row>
    <row r="113" spans="2:63" s="470" customFormat="1" ht="19.9" customHeight="1">
      <c r="B113" s="465"/>
      <c r="C113" s="466"/>
      <c r="D113" s="477" t="s">
        <v>362</v>
      </c>
      <c r="E113" s="477"/>
      <c r="F113" s="477"/>
      <c r="G113" s="477"/>
      <c r="H113" s="477"/>
      <c r="I113" s="477"/>
      <c r="J113" s="477"/>
      <c r="K113" s="477"/>
      <c r="L113" s="477"/>
      <c r="M113" s="477"/>
      <c r="N113" s="478">
        <f>SUM(N114:Q125)</f>
        <v>0</v>
      </c>
      <c r="O113" s="484"/>
      <c r="P113" s="484"/>
      <c r="Q113" s="484"/>
      <c r="R113" s="469"/>
      <c r="T113" s="471"/>
      <c r="U113" s="466"/>
      <c r="V113" s="466"/>
      <c r="W113" s="472">
        <f>SUM(W114:W125)</f>
        <v>8.153</v>
      </c>
      <c r="X113" s="466"/>
      <c r="Y113" s="472">
        <f>SUM(Y114:Y125)</f>
        <v>0.0642</v>
      </c>
      <c r="Z113" s="466"/>
      <c r="AA113" s="473">
        <f>SUM(AA114:AA125)</f>
        <v>0.004</v>
      </c>
      <c r="AR113" s="474" t="s">
        <v>103</v>
      </c>
      <c r="AT113" s="475" t="s">
        <v>69</v>
      </c>
      <c r="AU113" s="475" t="s">
        <v>78</v>
      </c>
      <c r="AY113" s="474" t="s">
        <v>142</v>
      </c>
      <c r="BK113" s="476">
        <f>SUM(BK114:BK125)</f>
        <v>0</v>
      </c>
    </row>
    <row r="114" spans="2:65" s="501" customFormat="1" ht="38.25" customHeight="1">
      <c r="B114" s="526"/>
      <c r="C114" s="485" t="s">
        <v>78</v>
      </c>
      <c r="D114" s="485" t="s">
        <v>143</v>
      </c>
      <c r="E114" s="486"/>
      <c r="F114" s="487" t="s">
        <v>618</v>
      </c>
      <c r="G114" s="487"/>
      <c r="H114" s="487"/>
      <c r="I114" s="487"/>
      <c r="J114" s="488" t="s">
        <v>170</v>
      </c>
      <c r="K114" s="489">
        <v>1</v>
      </c>
      <c r="L114" s="44"/>
      <c r="M114" s="44"/>
      <c r="N114" s="490">
        <f aca="true" t="shared" si="0" ref="N114:N118">ROUND(L114*K114,2)</f>
        <v>0</v>
      </c>
      <c r="O114" s="490"/>
      <c r="P114" s="490"/>
      <c r="Q114" s="490"/>
      <c r="R114" s="2"/>
      <c r="T114" s="29" t="s">
        <v>5</v>
      </c>
      <c r="U114" s="30" t="s">
        <v>35</v>
      </c>
      <c r="V114" s="31">
        <v>6.09</v>
      </c>
      <c r="W114" s="31">
        <f aca="true" t="shared" si="1" ref="W114:W118">V114*K114</f>
        <v>6.09</v>
      </c>
      <c r="X114" s="31">
        <v>0</v>
      </c>
      <c r="Y114" s="31">
        <f aca="true" t="shared" si="2" ref="Y114:Y118">X114*K114</f>
        <v>0</v>
      </c>
      <c r="Z114" s="31">
        <v>0</v>
      </c>
      <c r="AA114" s="32">
        <f aca="true" t="shared" si="3" ref="AA114:AA118">Z114*K114</f>
        <v>0</v>
      </c>
      <c r="AR114" s="497" t="s">
        <v>154</v>
      </c>
      <c r="AT114" s="497" t="s">
        <v>143</v>
      </c>
      <c r="AU114" s="497" t="s">
        <v>103</v>
      </c>
      <c r="AY114" s="497" t="s">
        <v>142</v>
      </c>
      <c r="BE114" s="506">
        <f aca="true" t="shared" si="4" ref="BE114:BE118">IF(U114="základní",N114,0)</f>
        <v>0</v>
      </c>
      <c r="BF114" s="506">
        <f aca="true" t="shared" si="5" ref="BF114:BF118">IF(U114="snížená",N114,0)</f>
        <v>0</v>
      </c>
      <c r="BG114" s="506">
        <f aca="true" t="shared" si="6" ref="BG114:BG118">IF(U114="zákl. přenesená",N114,0)</f>
        <v>0</v>
      </c>
      <c r="BH114" s="506">
        <f aca="true" t="shared" si="7" ref="BH114:BH118">IF(U114="sníž. přenesená",N114,0)</f>
        <v>0</v>
      </c>
      <c r="BI114" s="506">
        <f aca="true" t="shared" si="8" ref="BI114:BI118">IF(U114="nulová",N114,0)</f>
        <v>0</v>
      </c>
      <c r="BJ114" s="497" t="s">
        <v>78</v>
      </c>
      <c r="BK114" s="506">
        <f aca="true" t="shared" si="9" ref="BK114:BK118">ROUND(L114*K114,2)</f>
        <v>0</v>
      </c>
      <c r="BL114" s="497" t="s">
        <v>154</v>
      </c>
      <c r="BM114" s="497" t="s">
        <v>363</v>
      </c>
    </row>
    <row r="115" spans="2:65" s="501" customFormat="1" ht="38.25" customHeight="1">
      <c r="B115" s="526"/>
      <c r="C115" s="485" t="s">
        <v>103</v>
      </c>
      <c r="D115" s="485" t="s">
        <v>158</v>
      </c>
      <c r="E115" s="486"/>
      <c r="F115" s="487" t="s">
        <v>621</v>
      </c>
      <c r="G115" s="487"/>
      <c r="H115" s="487"/>
      <c r="I115" s="487"/>
      <c r="J115" s="488" t="s">
        <v>170</v>
      </c>
      <c r="K115" s="489">
        <v>1</v>
      </c>
      <c r="L115" s="44"/>
      <c r="M115" s="44"/>
      <c r="N115" s="490">
        <f t="shared" si="0"/>
        <v>0</v>
      </c>
      <c r="O115" s="490"/>
      <c r="P115" s="490"/>
      <c r="Q115" s="490"/>
      <c r="R115" s="2"/>
      <c r="T115" s="29" t="s">
        <v>5</v>
      </c>
      <c r="U115" s="30" t="s">
        <v>35</v>
      </c>
      <c r="V115" s="31">
        <v>0</v>
      </c>
      <c r="W115" s="31">
        <f t="shared" si="1"/>
        <v>0</v>
      </c>
      <c r="X115" s="31">
        <v>0.021</v>
      </c>
      <c r="Y115" s="31">
        <f t="shared" si="2"/>
        <v>0.021</v>
      </c>
      <c r="Z115" s="31">
        <v>0</v>
      </c>
      <c r="AA115" s="32">
        <f t="shared" si="3"/>
        <v>0</v>
      </c>
      <c r="AR115" s="497" t="s">
        <v>159</v>
      </c>
      <c r="AT115" s="497" t="s">
        <v>158</v>
      </c>
      <c r="AU115" s="497" t="s">
        <v>103</v>
      </c>
      <c r="AY115" s="497" t="s">
        <v>142</v>
      </c>
      <c r="BE115" s="506">
        <f t="shared" si="4"/>
        <v>0</v>
      </c>
      <c r="BF115" s="506">
        <f t="shared" si="5"/>
        <v>0</v>
      </c>
      <c r="BG115" s="506">
        <f t="shared" si="6"/>
        <v>0</v>
      </c>
      <c r="BH115" s="506">
        <f t="shared" si="7"/>
        <v>0</v>
      </c>
      <c r="BI115" s="506">
        <f t="shared" si="8"/>
        <v>0</v>
      </c>
      <c r="BJ115" s="497" t="s">
        <v>78</v>
      </c>
      <c r="BK115" s="506">
        <f t="shared" si="9"/>
        <v>0</v>
      </c>
      <c r="BL115" s="497" t="s">
        <v>154</v>
      </c>
      <c r="BM115" s="497" t="s">
        <v>364</v>
      </c>
    </row>
    <row r="116" spans="2:65" s="501" customFormat="1" ht="38.25" customHeight="1">
      <c r="B116" s="526"/>
      <c r="C116" s="485" t="s">
        <v>149</v>
      </c>
      <c r="D116" s="485" t="s">
        <v>143</v>
      </c>
      <c r="E116" s="486"/>
      <c r="F116" s="487" t="s">
        <v>623</v>
      </c>
      <c r="G116" s="487"/>
      <c r="H116" s="487"/>
      <c r="I116" s="487"/>
      <c r="J116" s="488" t="s">
        <v>170</v>
      </c>
      <c r="K116" s="489">
        <v>1</v>
      </c>
      <c r="L116" s="44"/>
      <c r="M116" s="44"/>
      <c r="N116" s="490">
        <f aca="true" t="shared" si="10" ref="N116">ROUND(L116*K116,2)</f>
        <v>0</v>
      </c>
      <c r="O116" s="490"/>
      <c r="P116" s="490"/>
      <c r="Q116" s="490"/>
      <c r="R116" s="2"/>
      <c r="T116" s="29"/>
      <c r="U116" s="30"/>
      <c r="V116" s="31"/>
      <c r="W116" s="31"/>
      <c r="X116" s="31"/>
      <c r="Y116" s="31"/>
      <c r="Z116" s="31"/>
      <c r="AA116" s="32"/>
      <c r="AR116" s="497"/>
      <c r="AT116" s="497"/>
      <c r="AU116" s="497"/>
      <c r="AY116" s="497"/>
      <c r="BE116" s="506"/>
      <c r="BF116" s="506"/>
      <c r="BG116" s="506"/>
      <c r="BH116" s="506"/>
      <c r="BI116" s="506"/>
      <c r="BJ116" s="497"/>
      <c r="BK116" s="506"/>
      <c r="BL116" s="497"/>
      <c r="BM116" s="497"/>
    </row>
    <row r="117" spans="2:65" s="501" customFormat="1" ht="25.5" customHeight="1">
      <c r="B117" s="526"/>
      <c r="C117" s="485" t="s">
        <v>146</v>
      </c>
      <c r="D117" s="485" t="s">
        <v>143</v>
      </c>
      <c r="E117" s="486"/>
      <c r="F117" s="487" t="s">
        <v>622</v>
      </c>
      <c r="G117" s="487"/>
      <c r="H117" s="487"/>
      <c r="I117" s="487"/>
      <c r="J117" s="488" t="s">
        <v>150</v>
      </c>
      <c r="K117" s="489">
        <v>2</v>
      </c>
      <c r="L117" s="44"/>
      <c r="M117" s="44"/>
      <c r="N117" s="490">
        <f t="shared" si="0"/>
        <v>0</v>
      </c>
      <c r="O117" s="490"/>
      <c r="P117" s="490"/>
      <c r="Q117" s="490"/>
      <c r="R117" s="2"/>
      <c r="T117" s="29" t="s">
        <v>5</v>
      </c>
      <c r="U117" s="30" t="s">
        <v>35</v>
      </c>
      <c r="V117" s="31">
        <v>0.228</v>
      </c>
      <c r="W117" s="31">
        <f t="shared" si="1"/>
        <v>0.456</v>
      </c>
      <c r="X117" s="31">
        <v>0</v>
      </c>
      <c r="Y117" s="31">
        <f t="shared" si="2"/>
        <v>0</v>
      </c>
      <c r="Z117" s="31">
        <v>0.002</v>
      </c>
      <c r="AA117" s="32">
        <f t="shared" si="3"/>
        <v>0.004</v>
      </c>
      <c r="AR117" s="497" t="s">
        <v>154</v>
      </c>
      <c r="AT117" s="497" t="s">
        <v>143</v>
      </c>
      <c r="AU117" s="497" t="s">
        <v>103</v>
      </c>
      <c r="AY117" s="497" t="s">
        <v>142</v>
      </c>
      <c r="BE117" s="506">
        <f t="shared" si="4"/>
        <v>0</v>
      </c>
      <c r="BF117" s="506">
        <f t="shared" si="5"/>
        <v>0</v>
      </c>
      <c r="BG117" s="506">
        <f t="shared" si="6"/>
        <v>0</v>
      </c>
      <c r="BH117" s="506">
        <f t="shared" si="7"/>
        <v>0</v>
      </c>
      <c r="BI117" s="506">
        <f t="shared" si="8"/>
        <v>0</v>
      </c>
      <c r="BJ117" s="497" t="s">
        <v>78</v>
      </c>
      <c r="BK117" s="506">
        <f t="shared" si="9"/>
        <v>0</v>
      </c>
      <c r="BL117" s="497" t="s">
        <v>154</v>
      </c>
      <c r="BM117" s="497" t="s">
        <v>365</v>
      </c>
    </row>
    <row r="118" spans="2:65" s="501" customFormat="1" ht="25.5" customHeight="1">
      <c r="B118" s="526"/>
      <c r="C118" s="485" t="s">
        <v>153</v>
      </c>
      <c r="D118" s="485" t="s">
        <v>143</v>
      </c>
      <c r="E118" s="486"/>
      <c r="F118" s="487" t="s">
        <v>619</v>
      </c>
      <c r="G118" s="487"/>
      <c r="H118" s="487"/>
      <c r="I118" s="487"/>
      <c r="J118" s="488" t="s">
        <v>170</v>
      </c>
      <c r="K118" s="489">
        <v>1</v>
      </c>
      <c r="L118" s="44"/>
      <c r="M118" s="44"/>
      <c r="N118" s="490">
        <f t="shared" si="0"/>
        <v>0</v>
      </c>
      <c r="O118" s="490"/>
      <c r="P118" s="490"/>
      <c r="Q118" s="490"/>
      <c r="R118" s="2"/>
      <c r="T118" s="29" t="s">
        <v>5</v>
      </c>
      <c r="U118" s="30" t="s">
        <v>35</v>
      </c>
      <c r="V118" s="31">
        <v>1.607</v>
      </c>
      <c r="W118" s="31">
        <f t="shared" si="1"/>
        <v>1.607</v>
      </c>
      <c r="X118" s="31">
        <v>0</v>
      </c>
      <c r="Y118" s="31">
        <f t="shared" si="2"/>
        <v>0</v>
      </c>
      <c r="Z118" s="31">
        <v>0</v>
      </c>
      <c r="AA118" s="32">
        <f t="shared" si="3"/>
        <v>0</v>
      </c>
      <c r="AR118" s="497" t="s">
        <v>154</v>
      </c>
      <c r="AT118" s="497" t="s">
        <v>143</v>
      </c>
      <c r="AU118" s="497" t="s">
        <v>103</v>
      </c>
      <c r="AY118" s="497" t="s">
        <v>142</v>
      </c>
      <c r="BE118" s="506">
        <f t="shared" si="4"/>
        <v>0</v>
      </c>
      <c r="BF118" s="506">
        <f t="shared" si="5"/>
        <v>0</v>
      </c>
      <c r="BG118" s="506">
        <f t="shared" si="6"/>
        <v>0</v>
      </c>
      <c r="BH118" s="506">
        <f t="shared" si="7"/>
        <v>0</v>
      </c>
      <c r="BI118" s="506">
        <f t="shared" si="8"/>
        <v>0</v>
      </c>
      <c r="BJ118" s="497" t="s">
        <v>78</v>
      </c>
      <c r="BK118" s="506">
        <f t="shared" si="9"/>
        <v>0</v>
      </c>
      <c r="BL118" s="497" t="s">
        <v>154</v>
      </c>
      <c r="BM118" s="497" t="s">
        <v>366</v>
      </c>
    </row>
    <row r="119" spans="2:65" s="501" customFormat="1" ht="25.5" customHeight="1">
      <c r="B119" s="526"/>
      <c r="C119" s="485" t="s">
        <v>155</v>
      </c>
      <c r="D119" s="485" t="s">
        <v>143</v>
      </c>
      <c r="E119" s="486"/>
      <c r="F119" s="487" t="s">
        <v>624</v>
      </c>
      <c r="G119" s="487"/>
      <c r="H119" s="487"/>
      <c r="I119" s="487"/>
      <c r="J119" s="488" t="s">
        <v>170</v>
      </c>
      <c r="K119" s="489">
        <v>1</v>
      </c>
      <c r="L119" s="44"/>
      <c r="M119" s="44"/>
      <c r="N119" s="490">
        <f aca="true" t="shared" si="11" ref="N119">ROUND(L119*K119,2)</f>
        <v>0</v>
      </c>
      <c r="O119" s="490"/>
      <c r="P119" s="490"/>
      <c r="Q119" s="490"/>
      <c r="R119" s="2"/>
      <c r="T119" s="29"/>
      <c r="U119" s="30"/>
      <c r="V119" s="31"/>
      <c r="W119" s="31"/>
      <c r="X119" s="31"/>
      <c r="Y119" s="31"/>
      <c r="Z119" s="31"/>
      <c r="AA119" s="32"/>
      <c r="AR119" s="497"/>
      <c r="AT119" s="497"/>
      <c r="AU119" s="497"/>
      <c r="AY119" s="497"/>
      <c r="BE119" s="506"/>
      <c r="BF119" s="506"/>
      <c r="BG119" s="506"/>
      <c r="BH119" s="506"/>
      <c r="BI119" s="506"/>
      <c r="BJ119" s="497"/>
      <c r="BK119" s="506"/>
      <c r="BL119" s="497"/>
      <c r="BM119" s="497"/>
    </row>
    <row r="120" spans="2:65" s="501" customFormat="1" ht="25.5" customHeight="1">
      <c r="B120" s="526"/>
      <c r="C120" s="485" t="s">
        <v>156</v>
      </c>
      <c r="D120" s="485" t="s">
        <v>158</v>
      </c>
      <c r="E120" s="486"/>
      <c r="F120" s="487" t="s">
        <v>620</v>
      </c>
      <c r="G120" s="487"/>
      <c r="H120" s="487"/>
      <c r="I120" s="487"/>
      <c r="J120" s="488" t="s">
        <v>150</v>
      </c>
      <c r="K120" s="489">
        <v>9</v>
      </c>
      <c r="L120" s="44"/>
      <c r="M120" s="44"/>
      <c r="N120" s="490">
        <f>ROUND(L120*K120,2)</f>
        <v>0</v>
      </c>
      <c r="O120" s="490"/>
      <c r="P120" s="490"/>
      <c r="Q120" s="490"/>
      <c r="R120" s="2"/>
      <c r="T120" s="29"/>
      <c r="U120" s="30"/>
      <c r="V120" s="31"/>
      <c r="W120" s="31"/>
      <c r="X120" s="31"/>
      <c r="Y120" s="31"/>
      <c r="Z120" s="31"/>
      <c r="AA120" s="32"/>
      <c r="AR120" s="497"/>
      <c r="AT120" s="497"/>
      <c r="AU120" s="497"/>
      <c r="AY120" s="497"/>
      <c r="BE120" s="506"/>
      <c r="BF120" s="506"/>
      <c r="BG120" s="506"/>
      <c r="BH120" s="506"/>
      <c r="BI120" s="506"/>
      <c r="BJ120" s="497"/>
      <c r="BK120" s="506"/>
      <c r="BL120" s="497"/>
      <c r="BM120" s="497"/>
    </row>
    <row r="121" spans="2:65" s="501" customFormat="1" ht="25.5" customHeight="1">
      <c r="B121" s="526"/>
      <c r="C121" s="485" t="s">
        <v>157</v>
      </c>
      <c r="D121" s="485" t="s">
        <v>158</v>
      </c>
      <c r="E121" s="486"/>
      <c r="F121" s="487" t="s">
        <v>637</v>
      </c>
      <c r="G121" s="487"/>
      <c r="H121" s="487"/>
      <c r="I121" s="487"/>
      <c r="J121" s="488" t="s">
        <v>150</v>
      </c>
      <c r="K121" s="489">
        <v>16</v>
      </c>
      <c r="L121" s="44"/>
      <c r="M121" s="44"/>
      <c r="N121" s="490">
        <f>ROUND(L121*K121,2)</f>
        <v>0</v>
      </c>
      <c r="O121" s="490"/>
      <c r="P121" s="490"/>
      <c r="Q121" s="490"/>
      <c r="R121" s="2"/>
      <c r="T121" s="29" t="s">
        <v>5</v>
      </c>
      <c r="U121" s="30" t="s">
        <v>35</v>
      </c>
      <c r="V121" s="31">
        <v>0</v>
      </c>
      <c r="W121" s="31">
        <f>V121*K120</f>
        <v>0</v>
      </c>
      <c r="X121" s="31">
        <v>0.0048</v>
      </c>
      <c r="Y121" s="31">
        <f>X121*K120</f>
        <v>0.043199999999999995</v>
      </c>
      <c r="Z121" s="31">
        <v>0</v>
      </c>
      <c r="AA121" s="32">
        <f>Z121*K120</f>
        <v>0</v>
      </c>
      <c r="AR121" s="497" t="s">
        <v>159</v>
      </c>
      <c r="AT121" s="497" t="s">
        <v>158</v>
      </c>
      <c r="AU121" s="497" t="s">
        <v>103</v>
      </c>
      <c r="AY121" s="497" t="s">
        <v>142</v>
      </c>
      <c r="BE121" s="506">
        <f>IF(U121="základní",N120,0)</f>
        <v>0</v>
      </c>
      <c r="BF121" s="506">
        <f>IF(U121="snížená",N120,0)</f>
        <v>0</v>
      </c>
      <c r="BG121" s="506">
        <f>IF(U121="zákl. přenesená",N120,0)</f>
        <v>0</v>
      </c>
      <c r="BH121" s="506">
        <f>IF(U121="sníž. přenesená",N120,0)</f>
        <v>0</v>
      </c>
      <c r="BI121" s="506">
        <f>IF(U121="nulová",N120,0)</f>
        <v>0</v>
      </c>
      <c r="BJ121" s="497" t="s">
        <v>78</v>
      </c>
      <c r="BK121" s="506">
        <f>ROUND(L120*K120,2)</f>
        <v>0</v>
      </c>
      <c r="BL121" s="497" t="s">
        <v>154</v>
      </c>
      <c r="BM121" s="497" t="s">
        <v>367</v>
      </c>
    </row>
    <row r="122" spans="2:65" s="501" customFormat="1" ht="25.5" customHeight="1">
      <c r="B122" s="526"/>
      <c r="C122" s="485" t="s">
        <v>160</v>
      </c>
      <c r="D122" s="485" t="s">
        <v>143</v>
      </c>
      <c r="E122" s="486"/>
      <c r="F122" s="487" t="s">
        <v>638</v>
      </c>
      <c r="G122" s="487"/>
      <c r="H122" s="487"/>
      <c r="I122" s="487"/>
      <c r="J122" s="488" t="s">
        <v>170</v>
      </c>
      <c r="K122" s="489">
        <v>2</v>
      </c>
      <c r="L122" s="44"/>
      <c r="M122" s="44"/>
      <c r="N122" s="490">
        <f aca="true" t="shared" si="12" ref="N122">ROUND(L122*K122,2)</f>
        <v>0</v>
      </c>
      <c r="O122" s="490"/>
      <c r="P122" s="490"/>
      <c r="Q122" s="490"/>
      <c r="R122" s="2"/>
      <c r="T122" s="29"/>
      <c r="U122" s="30"/>
      <c r="V122" s="31"/>
      <c r="W122" s="31"/>
      <c r="X122" s="31"/>
      <c r="Y122" s="31"/>
      <c r="Z122" s="31"/>
      <c r="AA122" s="32"/>
      <c r="AR122" s="497"/>
      <c r="AT122" s="497"/>
      <c r="AU122" s="497"/>
      <c r="AY122" s="497"/>
      <c r="BE122" s="506"/>
      <c r="BF122" s="506"/>
      <c r="BG122" s="506"/>
      <c r="BH122" s="506"/>
      <c r="BI122" s="506"/>
      <c r="BJ122" s="497"/>
      <c r="BK122" s="506"/>
      <c r="BL122" s="497"/>
      <c r="BM122" s="497"/>
    </row>
    <row r="123" spans="2:65" s="501" customFormat="1" ht="25.5" customHeight="1">
      <c r="B123" s="526"/>
      <c r="C123" s="485" t="s">
        <v>161</v>
      </c>
      <c r="D123" s="485" t="s">
        <v>143</v>
      </c>
      <c r="E123" s="486"/>
      <c r="F123" s="487" t="s">
        <v>639</v>
      </c>
      <c r="G123" s="487"/>
      <c r="H123" s="487"/>
      <c r="I123" s="487"/>
      <c r="J123" s="488" t="s">
        <v>170</v>
      </c>
      <c r="K123" s="489">
        <v>2</v>
      </c>
      <c r="L123" s="44"/>
      <c r="M123" s="44"/>
      <c r="N123" s="490">
        <f aca="true" t="shared" si="13" ref="N123">ROUND(L123*K123,2)</f>
        <v>0</v>
      </c>
      <c r="O123" s="490"/>
      <c r="P123" s="490"/>
      <c r="Q123" s="490"/>
      <c r="R123" s="2"/>
      <c r="T123" s="29"/>
      <c r="U123" s="30"/>
      <c r="V123" s="31"/>
      <c r="W123" s="31"/>
      <c r="X123" s="31"/>
      <c r="Y123" s="31"/>
      <c r="Z123" s="31"/>
      <c r="AA123" s="32"/>
      <c r="AR123" s="497"/>
      <c r="AT123" s="497"/>
      <c r="AU123" s="497"/>
      <c r="AY123" s="497"/>
      <c r="BE123" s="506"/>
      <c r="BF123" s="506"/>
      <c r="BG123" s="506"/>
      <c r="BH123" s="506"/>
      <c r="BI123" s="506"/>
      <c r="BJ123" s="497"/>
      <c r="BK123" s="506"/>
      <c r="BL123" s="497"/>
      <c r="BM123" s="497"/>
    </row>
    <row r="124" spans="2:65" s="501" customFormat="1" ht="25.5" customHeight="1">
      <c r="B124" s="526"/>
      <c r="C124" s="485" t="s">
        <v>162</v>
      </c>
      <c r="D124" s="485" t="s">
        <v>143</v>
      </c>
      <c r="E124" s="486"/>
      <c r="F124" s="487" t="s">
        <v>640</v>
      </c>
      <c r="G124" s="487"/>
      <c r="H124" s="487"/>
      <c r="I124" s="487"/>
      <c r="J124" s="488" t="s">
        <v>170</v>
      </c>
      <c r="K124" s="489">
        <v>2</v>
      </c>
      <c r="L124" s="44"/>
      <c r="M124" s="44"/>
      <c r="N124" s="490">
        <f aca="true" t="shared" si="14" ref="N124">ROUND(L124*K124,2)</f>
        <v>0</v>
      </c>
      <c r="O124" s="490"/>
      <c r="P124" s="490"/>
      <c r="Q124" s="490"/>
      <c r="R124" s="2"/>
      <c r="T124" s="29"/>
      <c r="U124" s="30"/>
      <c r="V124" s="31"/>
      <c r="W124" s="31"/>
      <c r="X124" s="31"/>
      <c r="Y124" s="31"/>
      <c r="Z124" s="31"/>
      <c r="AA124" s="32"/>
      <c r="AR124" s="497"/>
      <c r="AT124" s="497"/>
      <c r="AU124" s="497"/>
      <c r="AY124" s="497"/>
      <c r="BE124" s="506"/>
      <c r="BF124" s="506"/>
      <c r="BG124" s="506"/>
      <c r="BH124" s="506"/>
      <c r="BI124" s="506"/>
      <c r="BJ124" s="497"/>
      <c r="BK124" s="506"/>
      <c r="BL124" s="497"/>
      <c r="BM124" s="497"/>
    </row>
    <row r="125" spans="2:65" s="501" customFormat="1" ht="38.25" customHeight="1">
      <c r="B125" s="526"/>
      <c r="C125" s="485" t="s">
        <v>162</v>
      </c>
      <c r="D125" s="485" t="s">
        <v>143</v>
      </c>
      <c r="E125" s="486"/>
      <c r="F125" s="487" t="s">
        <v>368</v>
      </c>
      <c r="G125" s="487"/>
      <c r="H125" s="487"/>
      <c r="I125" s="487"/>
      <c r="J125" s="488" t="s">
        <v>168</v>
      </c>
      <c r="K125" s="489">
        <v>356.264</v>
      </c>
      <c r="L125" s="44"/>
      <c r="M125" s="44"/>
      <c r="N125" s="490">
        <f>ROUND(L125*K125,2)</f>
        <v>0</v>
      </c>
      <c r="O125" s="490"/>
      <c r="P125" s="490"/>
      <c r="Q125" s="490"/>
      <c r="R125" s="2"/>
      <c r="T125" s="29" t="s">
        <v>5</v>
      </c>
      <c r="U125" s="34" t="s">
        <v>35</v>
      </c>
      <c r="V125" s="35">
        <v>0</v>
      </c>
      <c r="W125" s="35">
        <f>V125*K125</f>
        <v>0</v>
      </c>
      <c r="X125" s="35">
        <v>0</v>
      </c>
      <c r="Y125" s="35">
        <f>X125*K125</f>
        <v>0</v>
      </c>
      <c r="Z125" s="35">
        <v>0</v>
      </c>
      <c r="AA125" s="36">
        <f>Z125*K125</f>
        <v>0</v>
      </c>
      <c r="AR125" s="497" t="s">
        <v>154</v>
      </c>
      <c r="AT125" s="497" t="s">
        <v>143</v>
      </c>
      <c r="AU125" s="497" t="s">
        <v>103</v>
      </c>
      <c r="AY125" s="497" t="s">
        <v>142</v>
      </c>
      <c r="BE125" s="506">
        <f>IF(U125="základní",N125,0)</f>
        <v>0</v>
      </c>
      <c r="BF125" s="506">
        <f>IF(U125="snížená",N125,0)</f>
        <v>0</v>
      </c>
      <c r="BG125" s="506">
        <f>IF(U125="zákl. přenesená",N125,0)</f>
        <v>0</v>
      </c>
      <c r="BH125" s="506">
        <f>IF(U125="sníž. přenesená",N125,0)</f>
        <v>0</v>
      </c>
      <c r="BI125" s="506">
        <f>IF(U125="nulová",N125,0)</f>
        <v>0</v>
      </c>
      <c r="BJ125" s="497" t="s">
        <v>78</v>
      </c>
      <c r="BK125" s="506">
        <f>ROUND(L125*K125,2)</f>
        <v>0</v>
      </c>
      <c r="BL125" s="497" t="s">
        <v>154</v>
      </c>
      <c r="BM125" s="497" t="s">
        <v>369</v>
      </c>
    </row>
    <row r="126" spans="2:18" s="501" customFormat="1" ht="6.95" customHeight="1">
      <c r="B126" s="503"/>
      <c r="C126" s="504"/>
      <c r="D126" s="504"/>
      <c r="E126" s="504"/>
      <c r="F126" s="504"/>
      <c r="G126" s="504"/>
      <c r="H126" s="504"/>
      <c r="I126" s="504"/>
      <c r="J126" s="504"/>
      <c r="K126" s="504"/>
      <c r="L126" s="504"/>
      <c r="M126" s="504"/>
      <c r="N126" s="504"/>
      <c r="O126" s="504"/>
      <c r="P126" s="504"/>
      <c r="Q126" s="504"/>
      <c r="R126" s="505"/>
    </row>
  </sheetData>
  <sheetProtection algorithmName="SHA-512" hashValue="E72HZmp5HitxNOBdBxUMNImc+bdg+elYiocN8qMghhuwpOtqMPjb/qyDz5WTyCX9wtkvTlJdqp4Gaa1u4HYRuQ==" saltValue="Qg5pXxM9kYCDMwlAd+0ZGQ==" spinCount="100000" sheet="1" formatCells="0" formatColumns="0" formatRows="0" insertColumns="0" insertRows="0" insertHyperlinks="0" deleteColumns="0" deleteRows="0" selectLockedCells="1" sort="0" autoFilter="0" pivotTables="0"/>
  <mergeCells count="9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L94:Q94"/>
    <mergeCell ref="C100:Q100"/>
    <mergeCell ref="F102:P102"/>
    <mergeCell ref="F103:P103"/>
    <mergeCell ref="M105:P105"/>
    <mergeCell ref="M107:Q107"/>
    <mergeCell ref="M108:Q108"/>
    <mergeCell ref="F115:I115"/>
    <mergeCell ref="L115:M115"/>
    <mergeCell ref="N115:Q115"/>
    <mergeCell ref="F110:I110"/>
    <mergeCell ref="L110:M110"/>
    <mergeCell ref="N110:Q110"/>
    <mergeCell ref="F114:I114"/>
    <mergeCell ref="L114:M114"/>
    <mergeCell ref="N114:Q114"/>
    <mergeCell ref="N111:Q111"/>
    <mergeCell ref="N112:Q112"/>
    <mergeCell ref="N113:Q113"/>
    <mergeCell ref="H1:K1"/>
    <mergeCell ref="S2:AC2"/>
    <mergeCell ref="F125:I125"/>
    <mergeCell ref="L125:M125"/>
    <mergeCell ref="N125:Q125"/>
    <mergeCell ref="F120:I120"/>
    <mergeCell ref="L120:M120"/>
    <mergeCell ref="N120:Q120"/>
    <mergeCell ref="F118:I118"/>
    <mergeCell ref="F116:I116"/>
    <mergeCell ref="L116:M116"/>
    <mergeCell ref="N116:Q116"/>
    <mergeCell ref="F119:I119"/>
    <mergeCell ref="L119:M119"/>
    <mergeCell ref="N119:Q119"/>
    <mergeCell ref="L118:M118"/>
    <mergeCell ref="N118:Q118"/>
    <mergeCell ref="F117:I117"/>
    <mergeCell ref="L117:M117"/>
    <mergeCell ref="N117:Q117"/>
    <mergeCell ref="F121:I121"/>
    <mergeCell ref="L121:M121"/>
    <mergeCell ref="N121:Q121"/>
    <mergeCell ref="F124:I124"/>
    <mergeCell ref="L124:M124"/>
    <mergeCell ref="N124:Q124"/>
    <mergeCell ref="F122:I122"/>
    <mergeCell ref="L122:M122"/>
    <mergeCell ref="N122:Q122"/>
    <mergeCell ref="F123:I123"/>
    <mergeCell ref="L123:M123"/>
    <mergeCell ref="N123:Q123"/>
  </mergeCells>
  <hyperlinks>
    <hyperlink ref="F1:G1" location="C2" display="1) Krycí list rozpočtu"/>
    <hyperlink ref="H1:K1" location="C86" display="2) Rekapitulace rozpočtu"/>
    <hyperlink ref="L1" location="C11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N126"/>
  <sheetViews>
    <sheetView showGridLines="0" workbookViewId="0" topLeftCell="B1">
      <pane ySplit="1" topLeftCell="A2" activePane="bottomLeft" state="frozen"/>
      <selection pane="bottomLeft" activeCell="L117" sqref="L117:M125"/>
    </sheetView>
  </sheetViews>
  <sheetFormatPr defaultColWidth="9.33203125" defaultRowHeight="13.5"/>
  <cols>
    <col min="1" max="1" width="8.33203125" style="40" customWidth="1"/>
    <col min="2" max="2" width="1.66796875" style="40" customWidth="1"/>
    <col min="3" max="3" width="4.16015625" style="40" customWidth="1"/>
    <col min="4" max="4" width="4.33203125" style="40" customWidth="1"/>
    <col min="5" max="5" width="17.16015625" style="40" customWidth="1"/>
    <col min="6" max="7" width="11.16015625" style="40" customWidth="1"/>
    <col min="8" max="8" width="12.5" style="40" customWidth="1"/>
    <col min="9" max="9" width="7" style="40" customWidth="1"/>
    <col min="10" max="10" width="5.16015625" style="40" customWidth="1"/>
    <col min="11" max="11" width="11.5" style="40" customWidth="1"/>
    <col min="12" max="12" width="12" style="40" customWidth="1"/>
    <col min="13" max="14" width="6" style="40" customWidth="1"/>
    <col min="15" max="15" width="2" style="40" customWidth="1"/>
    <col min="16" max="16" width="12.5" style="40" customWidth="1"/>
    <col min="17" max="17" width="4.16015625" style="40" customWidth="1"/>
    <col min="18" max="18" width="1.66796875" style="40" customWidth="1"/>
    <col min="19" max="19" width="8.16015625" style="40" customWidth="1"/>
    <col min="20" max="20" width="29.66015625" style="40" hidden="1" customWidth="1"/>
    <col min="21" max="21" width="16.33203125" style="40" hidden="1" customWidth="1"/>
    <col min="22" max="22" width="12.33203125" style="40" hidden="1" customWidth="1"/>
    <col min="23" max="23" width="16.33203125" style="40" hidden="1" customWidth="1"/>
    <col min="24" max="24" width="12.16015625" style="40" hidden="1" customWidth="1"/>
    <col min="25" max="25" width="15" style="40" hidden="1" customWidth="1"/>
    <col min="26" max="26" width="11" style="40" hidden="1" customWidth="1"/>
    <col min="27" max="27" width="15" style="40" hidden="1" customWidth="1"/>
    <col min="28" max="28" width="16.33203125" style="40" hidden="1" customWidth="1"/>
    <col min="29" max="29" width="11" style="40" customWidth="1"/>
    <col min="30" max="30" width="15" style="40" customWidth="1"/>
    <col min="31" max="31" width="16.33203125" style="40" customWidth="1"/>
    <col min="32" max="43" width="9.33203125" style="40" customWidth="1"/>
    <col min="44" max="65" width="9.33203125" style="40" hidden="1" customWidth="1"/>
    <col min="66" max="16384" width="9.33203125" style="40" customWidth="1"/>
  </cols>
  <sheetData>
    <row r="1" spans="1:66" ht="21.75" customHeight="1">
      <c r="A1" s="10"/>
      <c r="B1" s="11"/>
      <c r="C1" s="11"/>
      <c r="D1" s="12" t="s">
        <v>1</v>
      </c>
      <c r="E1" s="11"/>
      <c r="F1" s="13" t="s">
        <v>98</v>
      </c>
      <c r="G1" s="13"/>
      <c r="H1" s="48" t="s">
        <v>99</v>
      </c>
      <c r="I1" s="48"/>
      <c r="J1" s="48"/>
      <c r="K1" s="48"/>
      <c r="L1" s="13" t="s">
        <v>100</v>
      </c>
      <c r="M1" s="11"/>
      <c r="N1" s="11"/>
      <c r="O1" s="12" t="s">
        <v>101</v>
      </c>
      <c r="P1" s="11"/>
      <c r="Q1" s="11"/>
      <c r="R1" s="11"/>
      <c r="S1" s="13" t="s">
        <v>102</v>
      </c>
      <c r="T1" s="13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</row>
    <row r="2" spans="3:46" s="361" customFormat="1" ht="36.95" customHeight="1">
      <c r="C2" s="362" t="s">
        <v>7</v>
      </c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S2" s="364" t="s">
        <v>8</v>
      </c>
      <c r="T2" s="365"/>
      <c r="U2" s="365"/>
      <c r="V2" s="365"/>
      <c r="W2" s="365"/>
      <c r="X2" s="365"/>
      <c r="Y2" s="365"/>
      <c r="Z2" s="365"/>
      <c r="AA2" s="365"/>
      <c r="AB2" s="365"/>
      <c r="AC2" s="365"/>
      <c r="AT2" s="366" t="s">
        <v>97</v>
      </c>
    </row>
    <row r="3" spans="2:46" s="361" customFormat="1" ht="6.95" customHeight="1">
      <c r="B3" s="367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AT3" s="366" t="s">
        <v>103</v>
      </c>
    </row>
    <row r="4" spans="2:46" s="361" customFormat="1" ht="36.95" customHeight="1">
      <c r="B4" s="370"/>
      <c r="C4" s="371" t="s">
        <v>104</v>
      </c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3"/>
      <c r="T4" s="374" t="s">
        <v>13</v>
      </c>
      <c r="AT4" s="366" t="s">
        <v>6</v>
      </c>
    </row>
    <row r="5" spans="2:18" s="361" customFormat="1" ht="6.95" customHeight="1">
      <c r="B5" s="370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3"/>
    </row>
    <row r="6" spans="2:18" s="361" customFormat="1" ht="25.35" customHeight="1">
      <c r="B6" s="370"/>
      <c r="C6" s="375"/>
      <c r="D6" s="376" t="s">
        <v>16</v>
      </c>
      <c r="E6" s="375"/>
      <c r="F6" s="377" t="str">
        <f>'Rekapitulace stavby'!K6</f>
        <v xml:space="preserve">Pořízení nové kotelny_ UDRŽOVACÍ PRÁCE
Vyšší odborná škola a Střední zemědělská škola Benešov, Mendelova 131 
</v>
      </c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5"/>
      <c r="R6" s="373"/>
    </row>
    <row r="7" spans="2:18" s="379" customFormat="1" ht="32.85" customHeight="1">
      <c r="B7" s="380"/>
      <c r="C7" s="381"/>
      <c r="D7" s="382" t="s">
        <v>105</v>
      </c>
      <c r="E7" s="381"/>
      <c r="F7" s="383" t="s">
        <v>370</v>
      </c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1"/>
      <c r="R7" s="385"/>
    </row>
    <row r="8" spans="2:18" s="379" customFormat="1" ht="14.45" customHeight="1">
      <c r="B8" s="380"/>
      <c r="C8" s="381"/>
      <c r="D8" s="376" t="s">
        <v>17</v>
      </c>
      <c r="E8" s="381"/>
      <c r="F8" s="386"/>
      <c r="G8" s="381"/>
      <c r="H8" s="381"/>
      <c r="I8" s="381"/>
      <c r="J8" s="381"/>
      <c r="K8" s="381"/>
      <c r="L8" s="381"/>
      <c r="M8" s="376" t="s">
        <v>18</v>
      </c>
      <c r="N8" s="381"/>
      <c r="O8" s="386" t="s">
        <v>5</v>
      </c>
      <c r="P8" s="381"/>
      <c r="Q8" s="381"/>
      <c r="R8" s="385"/>
    </row>
    <row r="9" spans="2:18" s="379" customFormat="1" ht="14.45" customHeight="1">
      <c r="B9" s="380"/>
      <c r="C9" s="381"/>
      <c r="D9" s="376" t="s">
        <v>19</v>
      </c>
      <c r="E9" s="381"/>
      <c r="F9" s="386" t="str">
        <f>'Rekapitulace stavby'!K8</f>
        <v xml:space="preserve">Benešov-Mendelova 131 </v>
      </c>
      <c r="G9" s="381"/>
      <c r="H9" s="381"/>
      <c r="I9" s="381"/>
      <c r="J9" s="381"/>
      <c r="K9" s="381"/>
      <c r="L9" s="381"/>
      <c r="M9" s="376" t="s">
        <v>20</v>
      </c>
      <c r="N9" s="381"/>
      <c r="O9" s="387">
        <f>'Rekapitulace stavby'!AN8</f>
        <v>43862</v>
      </c>
      <c r="P9" s="387"/>
      <c r="Q9" s="381"/>
      <c r="R9" s="385"/>
    </row>
    <row r="10" spans="2:18" s="379" customFormat="1" ht="10.9" customHeight="1">
      <c r="B10" s="380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5"/>
    </row>
    <row r="11" spans="2:18" s="379" customFormat="1" ht="14.45" customHeight="1">
      <c r="B11" s="380"/>
      <c r="C11" s="381"/>
      <c r="D11" s="376" t="s">
        <v>23</v>
      </c>
      <c r="E11" s="381"/>
      <c r="F11" s="381"/>
      <c r="G11" s="381"/>
      <c r="H11" s="381"/>
      <c r="I11" s="381"/>
      <c r="J11" s="381"/>
      <c r="K11" s="381"/>
      <c r="L11" s="381"/>
      <c r="M11" s="376" t="s">
        <v>24</v>
      </c>
      <c r="N11" s="381"/>
      <c r="O11" s="388">
        <f>'Rekapitulace stavby'!AN10</f>
        <v>61664651</v>
      </c>
      <c r="P11" s="388"/>
      <c r="Q11" s="381"/>
      <c r="R11" s="385"/>
    </row>
    <row r="12" spans="2:18" s="379" customFormat="1" ht="18" customHeight="1">
      <c r="B12" s="380"/>
      <c r="C12" s="381"/>
      <c r="D12" s="381"/>
      <c r="E12" s="386" t="str">
        <f>'Rekapitulace stavby'!E11</f>
        <v>Vyšší odborná škola a Střední zemědělská škola Benešov</v>
      </c>
      <c r="F12" s="381"/>
      <c r="G12" s="381"/>
      <c r="H12" s="381"/>
      <c r="I12" s="381"/>
      <c r="J12" s="381"/>
      <c r="K12" s="381"/>
      <c r="L12" s="381"/>
      <c r="M12" s="376" t="s">
        <v>25</v>
      </c>
      <c r="N12" s="381"/>
      <c r="O12" s="388" t="s">
        <v>5</v>
      </c>
      <c r="P12" s="388"/>
      <c r="Q12" s="381"/>
      <c r="R12" s="385"/>
    </row>
    <row r="13" spans="2:18" s="379" customFormat="1" ht="6.95" customHeight="1">
      <c r="B13" s="380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5"/>
    </row>
    <row r="14" spans="2:18" s="15" customFormat="1" ht="14.45" customHeight="1">
      <c r="B14" s="8"/>
      <c r="C14" s="38"/>
      <c r="D14" s="37" t="s">
        <v>26</v>
      </c>
      <c r="E14" s="38"/>
      <c r="F14" s="38"/>
      <c r="G14" s="38"/>
      <c r="H14" s="38"/>
      <c r="I14" s="38"/>
      <c r="J14" s="38"/>
      <c r="K14" s="38"/>
      <c r="L14" s="38"/>
      <c r="M14" s="37" t="s">
        <v>24</v>
      </c>
      <c r="N14" s="38"/>
      <c r="O14" s="47" t="str">
        <f>IF('Rekapitulace stavby'!AN13="","",'Rekapitulace stavby'!AN13)</f>
        <v/>
      </c>
      <c r="P14" s="47"/>
      <c r="Q14" s="38"/>
      <c r="R14" s="9"/>
    </row>
    <row r="15" spans="2:18" s="15" customFormat="1" ht="18" customHeight="1">
      <c r="B15" s="8"/>
      <c r="C15" s="38"/>
      <c r="D15" s="38"/>
      <c r="E15" s="39" t="str">
        <f>IF('Rekapitulace stavby'!E14="","",'Rekapitulace stavby'!E14)</f>
        <v xml:space="preserve"> </v>
      </c>
      <c r="F15" s="38"/>
      <c r="G15" s="38"/>
      <c r="H15" s="38"/>
      <c r="I15" s="38"/>
      <c r="J15" s="38"/>
      <c r="K15" s="38"/>
      <c r="L15" s="38"/>
      <c r="M15" s="37" t="s">
        <v>25</v>
      </c>
      <c r="N15" s="38"/>
      <c r="O15" s="47" t="str">
        <f>IF('Rekapitulace stavby'!AN14="","",'Rekapitulace stavby'!AN14)</f>
        <v/>
      </c>
      <c r="P15" s="47"/>
      <c r="Q15" s="38"/>
      <c r="R15" s="9"/>
    </row>
    <row r="16" spans="2:18" s="15" customFormat="1" ht="6.95" customHeight="1">
      <c r="B16" s="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9"/>
    </row>
    <row r="17" spans="2:18" s="379" customFormat="1" ht="14.45" customHeight="1">
      <c r="B17" s="380"/>
      <c r="C17" s="381"/>
      <c r="D17" s="376" t="s">
        <v>28</v>
      </c>
      <c r="E17" s="381"/>
      <c r="F17" s="381"/>
      <c r="G17" s="381"/>
      <c r="H17" s="381"/>
      <c r="I17" s="381"/>
      <c r="J17" s="381"/>
      <c r="K17" s="381"/>
      <c r="L17" s="381"/>
      <c r="M17" s="376" t="s">
        <v>24</v>
      </c>
      <c r="N17" s="381"/>
      <c r="O17" s="388"/>
      <c r="P17" s="388"/>
      <c r="Q17" s="381"/>
      <c r="R17" s="385"/>
    </row>
    <row r="18" spans="2:18" s="379" customFormat="1" ht="18" customHeight="1">
      <c r="B18" s="380"/>
      <c r="C18" s="381"/>
      <c r="D18" s="381"/>
      <c r="E18" s="386" t="str">
        <f>'Rekapitulace stavby'!E17</f>
        <v>Mgr. Michal Smejkal</v>
      </c>
      <c r="F18" s="381"/>
      <c r="G18" s="381"/>
      <c r="H18" s="381"/>
      <c r="I18" s="381"/>
      <c r="J18" s="381"/>
      <c r="K18" s="381"/>
      <c r="L18" s="381"/>
      <c r="M18" s="376" t="s">
        <v>25</v>
      </c>
      <c r="N18" s="381"/>
      <c r="O18" s="388" t="s">
        <v>5</v>
      </c>
      <c r="P18" s="388"/>
      <c r="Q18" s="381"/>
      <c r="R18" s="385"/>
    </row>
    <row r="19" spans="2:18" s="379" customFormat="1" ht="6.95" customHeight="1">
      <c r="B19" s="380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5"/>
    </row>
    <row r="20" spans="2:18" s="379" customFormat="1" ht="14.45" customHeight="1">
      <c r="B20" s="380"/>
      <c r="C20" s="381"/>
      <c r="D20" s="376" t="s">
        <v>30</v>
      </c>
      <c r="E20" s="381"/>
      <c r="F20" s="381"/>
      <c r="G20" s="381"/>
      <c r="H20" s="381"/>
      <c r="I20" s="381"/>
      <c r="J20" s="381"/>
      <c r="K20" s="381"/>
      <c r="L20" s="381"/>
      <c r="M20" s="376" t="s">
        <v>24</v>
      </c>
      <c r="N20" s="381"/>
      <c r="O20" s="388"/>
      <c r="P20" s="388"/>
      <c r="Q20" s="381"/>
      <c r="R20" s="385"/>
    </row>
    <row r="21" spans="2:18" s="379" customFormat="1" ht="18" customHeight="1">
      <c r="B21" s="380"/>
      <c r="C21" s="381"/>
      <c r="D21" s="381"/>
      <c r="E21" s="386" t="str">
        <f>'Rekapitulace stavby'!E20</f>
        <v>Martin Suchý</v>
      </c>
      <c r="F21" s="381"/>
      <c r="G21" s="381"/>
      <c r="H21" s="381"/>
      <c r="I21" s="381"/>
      <c r="J21" s="381"/>
      <c r="K21" s="381"/>
      <c r="L21" s="381"/>
      <c r="M21" s="376" t="s">
        <v>25</v>
      </c>
      <c r="N21" s="381"/>
      <c r="O21" s="388" t="s">
        <v>5</v>
      </c>
      <c r="P21" s="388"/>
      <c r="Q21" s="381"/>
      <c r="R21" s="385"/>
    </row>
    <row r="22" spans="2:18" s="379" customFormat="1" ht="6.95" customHeight="1">
      <c r="B22" s="380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5"/>
    </row>
    <row r="23" spans="2:18" s="379" customFormat="1" ht="14.45" customHeight="1">
      <c r="B23" s="380"/>
      <c r="C23" s="381"/>
      <c r="D23" s="376" t="s">
        <v>31</v>
      </c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5"/>
    </row>
    <row r="24" spans="2:18" s="379" customFormat="1" ht="16.5" customHeight="1">
      <c r="B24" s="380"/>
      <c r="C24" s="381"/>
      <c r="D24" s="381"/>
      <c r="E24" s="389" t="s">
        <v>5</v>
      </c>
      <c r="F24" s="389"/>
      <c r="G24" s="389"/>
      <c r="H24" s="389"/>
      <c r="I24" s="389"/>
      <c r="J24" s="389"/>
      <c r="K24" s="389"/>
      <c r="L24" s="389"/>
      <c r="M24" s="381"/>
      <c r="N24" s="381"/>
      <c r="O24" s="381"/>
      <c r="P24" s="381"/>
      <c r="Q24" s="381"/>
      <c r="R24" s="385"/>
    </row>
    <row r="25" spans="2:18" s="379" customFormat="1" ht="6.95" customHeight="1">
      <c r="B25" s="380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5"/>
    </row>
    <row r="26" spans="2:18" s="379" customFormat="1" ht="6.95" customHeight="1">
      <c r="B26" s="380"/>
      <c r="C26" s="381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81"/>
      <c r="R26" s="385"/>
    </row>
    <row r="27" spans="2:18" s="379" customFormat="1" ht="14.45" customHeight="1">
      <c r="B27" s="380"/>
      <c r="C27" s="381"/>
      <c r="D27" s="391" t="s">
        <v>107</v>
      </c>
      <c r="E27" s="381"/>
      <c r="F27" s="381"/>
      <c r="G27" s="381"/>
      <c r="H27" s="381"/>
      <c r="I27" s="381"/>
      <c r="J27" s="381"/>
      <c r="K27" s="381"/>
      <c r="L27" s="381"/>
      <c r="M27" s="392">
        <f>N88</f>
        <v>0</v>
      </c>
      <c r="N27" s="392"/>
      <c r="O27" s="392"/>
      <c r="P27" s="392"/>
      <c r="Q27" s="381"/>
      <c r="R27" s="385"/>
    </row>
    <row r="28" spans="2:18" s="379" customFormat="1" ht="14.45" customHeight="1">
      <c r="B28" s="380"/>
      <c r="C28" s="381"/>
      <c r="D28" s="393"/>
      <c r="E28" s="381"/>
      <c r="F28" s="381"/>
      <c r="G28" s="381"/>
      <c r="H28" s="381"/>
      <c r="I28" s="381"/>
      <c r="J28" s="381"/>
      <c r="K28" s="381"/>
      <c r="L28" s="381"/>
      <c r="M28" s="392"/>
      <c r="N28" s="392"/>
      <c r="O28" s="392"/>
      <c r="P28" s="392"/>
      <c r="Q28" s="381"/>
      <c r="R28" s="385"/>
    </row>
    <row r="29" spans="2:18" s="379" customFormat="1" ht="6.95" customHeight="1">
      <c r="B29" s="380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5"/>
    </row>
    <row r="30" spans="2:18" s="379" customFormat="1" ht="25.35" customHeight="1">
      <c r="B30" s="380"/>
      <c r="C30" s="381"/>
      <c r="D30" s="394" t="s">
        <v>33</v>
      </c>
      <c r="E30" s="381"/>
      <c r="F30" s="381"/>
      <c r="G30" s="381"/>
      <c r="H30" s="381"/>
      <c r="I30" s="381"/>
      <c r="J30" s="381"/>
      <c r="K30" s="381"/>
      <c r="L30" s="381"/>
      <c r="M30" s="395">
        <f>ROUND(M27+M28,2)</f>
        <v>0</v>
      </c>
      <c r="N30" s="384"/>
      <c r="O30" s="384"/>
      <c r="P30" s="384"/>
      <c r="Q30" s="381"/>
      <c r="R30" s="385"/>
    </row>
    <row r="31" spans="2:18" s="379" customFormat="1" ht="6.95" customHeight="1">
      <c r="B31" s="380"/>
      <c r="C31" s="381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81"/>
      <c r="R31" s="385"/>
    </row>
    <row r="32" spans="2:18" s="379" customFormat="1" ht="14.45" customHeight="1">
      <c r="B32" s="380"/>
      <c r="C32" s="381"/>
      <c r="D32" s="396" t="s">
        <v>34</v>
      </c>
      <c r="E32" s="396" t="s">
        <v>35</v>
      </c>
      <c r="F32" s="397">
        <v>0.21</v>
      </c>
      <c r="G32" s="398" t="s">
        <v>36</v>
      </c>
      <c r="H32" s="399">
        <f>M30</f>
        <v>0</v>
      </c>
      <c r="I32" s="384"/>
      <c r="J32" s="384"/>
      <c r="K32" s="381"/>
      <c r="L32" s="381"/>
      <c r="M32" s="399">
        <f>ROUND(H32*F32,2)</f>
        <v>0</v>
      </c>
      <c r="N32" s="384"/>
      <c r="O32" s="384"/>
      <c r="P32" s="384"/>
      <c r="Q32" s="381"/>
      <c r="R32" s="385"/>
    </row>
    <row r="33" spans="2:18" s="379" customFormat="1" ht="14.45" customHeight="1">
      <c r="B33" s="380"/>
      <c r="C33" s="381"/>
      <c r="D33" s="381"/>
      <c r="E33" s="396" t="s">
        <v>37</v>
      </c>
      <c r="F33" s="397">
        <v>0.15</v>
      </c>
      <c r="G33" s="398" t="s">
        <v>36</v>
      </c>
      <c r="H33" s="399">
        <f>ROUND((SUM(BF95:BF96)+SUM(BF114:BF125)),2)</f>
        <v>0</v>
      </c>
      <c r="I33" s="384"/>
      <c r="J33" s="384"/>
      <c r="K33" s="381"/>
      <c r="L33" s="381"/>
      <c r="M33" s="399">
        <f>ROUND(ROUND((SUM(BF95:BF96)+SUM(BF114:BF125)),2)*F33,2)</f>
        <v>0</v>
      </c>
      <c r="N33" s="384"/>
      <c r="O33" s="384"/>
      <c r="P33" s="384"/>
      <c r="Q33" s="381"/>
      <c r="R33" s="385"/>
    </row>
    <row r="34" spans="2:18" s="379" customFormat="1" ht="14.45" customHeight="1" hidden="1">
      <c r="B34" s="380"/>
      <c r="C34" s="381"/>
      <c r="D34" s="381"/>
      <c r="E34" s="396" t="s">
        <v>38</v>
      </c>
      <c r="F34" s="397">
        <v>0.21</v>
      </c>
      <c r="G34" s="398" t="s">
        <v>36</v>
      </c>
      <c r="H34" s="399">
        <f>ROUND((SUM(BG95:BG96)+SUM(BG114:BG125)),2)</f>
        <v>0</v>
      </c>
      <c r="I34" s="384"/>
      <c r="J34" s="384"/>
      <c r="K34" s="381"/>
      <c r="L34" s="381"/>
      <c r="M34" s="399">
        <v>0</v>
      </c>
      <c r="N34" s="384"/>
      <c r="O34" s="384"/>
      <c r="P34" s="384"/>
      <c r="Q34" s="381"/>
      <c r="R34" s="385"/>
    </row>
    <row r="35" spans="2:18" s="379" customFormat="1" ht="14.45" customHeight="1" hidden="1">
      <c r="B35" s="380"/>
      <c r="C35" s="381"/>
      <c r="D35" s="381"/>
      <c r="E35" s="396" t="s">
        <v>39</v>
      </c>
      <c r="F35" s="397">
        <v>0.15</v>
      </c>
      <c r="G35" s="398" t="s">
        <v>36</v>
      </c>
      <c r="H35" s="399">
        <f>ROUND((SUM(BH95:BH96)+SUM(BH114:BH125)),2)</f>
        <v>0</v>
      </c>
      <c r="I35" s="384"/>
      <c r="J35" s="384"/>
      <c r="K35" s="381"/>
      <c r="L35" s="381"/>
      <c r="M35" s="399">
        <v>0</v>
      </c>
      <c r="N35" s="384"/>
      <c r="O35" s="384"/>
      <c r="P35" s="384"/>
      <c r="Q35" s="381"/>
      <c r="R35" s="385"/>
    </row>
    <row r="36" spans="2:18" s="379" customFormat="1" ht="14.45" customHeight="1" hidden="1">
      <c r="B36" s="380"/>
      <c r="C36" s="381"/>
      <c r="D36" s="381"/>
      <c r="E36" s="396" t="s">
        <v>40</v>
      </c>
      <c r="F36" s="397">
        <v>0</v>
      </c>
      <c r="G36" s="398" t="s">
        <v>36</v>
      </c>
      <c r="H36" s="399">
        <f>ROUND((SUM(BI95:BI96)+SUM(BI114:BI125)),2)</f>
        <v>0</v>
      </c>
      <c r="I36" s="384"/>
      <c r="J36" s="384"/>
      <c r="K36" s="381"/>
      <c r="L36" s="381"/>
      <c r="M36" s="399">
        <v>0</v>
      </c>
      <c r="N36" s="384"/>
      <c r="O36" s="384"/>
      <c r="P36" s="384"/>
      <c r="Q36" s="381"/>
      <c r="R36" s="385"/>
    </row>
    <row r="37" spans="2:18" s="379" customFormat="1" ht="6.95" customHeight="1">
      <c r="B37" s="380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5"/>
    </row>
    <row r="38" spans="2:18" s="379" customFormat="1" ht="25.35" customHeight="1">
      <c r="B38" s="380"/>
      <c r="C38" s="400"/>
      <c r="D38" s="401" t="s">
        <v>41</v>
      </c>
      <c r="E38" s="402"/>
      <c r="F38" s="402"/>
      <c r="G38" s="403" t="s">
        <v>42</v>
      </c>
      <c r="H38" s="404" t="s">
        <v>43</v>
      </c>
      <c r="I38" s="402"/>
      <c r="J38" s="402"/>
      <c r="K38" s="402"/>
      <c r="L38" s="405">
        <f>SUM(M30:M36)</f>
        <v>0</v>
      </c>
      <c r="M38" s="405"/>
      <c r="N38" s="405"/>
      <c r="O38" s="405"/>
      <c r="P38" s="406"/>
      <c r="Q38" s="400"/>
      <c r="R38" s="385"/>
    </row>
    <row r="39" spans="2:18" s="379" customFormat="1" ht="14.45" customHeight="1">
      <c r="B39" s="380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5"/>
    </row>
    <row r="40" spans="2:18" s="379" customFormat="1" ht="14.45" customHeight="1">
      <c r="B40" s="380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5"/>
    </row>
    <row r="41" spans="2:18" s="361" customFormat="1" ht="13.5">
      <c r="B41" s="370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3"/>
    </row>
    <row r="42" spans="2:18" s="361" customFormat="1" ht="13.5">
      <c r="B42" s="370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3"/>
    </row>
    <row r="43" spans="2:18" s="361" customFormat="1" ht="13.5">
      <c r="B43" s="370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3"/>
    </row>
    <row r="44" spans="2:18" s="361" customFormat="1" ht="13.5">
      <c r="B44" s="370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3"/>
    </row>
    <row r="45" spans="2:18" s="361" customFormat="1" ht="13.5">
      <c r="B45" s="370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3"/>
    </row>
    <row r="46" spans="2:18" s="361" customFormat="1" ht="13.5">
      <c r="B46" s="370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3"/>
    </row>
    <row r="47" spans="2:18" s="361" customFormat="1" ht="13.5">
      <c r="B47" s="370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3"/>
    </row>
    <row r="48" spans="2:18" s="361" customFormat="1" ht="13.5">
      <c r="B48" s="370"/>
      <c r="C48" s="375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3"/>
    </row>
    <row r="49" spans="2:18" s="361" customFormat="1" ht="13.5">
      <c r="B49" s="370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3"/>
    </row>
    <row r="50" spans="2:18" s="379" customFormat="1" ht="15">
      <c r="B50" s="380"/>
      <c r="C50" s="381"/>
      <c r="D50" s="407" t="s">
        <v>44</v>
      </c>
      <c r="E50" s="390"/>
      <c r="F50" s="390"/>
      <c r="G50" s="390"/>
      <c r="H50" s="408"/>
      <c r="I50" s="381"/>
      <c r="J50" s="407" t="s">
        <v>45</v>
      </c>
      <c r="K50" s="390"/>
      <c r="L50" s="390"/>
      <c r="M50" s="390"/>
      <c r="N50" s="390"/>
      <c r="O50" s="390"/>
      <c r="P50" s="408"/>
      <c r="Q50" s="381"/>
      <c r="R50" s="385"/>
    </row>
    <row r="51" spans="2:18" s="361" customFormat="1" ht="13.5">
      <c r="B51" s="370"/>
      <c r="C51" s="375"/>
      <c r="D51" s="409"/>
      <c r="E51" s="375"/>
      <c r="F51" s="375"/>
      <c r="G51" s="375"/>
      <c r="H51" s="410"/>
      <c r="I51" s="375"/>
      <c r="J51" s="409"/>
      <c r="K51" s="375"/>
      <c r="L51" s="375"/>
      <c r="M51" s="375"/>
      <c r="N51" s="375"/>
      <c r="O51" s="375"/>
      <c r="P51" s="410"/>
      <c r="Q51" s="375"/>
      <c r="R51" s="373"/>
    </row>
    <row r="52" spans="2:18" s="361" customFormat="1" ht="13.5">
      <c r="B52" s="370"/>
      <c r="C52" s="375"/>
      <c r="D52" s="409"/>
      <c r="E52" s="375"/>
      <c r="F52" s="375"/>
      <c r="G52" s="375"/>
      <c r="H52" s="410"/>
      <c r="I52" s="375"/>
      <c r="J52" s="409"/>
      <c r="K52" s="375"/>
      <c r="L52" s="375"/>
      <c r="M52" s="375"/>
      <c r="N52" s="375"/>
      <c r="O52" s="375"/>
      <c r="P52" s="410"/>
      <c r="Q52" s="375"/>
      <c r="R52" s="373"/>
    </row>
    <row r="53" spans="2:18" s="361" customFormat="1" ht="13.5">
      <c r="B53" s="370"/>
      <c r="C53" s="375"/>
      <c r="D53" s="409"/>
      <c r="E53" s="375"/>
      <c r="F53" s="375"/>
      <c r="G53" s="375"/>
      <c r="H53" s="410"/>
      <c r="I53" s="375"/>
      <c r="J53" s="409"/>
      <c r="K53" s="375"/>
      <c r="L53" s="375"/>
      <c r="M53" s="375"/>
      <c r="N53" s="375"/>
      <c r="O53" s="375"/>
      <c r="P53" s="410"/>
      <c r="Q53" s="375"/>
      <c r="R53" s="373"/>
    </row>
    <row r="54" spans="2:18" s="361" customFormat="1" ht="13.5">
      <c r="B54" s="370"/>
      <c r="C54" s="375"/>
      <c r="D54" s="409"/>
      <c r="E54" s="375"/>
      <c r="F54" s="375"/>
      <c r="G54" s="375"/>
      <c r="H54" s="410"/>
      <c r="I54" s="375"/>
      <c r="J54" s="409"/>
      <c r="K54" s="375"/>
      <c r="L54" s="375"/>
      <c r="M54" s="375"/>
      <c r="N54" s="375"/>
      <c r="O54" s="375"/>
      <c r="P54" s="410"/>
      <c r="Q54" s="375"/>
      <c r="R54" s="373"/>
    </row>
    <row r="55" spans="2:18" s="361" customFormat="1" ht="13.5">
      <c r="B55" s="370"/>
      <c r="C55" s="375"/>
      <c r="D55" s="409"/>
      <c r="E55" s="375"/>
      <c r="F55" s="375"/>
      <c r="G55" s="375"/>
      <c r="H55" s="410"/>
      <c r="I55" s="375"/>
      <c r="J55" s="409"/>
      <c r="K55" s="375"/>
      <c r="L55" s="375"/>
      <c r="M55" s="375"/>
      <c r="N55" s="375"/>
      <c r="O55" s="375"/>
      <c r="P55" s="410"/>
      <c r="Q55" s="375"/>
      <c r="R55" s="373"/>
    </row>
    <row r="56" spans="2:18" s="361" customFormat="1" ht="13.5">
      <c r="B56" s="370"/>
      <c r="C56" s="375"/>
      <c r="D56" s="409"/>
      <c r="E56" s="375"/>
      <c r="F56" s="375"/>
      <c r="G56" s="375"/>
      <c r="H56" s="410"/>
      <c r="I56" s="375"/>
      <c r="J56" s="409"/>
      <c r="K56" s="375"/>
      <c r="L56" s="375"/>
      <c r="M56" s="375"/>
      <c r="N56" s="375"/>
      <c r="O56" s="375"/>
      <c r="P56" s="410"/>
      <c r="Q56" s="375"/>
      <c r="R56" s="373"/>
    </row>
    <row r="57" spans="2:18" s="361" customFormat="1" ht="13.5">
      <c r="B57" s="370"/>
      <c r="C57" s="375"/>
      <c r="D57" s="409"/>
      <c r="E57" s="375"/>
      <c r="F57" s="375"/>
      <c r="G57" s="375"/>
      <c r="H57" s="410"/>
      <c r="I57" s="375"/>
      <c r="J57" s="409"/>
      <c r="K57" s="375"/>
      <c r="L57" s="375"/>
      <c r="M57" s="375"/>
      <c r="N57" s="375"/>
      <c r="O57" s="375"/>
      <c r="P57" s="410"/>
      <c r="Q57" s="375"/>
      <c r="R57" s="373"/>
    </row>
    <row r="58" spans="2:18" s="361" customFormat="1" ht="13.5">
      <c r="B58" s="370"/>
      <c r="C58" s="375"/>
      <c r="D58" s="409"/>
      <c r="E58" s="375"/>
      <c r="F58" s="375"/>
      <c r="G58" s="375"/>
      <c r="H58" s="410"/>
      <c r="I58" s="375"/>
      <c r="J58" s="409"/>
      <c r="K58" s="375"/>
      <c r="L58" s="375"/>
      <c r="M58" s="375"/>
      <c r="N58" s="375"/>
      <c r="O58" s="375"/>
      <c r="P58" s="410"/>
      <c r="Q58" s="375"/>
      <c r="R58" s="373"/>
    </row>
    <row r="59" spans="2:18" s="379" customFormat="1" ht="15">
      <c r="B59" s="380"/>
      <c r="C59" s="381"/>
      <c r="D59" s="411" t="s">
        <v>46</v>
      </c>
      <c r="E59" s="412"/>
      <c r="F59" s="412"/>
      <c r="G59" s="413" t="s">
        <v>47</v>
      </c>
      <c r="H59" s="414"/>
      <c r="I59" s="381"/>
      <c r="J59" s="411" t="s">
        <v>46</v>
      </c>
      <c r="K59" s="412"/>
      <c r="L59" s="412"/>
      <c r="M59" s="412"/>
      <c r="N59" s="413" t="s">
        <v>47</v>
      </c>
      <c r="O59" s="412"/>
      <c r="P59" s="414"/>
      <c r="Q59" s="381"/>
      <c r="R59" s="385"/>
    </row>
    <row r="60" spans="2:18" s="361" customFormat="1" ht="13.5">
      <c r="B60" s="370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3"/>
    </row>
    <row r="61" spans="2:18" s="379" customFormat="1" ht="15">
      <c r="B61" s="380"/>
      <c r="C61" s="381"/>
      <c r="D61" s="407" t="s">
        <v>48</v>
      </c>
      <c r="E61" s="390"/>
      <c r="F61" s="390"/>
      <c r="G61" s="390"/>
      <c r="H61" s="408"/>
      <c r="I61" s="381"/>
      <c r="J61" s="407" t="s">
        <v>49</v>
      </c>
      <c r="K61" s="390"/>
      <c r="L61" s="390"/>
      <c r="M61" s="390"/>
      <c r="N61" s="390"/>
      <c r="O61" s="390"/>
      <c r="P61" s="408"/>
      <c r="Q61" s="381"/>
      <c r="R61" s="385"/>
    </row>
    <row r="62" spans="2:18" s="361" customFormat="1" ht="13.5">
      <c r="B62" s="370"/>
      <c r="C62" s="375"/>
      <c r="D62" s="409"/>
      <c r="E62" s="375"/>
      <c r="F62" s="375"/>
      <c r="G62" s="375"/>
      <c r="H62" s="410"/>
      <c r="I62" s="375"/>
      <c r="J62" s="409"/>
      <c r="K62" s="375"/>
      <c r="L62" s="375"/>
      <c r="M62" s="375"/>
      <c r="N62" s="375"/>
      <c r="O62" s="375"/>
      <c r="P62" s="410"/>
      <c r="Q62" s="375"/>
      <c r="R62" s="373"/>
    </row>
    <row r="63" spans="2:18" s="361" customFormat="1" ht="13.5">
      <c r="B63" s="370"/>
      <c r="C63" s="375"/>
      <c r="D63" s="409"/>
      <c r="E63" s="375"/>
      <c r="F63" s="375"/>
      <c r="G63" s="375"/>
      <c r="H63" s="410"/>
      <c r="I63" s="375"/>
      <c r="J63" s="409"/>
      <c r="K63" s="375"/>
      <c r="L63" s="375"/>
      <c r="M63" s="375"/>
      <c r="N63" s="375"/>
      <c r="O63" s="375"/>
      <c r="P63" s="410"/>
      <c r="Q63" s="375"/>
      <c r="R63" s="373"/>
    </row>
    <row r="64" spans="2:18" s="361" customFormat="1" ht="13.5">
      <c r="B64" s="370"/>
      <c r="C64" s="375"/>
      <c r="D64" s="409"/>
      <c r="E64" s="375"/>
      <c r="F64" s="375"/>
      <c r="G64" s="375"/>
      <c r="H64" s="410"/>
      <c r="I64" s="375"/>
      <c r="J64" s="409"/>
      <c r="K64" s="375"/>
      <c r="L64" s="375"/>
      <c r="M64" s="375"/>
      <c r="N64" s="375"/>
      <c r="O64" s="375"/>
      <c r="P64" s="410"/>
      <c r="Q64" s="375"/>
      <c r="R64" s="373"/>
    </row>
    <row r="65" spans="2:18" s="361" customFormat="1" ht="13.5">
      <c r="B65" s="370"/>
      <c r="C65" s="375"/>
      <c r="D65" s="409"/>
      <c r="E65" s="375"/>
      <c r="F65" s="375"/>
      <c r="G65" s="375"/>
      <c r="H65" s="410"/>
      <c r="I65" s="375"/>
      <c r="J65" s="409"/>
      <c r="K65" s="375"/>
      <c r="L65" s="375"/>
      <c r="M65" s="375"/>
      <c r="N65" s="375"/>
      <c r="O65" s="375"/>
      <c r="P65" s="410"/>
      <c r="Q65" s="375"/>
      <c r="R65" s="373"/>
    </row>
    <row r="66" spans="2:18" s="361" customFormat="1" ht="13.5">
      <c r="B66" s="370"/>
      <c r="C66" s="375"/>
      <c r="D66" s="409"/>
      <c r="E66" s="375"/>
      <c r="F66" s="375"/>
      <c r="G66" s="375"/>
      <c r="H66" s="410"/>
      <c r="I66" s="375"/>
      <c r="J66" s="409"/>
      <c r="K66" s="375"/>
      <c r="L66" s="375"/>
      <c r="M66" s="375"/>
      <c r="N66" s="375"/>
      <c r="O66" s="375"/>
      <c r="P66" s="410"/>
      <c r="Q66" s="375"/>
      <c r="R66" s="373"/>
    </row>
    <row r="67" spans="2:18" s="361" customFormat="1" ht="13.5">
      <c r="B67" s="370"/>
      <c r="C67" s="375"/>
      <c r="D67" s="409"/>
      <c r="E67" s="375"/>
      <c r="F67" s="375"/>
      <c r="G67" s="375"/>
      <c r="H67" s="410"/>
      <c r="I67" s="375"/>
      <c r="J67" s="409"/>
      <c r="K67" s="375"/>
      <c r="L67" s="375"/>
      <c r="M67" s="375"/>
      <c r="N67" s="375"/>
      <c r="O67" s="375"/>
      <c r="P67" s="410"/>
      <c r="Q67" s="375"/>
      <c r="R67" s="373"/>
    </row>
    <row r="68" spans="2:18" s="361" customFormat="1" ht="13.5">
      <c r="B68" s="370"/>
      <c r="C68" s="375"/>
      <c r="D68" s="409"/>
      <c r="E68" s="375"/>
      <c r="F68" s="375"/>
      <c r="G68" s="375"/>
      <c r="H68" s="410"/>
      <c r="I68" s="375"/>
      <c r="J68" s="409"/>
      <c r="K68" s="375"/>
      <c r="L68" s="375"/>
      <c r="M68" s="375"/>
      <c r="N68" s="375"/>
      <c r="O68" s="375"/>
      <c r="P68" s="410"/>
      <c r="Q68" s="375"/>
      <c r="R68" s="373"/>
    </row>
    <row r="69" spans="2:18" s="361" customFormat="1" ht="13.5">
      <c r="B69" s="370"/>
      <c r="C69" s="375"/>
      <c r="D69" s="409"/>
      <c r="E69" s="375"/>
      <c r="F69" s="375"/>
      <c r="G69" s="375"/>
      <c r="H69" s="410"/>
      <c r="I69" s="375"/>
      <c r="J69" s="409"/>
      <c r="K69" s="375"/>
      <c r="L69" s="375"/>
      <c r="M69" s="375"/>
      <c r="N69" s="375"/>
      <c r="O69" s="375"/>
      <c r="P69" s="410"/>
      <c r="Q69" s="375"/>
      <c r="R69" s="373"/>
    </row>
    <row r="70" spans="2:18" s="379" customFormat="1" ht="15">
      <c r="B70" s="380"/>
      <c r="C70" s="381"/>
      <c r="D70" s="411" t="s">
        <v>46</v>
      </c>
      <c r="E70" s="412"/>
      <c r="F70" s="412"/>
      <c r="G70" s="413" t="s">
        <v>47</v>
      </c>
      <c r="H70" s="414"/>
      <c r="I70" s="381"/>
      <c r="J70" s="411" t="s">
        <v>46</v>
      </c>
      <c r="K70" s="412"/>
      <c r="L70" s="412"/>
      <c r="M70" s="412"/>
      <c r="N70" s="413" t="s">
        <v>47</v>
      </c>
      <c r="O70" s="412"/>
      <c r="P70" s="414"/>
      <c r="Q70" s="381"/>
      <c r="R70" s="385"/>
    </row>
    <row r="71" spans="2:18" s="379" customFormat="1" ht="14.45" customHeight="1">
      <c r="B71" s="415"/>
      <c r="C71" s="416"/>
      <c r="D71" s="416"/>
      <c r="E71" s="416"/>
      <c r="F71" s="416"/>
      <c r="G71" s="416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7"/>
    </row>
    <row r="72" s="361" customFormat="1" ht="13.5"/>
    <row r="73" s="361" customFormat="1" ht="13.5"/>
    <row r="74" s="361" customFormat="1" ht="13.5"/>
    <row r="75" spans="2:18" s="379" customFormat="1" ht="6.95" customHeight="1">
      <c r="B75" s="418"/>
      <c r="C75" s="419"/>
      <c r="D75" s="419"/>
      <c r="E75" s="419"/>
      <c r="F75" s="419"/>
      <c r="G75" s="419"/>
      <c r="H75" s="419"/>
      <c r="I75" s="419"/>
      <c r="J75" s="419"/>
      <c r="K75" s="419"/>
      <c r="L75" s="419"/>
      <c r="M75" s="419"/>
      <c r="N75" s="419"/>
      <c r="O75" s="419"/>
      <c r="P75" s="419"/>
      <c r="Q75" s="419"/>
      <c r="R75" s="420"/>
    </row>
    <row r="76" spans="2:18" s="379" customFormat="1" ht="36.95" customHeight="1">
      <c r="B76" s="380"/>
      <c r="C76" s="371" t="s">
        <v>109</v>
      </c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72"/>
      <c r="R76" s="385"/>
    </row>
    <row r="77" spans="2:18" s="379" customFormat="1" ht="6.95" customHeight="1">
      <c r="B77" s="380"/>
      <c r="C77" s="381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Q77" s="381"/>
      <c r="R77" s="385"/>
    </row>
    <row r="78" spans="2:18" s="379" customFormat="1" ht="30" customHeight="1">
      <c r="B78" s="380"/>
      <c r="C78" s="376" t="s">
        <v>16</v>
      </c>
      <c r="D78" s="381"/>
      <c r="E78" s="381"/>
      <c r="F78" s="377" t="str">
        <f>F6</f>
        <v xml:space="preserve">Pořízení nové kotelny_ UDRŽOVACÍ PRÁCE
Vyšší odborná škola a Střední zemědělská škola Benešov, Mendelova 131 
</v>
      </c>
      <c r="G78" s="378"/>
      <c r="H78" s="378"/>
      <c r="I78" s="378"/>
      <c r="J78" s="378"/>
      <c r="K78" s="378"/>
      <c r="L78" s="378"/>
      <c r="M78" s="378"/>
      <c r="N78" s="378"/>
      <c r="O78" s="378"/>
      <c r="P78" s="378"/>
      <c r="Q78" s="381"/>
      <c r="R78" s="385"/>
    </row>
    <row r="79" spans="2:18" s="379" customFormat="1" ht="36.95" customHeight="1">
      <c r="B79" s="380"/>
      <c r="C79" s="421" t="s">
        <v>105</v>
      </c>
      <c r="D79" s="381"/>
      <c r="E79" s="381"/>
      <c r="F79" s="422" t="str">
        <f>F7</f>
        <v>SO - 07 - Vedlejší rozpočtové náklady</v>
      </c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1"/>
      <c r="R79" s="385"/>
    </row>
    <row r="80" spans="2:18" s="379" customFormat="1" ht="6.95" customHeight="1">
      <c r="B80" s="380"/>
      <c r="C80" s="381"/>
      <c r="D80" s="381"/>
      <c r="E80" s="381"/>
      <c r="F80" s="381"/>
      <c r="G80" s="381"/>
      <c r="H80" s="381"/>
      <c r="I80" s="381"/>
      <c r="J80" s="381"/>
      <c r="K80" s="381"/>
      <c r="L80" s="381"/>
      <c r="M80" s="381"/>
      <c r="N80" s="381"/>
      <c r="O80" s="381"/>
      <c r="P80" s="381"/>
      <c r="Q80" s="381"/>
      <c r="R80" s="385"/>
    </row>
    <row r="81" spans="2:18" s="379" customFormat="1" ht="18" customHeight="1">
      <c r="B81" s="380"/>
      <c r="C81" s="376" t="s">
        <v>19</v>
      </c>
      <c r="D81" s="381"/>
      <c r="E81" s="381"/>
      <c r="F81" s="386" t="str">
        <f>F9</f>
        <v xml:space="preserve">Benešov-Mendelova 131 </v>
      </c>
      <c r="G81" s="381"/>
      <c r="H81" s="381"/>
      <c r="I81" s="381"/>
      <c r="J81" s="381"/>
      <c r="K81" s="376" t="s">
        <v>20</v>
      </c>
      <c r="L81" s="381"/>
      <c r="M81" s="387">
        <f>IF(O9="","",O9)</f>
        <v>43862</v>
      </c>
      <c r="N81" s="387"/>
      <c r="O81" s="387"/>
      <c r="P81" s="387"/>
      <c r="Q81" s="381"/>
      <c r="R81" s="385"/>
    </row>
    <row r="82" spans="2:18" s="379" customFormat="1" ht="6.95" customHeight="1">
      <c r="B82" s="380"/>
      <c r="C82" s="381"/>
      <c r="D82" s="381"/>
      <c r="E82" s="381"/>
      <c r="F82" s="381"/>
      <c r="G82" s="381"/>
      <c r="H82" s="381"/>
      <c r="I82" s="381"/>
      <c r="J82" s="381"/>
      <c r="K82" s="381"/>
      <c r="L82" s="381"/>
      <c r="M82" s="381"/>
      <c r="N82" s="381"/>
      <c r="O82" s="381"/>
      <c r="P82" s="381"/>
      <c r="Q82" s="381"/>
      <c r="R82" s="385"/>
    </row>
    <row r="83" spans="2:18" s="379" customFormat="1" ht="15">
      <c r="B83" s="380"/>
      <c r="C83" s="376" t="s">
        <v>23</v>
      </c>
      <c r="D83" s="381"/>
      <c r="E83" s="381"/>
      <c r="F83" s="386" t="str">
        <f>E12</f>
        <v>Vyšší odborná škola a Střední zemědělská škola Benešov</v>
      </c>
      <c r="G83" s="381"/>
      <c r="H83" s="381"/>
      <c r="I83" s="381"/>
      <c r="J83" s="381"/>
      <c r="K83" s="376" t="s">
        <v>28</v>
      </c>
      <c r="L83" s="381"/>
      <c r="M83" s="388" t="str">
        <f>E18</f>
        <v>Mgr. Michal Smejkal</v>
      </c>
      <c r="N83" s="388"/>
      <c r="O83" s="388"/>
      <c r="P83" s="388"/>
      <c r="Q83" s="388"/>
      <c r="R83" s="385"/>
    </row>
    <row r="84" spans="2:18" s="379" customFormat="1" ht="14.45" customHeight="1">
      <c r="B84" s="380"/>
      <c r="C84" s="376" t="s">
        <v>26</v>
      </c>
      <c r="D84" s="381"/>
      <c r="E84" s="381"/>
      <c r="F84" s="386" t="str">
        <f>IF(E15="","",E15)</f>
        <v xml:space="preserve"> </v>
      </c>
      <c r="G84" s="381"/>
      <c r="H84" s="381"/>
      <c r="I84" s="381"/>
      <c r="J84" s="381"/>
      <c r="K84" s="376" t="s">
        <v>30</v>
      </c>
      <c r="L84" s="381"/>
      <c r="M84" s="388" t="str">
        <f>E21</f>
        <v>Martin Suchý</v>
      </c>
      <c r="N84" s="388"/>
      <c r="O84" s="388"/>
      <c r="P84" s="388"/>
      <c r="Q84" s="388"/>
      <c r="R84" s="385"/>
    </row>
    <row r="85" spans="2:18" s="379" customFormat="1" ht="10.35" customHeight="1">
      <c r="B85" s="380"/>
      <c r="C85" s="381"/>
      <c r="D85" s="381"/>
      <c r="E85" s="381"/>
      <c r="F85" s="381"/>
      <c r="G85" s="381"/>
      <c r="H85" s="381"/>
      <c r="I85" s="381"/>
      <c r="J85" s="381"/>
      <c r="K85" s="381"/>
      <c r="L85" s="381"/>
      <c r="M85" s="381"/>
      <c r="N85" s="381"/>
      <c r="O85" s="381"/>
      <c r="P85" s="381"/>
      <c r="Q85" s="381"/>
      <c r="R85" s="385"/>
    </row>
    <row r="86" spans="2:18" s="379" customFormat="1" ht="29.25" customHeight="1">
      <c r="B86" s="380"/>
      <c r="C86" s="423" t="s">
        <v>110</v>
      </c>
      <c r="D86" s="424"/>
      <c r="E86" s="424"/>
      <c r="F86" s="424"/>
      <c r="G86" s="424"/>
      <c r="H86" s="400"/>
      <c r="I86" s="400"/>
      <c r="J86" s="400"/>
      <c r="K86" s="400"/>
      <c r="L86" s="400"/>
      <c r="M86" s="400"/>
      <c r="N86" s="423" t="s">
        <v>111</v>
      </c>
      <c r="O86" s="424"/>
      <c r="P86" s="424"/>
      <c r="Q86" s="424"/>
      <c r="R86" s="385"/>
    </row>
    <row r="87" spans="2:18" s="379" customFormat="1" ht="10.35" customHeight="1">
      <c r="B87" s="380"/>
      <c r="C87" s="381"/>
      <c r="D87" s="381"/>
      <c r="E87" s="381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  <c r="Q87" s="381"/>
      <c r="R87" s="385"/>
    </row>
    <row r="88" spans="2:47" s="379" customFormat="1" ht="29.25" customHeight="1">
      <c r="B88" s="380"/>
      <c r="C88" s="425" t="s">
        <v>112</v>
      </c>
      <c r="D88" s="381"/>
      <c r="E88" s="381"/>
      <c r="F88" s="381"/>
      <c r="G88" s="381"/>
      <c r="H88" s="381"/>
      <c r="I88" s="381"/>
      <c r="J88" s="381"/>
      <c r="K88" s="381"/>
      <c r="L88" s="381"/>
      <c r="M88" s="381"/>
      <c r="N88" s="426">
        <f>N114</f>
        <v>0</v>
      </c>
      <c r="O88" s="427"/>
      <c r="P88" s="427"/>
      <c r="Q88" s="427"/>
      <c r="R88" s="385"/>
      <c r="AU88" s="366" t="s">
        <v>113</v>
      </c>
    </row>
    <row r="89" spans="2:18" s="434" customFormat="1" ht="24.95" customHeight="1">
      <c r="B89" s="428"/>
      <c r="C89" s="429"/>
      <c r="D89" s="430" t="s">
        <v>371</v>
      </c>
      <c r="E89" s="429"/>
      <c r="F89" s="429"/>
      <c r="G89" s="429"/>
      <c r="H89" s="429"/>
      <c r="I89" s="429"/>
      <c r="J89" s="429"/>
      <c r="K89" s="429"/>
      <c r="L89" s="429"/>
      <c r="M89" s="429"/>
      <c r="N89" s="431">
        <f>N115</f>
        <v>0</v>
      </c>
      <c r="O89" s="432"/>
      <c r="P89" s="432"/>
      <c r="Q89" s="432"/>
      <c r="R89" s="433"/>
    </row>
    <row r="90" spans="2:18" s="441" customFormat="1" ht="19.9" customHeight="1">
      <c r="B90" s="435"/>
      <c r="C90" s="436"/>
      <c r="D90" s="437" t="s">
        <v>372</v>
      </c>
      <c r="E90" s="436"/>
      <c r="F90" s="436"/>
      <c r="G90" s="436"/>
      <c r="H90" s="436"/>
      <c r="I90" s="436"/>
      <c r="J90" s="436"/>
      <c r="K90" s="436"/>
      <c r="L90" s="436"/>
      <c r="M90" s="436"/>
      <c r="N90" s="438">
        <f>N116</f>
        <v>0</v>
      </c>
      <c r="O90" s="439"/>
      <c r="P90" s="439"/>
      <c r="Q90" s="439"/>
      <c r="R90" s="440"/>
    </row>
    <row r="91" spans="2:18" s="441" customFormat="1" ht="19.9" customHeight="1">
      <c r="B91" s="435"/>
      <c r="C91" s="436"/>
      <c r="D91" s="437" t="s">
        <v>373</v>
      </c>
      <c r="E91" s="436"/>
      <c r="F91" s="436"/>
      <c r="G91" s="436"/>
      <c r="H91" s="436"/>
      <c r="I91" s="436"/>
      <c r="J91" s="436"/>
      <c r="K91" s="436"/>
      <c r="L91" s="436"/>
      <c r="M91" s="436"/>
      <c r="N91" s="438">
        <f>N118</f>
        <v>0</v>
      </c>
      <c r="O91" s="439"/>
      <c r="P91" s="439"/>
      <c r="Q91" s="439"/>
      <c r="R91" s="440"/>
    </row>
    <row r="92" spans="2:18" s="441" customFormat="1" ht="19.9" customHeight="1">
      <c r="B92" s="435"/>
      <c r="C92" s="436"/>
      <c r="D92" s="437" t="s">
        <v>374</v>
      </c>
      <c r="E92" s="436"/>
      <c r="F92" s="436"/>
      <c r="G92" s="436"/>
      <c r="H92" s="436"/>
      <c r="I92" s="436"/>
      <c r="J92" s="436"/>
      <c r="K92" s="436"/>
      <c r="L92" s="436"/>
      <c r="M92" s="436"/>
      <c r="N92" s="438">
        <f>N120</f>
        <v>0</v>
      </c>
      <c r="O92" s="439"/>
      <c r="P92" s="439"/>
      <c r="Q92" s="439"/>
      <c r="R92" s="440"/>
    </row>
    <row r="93" spans="2:18" s="441" customFormat="1" ht="19.9" customHeight="1">
      <c r="B93" s="435"/>
      <c r="C93" s="436"/>
      <c r="D93" s="437" t="s">
        <v>375</v>
      </c>
      <c r="E93" s="436"/>
      <c r="F93" s="436"/>
      <c r="G93" s="436"/>
      <c r="H93" s="436"/>
      <c r="I93" s="436"/>
      <c r="J93" s="436"/>
      <c r="K93" s="436"/>
      <c r="L93" s="436"/>
      <c r="M93" s="436"/>
      <c r="N93" s="438">
        <f>N124</f>
        <v>0</v>
      </c>
      <c r="O93" s="439"/>
      <c r="P93" s="439"/>
      <c r="Q93" s="439"/>
      <c r="R93" s="440"/>
    </row>
    <row r="94" spans="2:18" s="379" customFormat="1" ht="21.75" customHeight="1">
      <c r="B94" s="380"/>
      <c r="C94" s="381"/>
      <c r="D94" s="381"/>
      <c r="E94" s="381"/>
      <c r="F94" s="381"/>
      <c r="G94" s="381"/>
      <c r="H94" s="381"/>
      <c r="I94" s="381"/>
      <c r="J94" s="381"/>
      <c r="K94" s="381"/>
      <c r="L94" s="381"/>
      <c r="M94" s="381"/>
      <c r="N94" s="381"/>
      <c r="O94" s="381"/>
      <c r="P94" s="381"/>
      <c r="Q94" s="381"/>
      <c r="R94" s="385"/>
    </row>
    <row r="95" spans="2:21" s="379" customFormat="1" ht="29.25" customHeight="1">
      <c r="B95" s="380"/>
      <c r="C95" s="425"/>
      <c r="D95" s="381"/>
      <c r="E95" s="381"/>
      <c r="F95" s="381"/>
      <c r="G95" s="381"/>
      <c r="H95" s="381"/>
      <c r="I95" s="381"/>
      <c r="J95" s="381"/>
      <c r="K95" s="381"/>
      <c r="L95" s="381"/>
      <c r="M95" s="381"/>
      <c r="N95" s="427"/>
      <c r="O95" s="443"/>
      <c r="P95" s="443"/>
      <c r="Q95" s="443"/>
      <c r="R95" s="385"/>
      <c r="T95" s="444"/>
      <c r="U95" s="445" t="s">
        <v>34</v>
      </c>
    </row>
    <row r="96" spans="2:18" s="379" customFormat="1" ht="18" customHeight="1">
      <c r="B96" s="380"/>
      <c r="C96" s="381"/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Q96" s="381"/>
      <c r="R96" s="385"/>
    </row>
    <row r="97" spans="2:18" s="379" customFormat="1" ht="29.25" customHeight="1">
      <c r="B97" s="380"/>
      <c r="C97" s="446" t="s">
        <v>644</v>
      </c>
      <c r="D97" s="400"/>
      <c r="E97" s="400"/>
      <c r="F97" s="400"/>
      <c r="G97" s="400"/>
      <c r="H97" s="400"/>
      <c r="I97" s="400"/>
      <c r="J97" s="400"/>
      <c r="K97" s="400"/>
      <c r="L97" s="447">
        <f>ROUND(SUM(N88+N95),2)</f>
        <v>0</v>
      </c>
      <c r="M97" s="447"/>
      <c r="N97" s="447"/>
      <c r="O97" s="447"/>
      <c r="P97" s="447"/>
      <c r="Q97" s="447"/>
      <c r="R97" s="385"/>
    </row>
    <row r="98" spans="2:18" s="379" customFormat="1" ht="6.95" customHeight="1">
      <c r="B98" s="415"/>
      <c r="C98" s="416"/>
      <c r="D98" s="416"/>
      <c r="E98" s="416"/>
      <c r="F98" s="416"/>
      <c r="G98" s="416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7"/>
    </row>
    <row r="99" s="361" customFormat="1" ht="13.5"/>
    <row r="100" s="361" customFormat="1" ht="13.5"/>
    <row r="101" s="361" customFormat="1" ht="13.5"/>
    <row r="102" spans="2:18" s="379" customFormat="1" ht="6.95" customHeight="1">
      <c r="B102" s="418"/>
      <c r="C102" s="419"/>
      <c r="D102" s="419"/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20"/>
    </row>
    <row r="103" spans="2:18" s="379" customFormat="1" ht="36.95" customHeight="1">
      <c r="B103" s="380"/>
      <c r="C103" s="371" t="s">
        <v>128</v>
      </c>
      <c r="D103" s="384"/>
      <c r="E103" s="384"/>
      <c r="F103" s="384"/>
      <c r="G103" s="384"/>
      <c r="H103" s="384"/>
      <c r="I103" s="384"/>
      <c r="J103" s="384"/>
      <c r="K103" s="384"/>
      <c r="L103" s="384"/>
      <c r="M103" s="384"/>
      <c r="N103" s="384"/>
      <c r="O103" s="384"/>
      <c r="P103" s="384"/>
      <c r="Q103" s="384"/>
      <c r="R103" s="385"/>
    </row>
    <row r="104" spans="2:18" s="379" customFormat="1" ht="6.95" customHeight="1">
      <c r="B104" s="380"/>
      <c r="C104" s="381"/>
      <c r="D104" s="381"/>
      <c r="E104" s="381"/>
      <c r="F104" s="381"/>
      <c r="G104" s="381"/>
      <c r="H104" s="381"/>
      <c r="I104" s="381"/>
      <c r="J104" s="381"/>
      <c r="K104" s="381"/>
      <c r="L104" s="381"/>
      <c r="M104" s="381"/>
      <c r="N104" s="381"/>
      <c r="O104" s="381"/>
      <c r="P104" s="381"/>
      <c r="Q104" s="381"/>
      <c r="R104" s="385"/>
    </row>
    <row r="105" spans="2:18" s="379" customFormat="1" ht="30" customHeight="1">
      <c r="B105" s="380"/>
      <c r="C105" s="376" t="s">
        <v>16</v>
      </c>
      <c r="D105" s="381"/>
      <c r="E105" s="381"/>
      <c r="F105" s="377" t="str">
        <f>F6</f>
        <v xml:space="preserve">Pořízení nové kotelny_ UDRŽOVACÍ PRÁCE
Vyšší odborná škola a Střední zemědělská škola Benešov, Mendelova 131 
</v>
      </c>
      <c r="G105" s="378"/>
      <c r="H105" s="378"/>
      <c r="I105" s="378"/>
      <c r="J105" s="378"/>
      <c r="K105" s="378"/>
      <c r="L105" s="378"/>
      <c r="M105" s="378"/>
      <c r="N105" s="378"/>
      <c r="O105" s="378"/>
      <c r="P105" s="378"/>
      <c r="Q105" s="381"/>
      <c r="R105" s="385"/>
    </row>
    <row r="106" spans="2:18" s="379" customFormat="1" ht="36.95" customHeight="1">
      <c r="B106" s="380"/>
      <c r="C106" s="421" t="s">
        <v>105</v>
      </c>
      <c r="D106" s="381"/>
      <c r="E106" s="381"/>
      <c r="F106" s="422" t="str">
        <f>F7</f>
        <v>SO - 07 - Vedlejší rozpočtové náklady</v>
      </c>
      <c r="G106" s="384"/>
      <c r="H106" s="384"/>
      <c r="I106" s="384"/>
      <c r="J106" s="384"/>
      <c r="K106" s="384"/>
      <c r="L106" s="384"/>
      <c r="M106" s="384"/>
      <c r="N106" s="384"/>
      <c r="O106" s="384"/>
      <c r="P106" s="384"/>
      <c r="Q106" s="381"/>
      <c r="R106" s="385"/>
    </row>
    <row r="107" spans="2:18" s="379" customFormat="1" ht="6.95" customHeight="1">
      <c r="B107" s="380"/>
      <c r="C107" s="381"/>
      <c r="D107" s="381"/>
      <c r="E107" s="381"/>
      <c r="F107" s="381"/>
      <c r="G107" s="381"/>
      <c r="H107" s="381"/>
      <c r="I107" s="381"/>
      <c r="J107" s="381"/>
      <c r="K107" s="381"/>
      <c r="L107" s="381"/>
      <c r="M107" s="381"/>
      <c r="N107" s="381"/>
      <c r="O107" s="381"/>
      <c r="P107" s="381"/>
      <c r="Q107" s="381"/>
      <c r="R107" s="385"/>
    </row>
    <row r="108" spans="2:18" s="379" customFormat="1" ht="18" customHeight="1">
      <c r="B108" s="380"/>
      <c r="C108" s="376" t="s">
        <v>19</v>
      </c>
      <c r="D108" s="381"/>
      <c r="E108" s="381"/>
      <c r="F108" s="386" t="str">
        <f>F9</f>
        <v xml:space="preserve">Benešov-Mendelova 131 </v>
      </c>
      <c r="G108" s="381"/>
      <c r="H108" s="381"/>
      <c r="I108" s="381"/>
      <c r="J108" s="381"/>
      <c r="K108" s="376" t="s">
        <v>20</v>
      </c>
      <c r="L108" s="381"/>
      <c r="M108" s="387">
        <f>IF(O9="","",O9)</f>
        <v>43862</v>
      </c>
      <c r="N108" s="387"/>
      <c r="O108" s="387"/>
      <c r="P108" s="387"/>
      <c r="Q108" s="381"/>
      <c r="R108" s="385"/>
    </row>
    <row r="109" spans="2:18" s="379" customFormat="1" ht="6.95" customHeight="1">
      <c r="B109" s="380"/>
      <c r="C109" s="381"/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Q109" s="381"/>
      <c r="R109" s="385"/>
    </row>
    <row r="110" spans="2:18" s="379" customFormat="1" ht="15">
      <c r="B110" s="380"/>
      <c r="C110" s="376" t="s">
        <v>23</v>
      </c>
      <c r="D110" s="381"/>
      <c r="E110" s="381"/>
      <c r="F110" s="386" t="str">
        <f>E12</f>
        <v>Vyšší odborná škola a Střední zemědělská škola Benešov</v>
      </c>
      <c r="G110" s="381"/>
      <c r="H110" s="381"/>
      <c r="I110" s="381"/>
      <c r="J110" s="381"/>
      <c r="K110" s="376" t="s">
        <v>28</v>
      </c>
      <c r="L110" s="381"/>
      <c r="M110" s="388" t="str">
        <f>E18</f>
        <v>Mgr. Michal Smejkal</v>
      </c>
      <c r="N110" s="388"/>
      <c r="O110" s="388"/>
      <c r="P110" s="388"/>
      <c r="Q110" s="388"/>
      <c r="R110" s="385"/>
    </row>
    <row r="111" spans="2:18" s="379" customFormat="1" ht="14.45" customHeight="1">
      <c r="B111" s="380"/>
      <c r="C111" s="376" t="s">
        <v>26</v>
      </c>
      <c r="D111" s="381"/>
      <c r="E111" s="381"/>
      <c r="F111" s="386" t="str">
        <f>IF(E15="","",E15)</f>
        <v xml:space="preserve"> </v>
      </c>
      <c r="G111" s="381"/>
      <c r="H111" s="381"/>
      <c r="I111" s="381"/>
      <c r="J111" s="381"/>
      <c r="K111" s="376" t="s">
        <v>30</v>
      </c>
      <c r="L111" s="381"/>
      <c r="M111" s="388" t="str">
        <f>E21</f>
        <v>Martin Suchý</v>
      </c>
      <c r="N111" s="388"/>
      <c r="O111" s="388"/>
      <c r="P111" s="388"/>
      <c r="Q111" s="388"/>
      <c r="R111" s="385"/>
    </row>
    <row r="112" spans="2:18" s="379" customFormat="1" ht="10.35" customHeight="1">
      <c r="B112" s="380"/>
      <c r="C112" s="381"/>
      <c r="D112" s="381"/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  <c r="Q112" s="381"/>
      <c r="R112" s="385"/>
    </row>
    <row r="113" spans="2:27" s="454" customFormat="1" ht="29.25" customHeight="1">
      <c r="B113" s="448"/>
      <c r="C113" s="449" t="s">
        <v>129</v>
      </c>
      <c r="D113" s="450" t="s">
        <v>130</v>
      </c>
      <c r="E113" s="450" t="s">
        <v>52</v>
      </c>
      <c r="F113" s="451" t="s">
        <v>131</v>
      </c>
      <c r="G113" s="451"/>
      <c r="H113" s="451"/>
      <c r="I113" s="451"/>
      <c r="J113" s="450" t="s">
        <v>132</v>
      </c>
      <c r="K113" s="450" t="s">
        <v>133</v>
      </c>
      <c r="L113" s="451" t="s">
        <v>134</v>
      </c>
      <c r="M113" s="451"/>
      <c r="N113" s="451" t="s">
        <v>111</v>
      </c>
      <c r="O113" s="451"/>
      <c r="P113" s="451"/>
      <c r="Q113" s="452"/>
      <c r="R113" s="453"/>
      <c r="T113" s="455" t="s">
        <v>135</v>
      </c>
      <c r="U113" s="456" t="s">
        <v>34</v>
      </c>
      <c r="V113" s="456" t="s">
        <v>136</v>
      </c>
      <c r="W113" s="456" t="s">
        <v>137</v>
      </c>
      <c r="X113" s="456" t="s">
        <v>138</v>
      </c>
      <c r="Y113" s="456" t="s">
        <v>139</v>
      </c>
      <c r="Z113" s="456" t="s">
        <v>140</v>
      </c>
      <c r="AA113" s="457" t="s">
        <v>141</v>
      </c>
    </row>
    <row r="114" spans="2:63" s="379" customFormat="1" ht="29.25" customHeight="1">
      <c r="B114" s="380"/>
      <c r="C114" s="458" t="s">
        <v>107</v>
      </c>
      <c r="D114" s="381"/>
      <c r="E114" s="381"/>
      <c r="F114" s="381"/>
      <c r="G114" s="381"/>
      <c r="H114" s="381"/>
      <c r="I114" s="381"/>
      <c r="J114" s="381"/>
      <c r="K114" s="381"/>
      <c r="L114" s="381"/>
      <c r="M114" s="381"/>
      <c r="N114" s="459">
        <f>BK114</f>
        <v>0</v>
      </c>
      <c r="O114" s="460"/>
      <c r="P114" s="460"/>
      <c r="Q114" s="460"/>
      <c r="R114" s="385"/>
      <c r="T114" s="461"/>
      <c r="U114" s="390"/>
      <c r="V114" s="390"/>
      <c r="W114" s="462">
        <f>W115</f>
        <v>0</v>
      </c>
      <c r="X114" s="390"/>
      <c r="Y114" s="462">
        <f>Y115</f>
        <v>0</v>
      </c>
      <c r="Z114" s="390"/>
      <c r="AA114" s="463">
        <f>AA115</f>
        <v>0</v>
      </c>
      <c r="AT114" s="366" t="s">
        <v>69</v>
      </c>
      <c r="AU114" s="366" t="s">
        <v>113</v>
      </c>
      <c r="BK114" s="464">
        <f>BK115</f>
        <v>0</v>
      </c>
    </row>
    <row r="115" spans="2:63" s="470" customFormat="1" ht="37.35" customHeight="1">
      <c r="B115" s="465"/>
      <c r="C115" s="466"/>
      <c r="D115" s="467" t="s">
        <v>371</v>
      </c>
      <c r="E115" s="467"/>
      <c r="F115" s="467"/>
      <c r="G115" s="467"/>
      <c r="H115" s="467"/>
      <c r="I115" s="467"/>
      <c r="J115" s="467"/>
      <c r="K115" s="467"/>
      <c r="L115" s="467"/>
      <c r="M115" s="467"/>
      <c r="N115" s="468">
        <f>BK115</f>
        <v>0</v>
      </c>
      <c r="O115" s="431"/>
      <c r="P115" s="431"/>
      <c r="Q115" s="431"/>
      <c r="R115" s="469"/>
      <c r="T115" s="471"/>
      <c r="U115" s="466"/>
      <c r="V115" s="466"/>
      <c r="W115" s="472">
        <f>W116+W118+W120+W124</f>
        <v>0</v>
      </c>
      <c r="X115" s="466"/>
      <c r="Y115" s="472">
        <f>Y116+Y118+Y120+Y124</f>
        <v>0</v>
      </c>
      <c r="Z115" s="466"/>
      <c r="AA115" s="473">
        <f>AA116+AA118+AA120+AA124</f>
        <v>0</v>
      </c>
      <c r="AR115" s="474" t="s">
        <v>153</v>
      </c>
      <c r="AT115" s="475" t="s">
        <v>69</v>
      </c>
      <c r="AU115" s="475" t="s">
        <v>70</v>
      </c>
      <c r="AY115" s="474" t="s">
        <v>142</v>
      </c>
      <c r="BK115" s="476">
        <f>BK116+BK118+BK120+BK124</f>
        <v>0</v>
      </c>
    </row>
    <row r="116" spans="2:63" s="470" customFormat="1" ht="19.9" customHeight="1">
      <c r="B116" s="465"/>
      <c r="C116" s="466"/>
      <c r="D116" s="477" t="s">
        <v>372</v>
      </c>
      <c r="E116" s="477"/>
      <c r="F116" s="477"/>
      <c r="G116" s="477"/>
      <c r="H116" s="477"/>
      <c r="I116" s="477"/>
      <c r="J116" s="477"/>
      <c r="K116" s="477"/>
      <c r="L116" s="477"/>
      <c r="M116" s="477"/>
      <c r="N116" s="478">
        <f>BK116</f>
        <v>0</v>
      </c>
      <c r="O116" s="484"/>
      <c r="P116" s="484"/>
      <c r="Q116" s="484"/>
      <c r="R116" s="469"/>
      <c r="T116" s="471"/>
      <c r="U116" s="466"/>
      <c r="V116" s="466"/>
      <c r="W116" s="472">
        <f>W117</f>
        <v>0</v>
      </c>
      <c r="X116" s="466"/>
      <c r="Y116" s="472">
        <f>Y117</f>
        <v>0</v>
      </c>
      <c r="Z116" s="466"/>
      <c r="AA116" s="473">
        <f>AA117</f>
        <v>0</v>
      </c>
      <c r="AR116" s="474" t="s">
        <v>153</v>
      </c>
      <c r="AT116" s="475" t="s">
        <v>69</v>
      </c>
      <c r="AU116" s="475" t="s">
        <v>78</v>
      </c>
      <c r="AY116" s="474" t="s">
        <v>142</v>
      </c>
      <c r="BK116" s="476">
        <f>BK117</f>
        <v>0</v>
      </c>
    </row>
    <row r="117" spans="2:65" s="15" customFormat="1" ht="25.5" customHeight="1">
      <c r="B117" s="8"/>
      <c r="C117" s="485" t="s">
        <v>78</v>
      </c>
      <c r="D117" s="485" t="s">
        <v>143</v>
      </c>
      <c r="E117" s="486"/>
      <c r="F117" s="487" t="s">
        <v>210</v>
      </c>
      <c r="G117" s="487"/>
      <c r="H117" s="487"/>
      <c r="I117" s="487"/>
      <c r="J117" s="488" t="s">
        <v>172</v>
      </c>
      <c r="K117" s="489">
        <v>1</v>
      </c>
      <c r="L117" s="44"/>
      <c r="M117" s="44"/>
      <c r="N117" s="490">
        <f>ROUND(L117*K117,2)</f>
        <v>0</v>
      </c>
      <c r="O117" s="490"/>
      <c r="P117" s="490"/>
      <c r="Q117" s="490"/>
      <c r="R117" s="9"/>
      <c r="T117" s="29" t="s">
        <v>5</v>
      </c>
      <c r="U117" s="30" t="s">
        <v>35</v>
      </c>
      <c r="V117" s="31">
        <v>0</v>
      </c>
      <c r="W117" s="31">
        <f>V117*K117</f>
        <v>0</v>
      </c>
      <c r="X117" s="31">
        <v>0</v>
      </c>
      <c r="Y117" s="31">
        <f>X117*K117</f>
        <v>0</v>
      </c>
      <c r="Z117" s="31">
        <v>0</v>
      </c>
      <c r="AA117" s="32">
        <f>Z117*K117</f>
        <v>0</v>
      </c>
      <c r="AR117" s="14" t="s">
        <v>199</v>
      </c>
      <c r="AT117" s="14" t="s">
        <v>143</v>
      </c>
      <c r="AU117" s="14" t="s">
        <v>103</v>
      </c>
      <c r="AY117" s="14" t="s">
        <v>142</v>
      </c>
      <c r="BE117" s="33">
        <f>IF(U117="základní",N117,0)</f>
        <v>0</v>
      </c>
      <c r="BF117" s="33">
        <f>IF(U117="snížená",N117,0)</f>
        <v>0</v>
      </c>
      <c r="BG117" s="33">
        <f>IF(U117="zákl. přenesená",N117,0)</f>
        <v>0</v>
      </c>
      <c r="BH117" s="33">
        <f>IF(U117="sníž. přenesená",N117,0)</f>
        <v>0</v>
      </c>
      <c r="BI117" s="33">
        <f>IF(U117="nulová",N117,0)</f>
        <v>0</v>
      </c>
      <c r="BJ117" s="14" t="s">
        <v>78</v>
      </c>
      <c r="BK117" s="33">
        <f>ROUND(L117*K117,2)</f>
        <v>0</v>
      </c>
      <c r="BL117" s="14" t="s">
        <v>199</v>
      </c>
      <c r="BM117" s="14" t="s">
        <v>376</v>
      </c>
    </row>
    <row r="118" spans="2:63" s="22" customFormat="1" ht="29.85" customHeight="1">
      <c r="B118" s="19"/>
      <c r="C118" s="466"/>
      <c r="D118" s="477" t="s">
        <v>373</v>
      </c>
      <c r="E118" s="477"/>
      <c r="F118" s="477"/>
      <c r="G118" s="477"/>
      <c r="H118" s="477"/>
      <c r="I118" s="477"/>
      <c r="J118" s="477"/>
      <c r="K118" s="477"/>
      <c r="L118" s="650"/>
      <c r="M118" s="650"/>
      <c r="N118" s="491">
        <f>BK118</f>
        <v>0</v>
      </c>
      <c r="O118" s="492"/>
      <c r="P118" s="492"/>
      <c r="Q118" s="492"/>
      <c r="R118" s="21"/>
      <c r="T118" s="23"/>
      <c r="U118" s="20"/>
      <c r="V118" s="20"/>
      <c r="W118" s="24">
        <f>W119</f>
        <v>0</v>
      </c>
      <c r="X118" s="20"/>
      <c r="Y118" s="24">
        <f>Y119</f>
        <v>0</v>
      </c>
      <c r="Z118" s="20"/>
      <c r="AA118" s="25">
        <f>AA119</f>
        <v>0</v>
      </c>
      <c r="AR118" s="26" t="s">
        <v>153</v>
      </c>
      <c r="AT118" s="27" t="s">
        <v>69</v>
      </c>
      <c r="AU118" s="27" t="s">
        <v>78</v>
      </c>
      <c r="AY118" s="26" t="s">
        <v>142</v>
      </c>
      <c r="BK118" s="28">
        <f>BK119</f>
        <v>0</v>
      </c>
    </row>
    <row r="119" spans="2:65" s="15" customFormat="1" ht="16.5" customHeight="1">
      <c r="B119" s="8"/>
      <c r="C119" s="485" t="s">
        <v>103</v>
      </c>
      <c r="D119" s="485" t="s">
        <v>143</v>
      </c>
      <c r="E119" s="486"/>
      <c r="F119" s="487" t="s">
        <v>377</v>
      </c>
      <c r="G119" s="487"/>
      <c r="H119" s="487"/>
      <c r="I119" s="487"/>
      <c r="J119" s="488" t="s">
        <v>172</v>
      </c>
      <c r="K119" s="489">
        <v>1</v>
      </c>
      <c r="L119" s="44"/>
      <c r="M119" s="44"/>
      <c r="N119" s="490">
        <f>ROUND(L119*K119,2)</f>
        <v>0</v>
      </c>
      <c r="O119" s="490"/>
      <c r="P119" s="490"/>
      <c r="Q119" s="490"/>
      <c r="R119" s="9"/>
      <c r="T119" s="29" t="s">
        <v>5</v>
      </c>
      <c r="U119" s="30" t="s">
        <v>35</v>
      </c>
      <c r="V119" s="31">
        <v>0</v>
      </c>
      <c r="W119" s="31">
        <f>V119*K119</f>
        <v>0</v>
      </c>
      <c r="X119" s="31">
        <v>0</v>
      </c>
      <c r="Y119" s="31">
        <f>X119*K119</f>
        <v>0</v>
      </c>
      <c r="Z119" s="31">
        <v>0</v>
      </c>
      <c r="AA119" s="32">
        <f>Z119*K119</f>
        <v>0</v>
      </c>
      <c r="AR119" s="14" t="s">
        <v>199</v>
      </c>
      <c r="AT119" s="14" t="s">
        <v>143</v>
      </c>
      <c r="AU119" s="14" t="s">
        <v>103</v>
      </c>
      <c r="AY119" s="14" t="s">
        <v>142</v>
      </c>
      <c r="BE119" s="33">
        <f>IF(U119="základní",N119,0)</f>
        <v>0</v>
      </c>
      <c r="BF119" s="33">
        <f>IF(U119="snížená",N119,0)</f>
        <v>0</v>
      </c>
      <c r="BG119" s="33">
        <f>IF(U119="zákl. přenesená",N119,0)</f>
        <v>0</v>
      </c>
      <c r="BH119" s="33">
        <f>IF(U119="sníž. přenesená",N119,0)</f>
        <v>0</v>
      </c>
      <c r="BI119" s="33">
        <f>IF(U119="nulová",N119,0)</f>
        <v>0</v>
      </c>
      <c r="BJ119" s="14" t="s">
        <v>78</v>
      </c>
      <c r="BK119" s="33">
        <f>ROUND(L119*K119,2)</f>
        <v>0</v>
      </c>
      <c r="BL119" s="14" t="s">
        <v>199</v>
      </c>
      <c r="BM119" s="14" t="s">
        <v>378</v>
      </c>
    </row>
    <row r="120" spans="2:63" s="22" customFormat="1" ht="29.85" customHeight="1">
      <c r="B120" s="19"/>
      <c r="C120" s="466"/>
      <c r="D120" s="477" t="s">
        <v>374</v>
      </c>
      <c r="E120" s="477"/>
      <c r="F120" s="477"/>
      <c r="G120" s="477"/>
      <c r="H120" s="477"/>
      <c r="I120" s="477"/>
      <c r="J120" s="477"/>
      <c r="K120" s="477"/>
      <c r="L120" s="650"/>
      <c r="M120" s="650"/>
      <c r="N120" s="491">
        <f>BK120</f>
        <v>0</v>
      </c>
      <c r="O120" s="492"/>
      <c r="P120" s="492"/>
      <c r="Q120" s="492"/>
      <c r="R120" s="21"/>
      <c r="T120" s="23"/>
      <c r="U120" s="20"/>
      <c r="V120" s="20"/>
      <c r="W120" s="24">
        <f>SUM(W121:W123)</f>
        <v>0</v>
      </c>
      <c r="X120" s="20"/>
      <c r="Y120" s="24">
        <f>SUM(Y121:Y123)</f>
        <v>0</v>
      </c>
      <c r="Z120" s="20"/>
      <c r="AA120" s="25">
        <f>SUM(AA121:AA123)</f>
        <v>0</v>
      </c>
      <c r="AR120" s="26" t="s">
        <v>153</v>
      </c>
      <c r="AT120" s="27" t="s">
        <v>69</v>
      </c>
      <c r="AU120" s="27" t="s">
        <v>78</v>
      </c>
      <c r="AY120" s="26" t="s">
        <v>142</v>
      </c>
      <c r="BK120" s="28">
        <f>SUM(BK121:BK123)</f>
        <v>0</v>
      </c>
    </row>
    <row r="121" spans="2:65" s="15" customFormat="1" ht="16.5" customHeight="1">
      <c r="B121" s="8"/>
      <c r="C121" s="485" t="s">
        <v>149</v>
      </c>
      <c r="D121" s="485" t="s">
        <v>143</v>
      </c>
      <c r="E121" s="486"/>
      <c r="F121" s="487" t="s">
        <v>379</v>
      </c>
      <c r="G121" s="487"/>
      <c r="H121" s="487"/>
      <c r="I121" s="487"/>
      <c r="J121" s="488" t="s">
        <v>172</v>
      </c>
      <c r="K121" s="489">
        <v>1</v>
      </c>
      <c r="L121" s="44"/>
      <c r="M121" s="44"/>
      <c r="N121" s="490">
        <f>ROUND(L121*K121,2)</f>
        <v>0</v>
      </c>
      <c r="O121" s="490"/>
      <c r="P121" s="490"/>
      <c r="Q121" s="490"/>
      <c r="R121" s="9"/>
      <c r="T121" s="29" t="s">
        <v>5</v>
      </c>
      <c r="U121" s="30" t="s">
        <v>35</v>
      </c>
      <c r="V121" s="31">
        <v>0</v>
      </c>
      <c r="W121" s="31">
        <f>V121*K121</f>
        <v>0</v>
      </c>
      <c r="X121" s="31">
        <v>0</v>
      </c>
      <c r="Y121" s="31">
        <f>X121*K121</f>
        <v>0</v>
      </c>
      <c r="Z121" s="31">
        <v>0</v>
      </c>
      <c r="AA121" s="32">
        <f>Z121*K121</f>
        <v>0</v>
      </c>
      <c r="AR121" s="14" t="s">
        <v>199</v>
      </c>
      <c r="AT121" s="14" t="s">
        <v>143</v>
      </c>
      <c r="AU121" s="14" t="s">
        <v>103</v>
      </c>
      <c r="AY121" s="14" t="s">
        <v>142</v>
      </c>
      <c r="BE121" s="33">
        <f>IF(U121="základní",N121,0)</f>
        <v>0</v>
      </c>
      <c r="BF121" s="33">
        <f>IF(U121="snížená",N121,0)</f>
        <v>0</v>
      </c>
      <c r="BG121" s="33">
        <f>IF(U121="zákl. přenesená",N121,0)</f>
        <v>0</v>
      </c>
      <c r="BH121" s="33">
        <f>IF(U121="sníž. přenesená",N121,0)</f>
        <v>0</v>
      </c>
      <c r="BI121" s="33">
        <f>IF(U121="nulová",N121,0)</f>
        <v>0</v>
      </c>
      <c r="BJ121" s="14" t="s">
        <v>78</v>
      </c>
      <c r="BK121" s="33">
        <f>ROUND(L121*K121,2)</f>
        <v>0</v>
      </c>
      <c r="BL121" s="14" t="s">
        <v>199</v>
      </c>
      <c r="BM121" s="14" t="s">
        <v>380</v>
      </c>
    </row>
    <row r="122" spans="2:65" s="15" customFormat="1" ht="16.5" customHeight="1">
      <c r="B122" s="8"/>
      <c r="C122" s="485" t="s">
        <v>146</v>
      </c>
      <c r="D122" s="485" t="s">
        <v>143</v>
      </c>
      <c r="E122" s="486"/>
      <c r="F122" s="487" t="s">
        <v>381</v>
      </c>
      <c r="G122" s="487"/>
      <c r="H122" s="487"/>
      <c r="I122" s="487"/>
      <c r="J122" s="488" t="s">
        <v>172</v>
      </c>
      <c r="K122" s="489">
        <v>1</v>
      </c>
      <c r="L122" s="44"/>
      <c r="M122" s="44"/>
      <c r="N122" s="490">
        <f>ROUND(L122*K122,2)</f>
        <v>0</v>
      </c>
      <c r="O122" s="490"/>
      <c r="P122" s="490"/>
      <c r="Q122" s="490"/>
      <c r="R122" s="9"/>
      <c r="T122" s="29" t="s">
        <v>5</v>
      </c>
      <c r="U122" s="30" t="s">
        <v>35</v>
      </c>
      <c r="V122" s="31">
        <v>0</v>
      </c>
      <c r="W122" s="31">
        <f>V122*K122</f>
        <v>0</v>
      </c>
      <c r="X122" s="31">
        <v>0</v>
      </c>
      <c r="Y122" s="31">
        <f>X122*K122</f>
        <v>0</v>
      </c>
      <c r="Z122" s="31">
        <v>0</v>
      </c>
      <c r="AA122" s="32">
        <f>Z122*K122</f>
        <v>0</v>
      </c>
      <c r="AR122" s="14" t="s">
        <v>199</v>
      </c>
      <c r="AT122" s="14" t="s">
        <v>143</v>
      </c>
      <c r="AU122" s="14" t="s">
        <v>103</v>
      </c>
      <c r="AY122" s="14" t="s">
        <v>142</v>
      </c>
      <c r="BE122" s="33">
        <f>IF(U122="základní",N122,0)</f>
        <v>0</v>
      </c>
      <c r="BF122" s="33">
        <f>IF(U122="snížená",N122,0)</f>
        <v>0</v>
      </c>
      <c r="BG122" s="33">
        <f>IF(U122="zákl. přenesená",N122,0)</f>
        <v>0</v>
      </c>
      <c r="BH122" s="33">
        <f>IF(U122="sníž. přenesená",N122,0)</f>
        <v>0</v>
      </c>
      <c r="BI122" s="33">
        <f>IF(U122="nulová",N122,0)</f>
        <v>0</v>
      </c>
      <c r="BJ122" s="14" t="s">
        <v>78</v>
      </c>
      <c r="BK122" s="33">
        <f>ROUND(L122*K122,2)</f>
        <v>0</v>
      </c>
      <c r="BL122" s="14" t="s">
        <v>199</v>
      </c>
      <c r="BM122" s="14" t="s">
        <v>382</v>
      </c>
    </row>
    <row r="123" spans="2:65" s="15" customFormat="1" ht="16.5" customHeight="1">
      <c r="B123" s="8"/>
      <c r="C123" s="485" t="s">
        <v>153</v>
      </c>
      <c r="D123" s="485" t="s">
        <v>143</v>
      </c>
      <c r="E123" s="486"/>
      <c r="F123" s="487" t="s">
        <v>383</v>
      </c>
      <c r="G123" s="487"/>
      <c r="H123" s="487"/>
      <c r="I123" s="487"/>
      <c r="J123" s="488" t="s">
        <v>172</v>
      </c>
      <c r="K123" s="489">
        <v>1</v>
      </c>
      <c r="L123" s="44"/>
      <c r="M123" s="44"/>
      <c r="N123" s="490">
        <f>ROUND(L123*K123,2)</f>
        <v>0</v>
      </c>
      <c r="O123" s="490"/>
      <c r="P123" s="490"/>
      <c r="Q123" s="490"/>
      <c r="R123" s="9"/>
      <c r="T123" s="29" t="s">
        <v>5</v>
      </c>
      <c r="U123" s="30" t="s">
        <v>35</v>
      </c>
      <c r="V123" s="31">
        <v>0</v>
      </c>
      <c r="W123" s="31">
        <f>V123*K123</f>
        <v>0</v>
      </c>
      <c r="X123" s="31">
        <v>0</v>
      </c>
      <c r="Y123" s="31">
        <f>X123*K123</f>
        <v>0</v>
      </c>
      <c r="Z123" s="31">
        <v>0</v>
      </c>
      <c r="AA123" s="32">
        <f>Z123*K123</f>
        <v>0</v>
      </c>
      <c r="AR123" s="14" t="s">
        <v>199</v>
      </c>
      <c r="AT123" s="14" t="s">
        <v>143</v>
      </c>
      <c r="AU123" s="14" t="s">
        <v>103</v>
      </c>
      <c r="AY123" s="14" t="s">
        <v>142</v>
      </c>
      <c r="BE123" s="33">
        <f>IF(U123="základní",N123,0)</f>
        <v>0</v>
      </c>
      <c r="BF123" s="33">
        <f>IF(U123="snížená",N123,0)</f>
        <v>0</v>
      </c>
      <c r="BG123" s="33">
        <f>IF(U123="zákl. přenesená",N123,0)</f>
        <v>0</v>
      </c>
      <c r="BH123" s="33">
        <f>IF(U123="sníž. přenesená",N123,0)</f>
        <v>0</v>
      </c>
      <c r="BI123" s="33">
        <f>IF(U123="nulová",N123,0)</f>
        <v>0</v>
      </c>
      <c r="BJ123" s="14" t="s">
        <v>78</v>
      </c>
      <c r="BK123" s="33">
        <f>ROUND(L123*K123,2)</f>
        <v>0</v>
      </c>
      <c r="BL123" s="14" t="s">
        <v>199</v>
      </c>
      <c r="BM123" s="14" t="s">
        <v>384</v>
      </c>
    </row>
    <row r="124" spans="2:63" s="22" customFormat="1" ht="29.85" customHeight="1">
      <c r="B124" s="19"/>
      <c r="C124" s="466"/>
      <c r="D124" s="477" t="s">
        <v>375</v>
      </c>
      <c r="E124" s="477"/>
      <c r="F124" s="477"/>
      <c r="G124" s="477"/>
      <c r="H124" s="477"/>
      <c r="I124" s="477"/>
      <c r="J124" s="477"/>
      <c r="K124" s="477"/>
      <c r="L124" s="650"/>
      <c r="M124" s="650"/>
      <c r="N124" s="491">
        <f>N125</f>
        <v>0</v>
      </c>
      <c r="O124" s="492"/>
      <c r="P124" s="492"/>
      <c r="Q124" s="492"/>
      <c r="R124" s="21"/>
      <c r="T124" s="23"/>
      <c r="U124" s="20"/>
      <c r="V124" s="20"/>
      <c r="W124" s="24">
        <f>W125</f>
        <v>0</v>
      </c>
      <c r="X124" s="20"/>
      <c r="Y124" s="24">
        <f>Y125</f>
        <v>0</v>
      </c>
      <c r="Z124" s="20"/>
      <c r="AA124" s="25">
        <f>AA125</f>
        <v>0</v>
      </c>
      <c r="AR124" s="26" t="s">
        <v>153</v>
      </c>
      <c r="AT124" s="27" t="s">
        <v>69</v>
      </c>
      <c r="AU124" s="27" t="s">
        <v>78</v>
      </c>
      <c r="AY124" s="26" t="s">
        <v>142</v>
      </c>
      <c r="BK124" s="28">
        <f>BK125</f>
        <v>0</v>
      </c>
    </row>
    <row r="125" spans="2:65" s="15" customFormat="1" ht="16.5" customHeight="1">
      <c r="B125" s="8"/>
      <c r="C125" s="485" t="s">
        <v>155</v>
      </c>
      <c r="D125" s="485" t="s">
        <v>143</v>
      </c>
      <c r="E125" s="486"/>
      <c r="F125" s="487" t="s">
        <v>385</v>
      </c>
      <c r="G125" s="487"/>
      <c r="H125" s="487"/>
      <c r="I125" s="487"/>
      <c r="J125" s="488" t="s">
        <v>172</v>
      </c>
      <c r="K125" s="489">
        <v>1</v>
      </c>
      <c r="L125" s="44"/>
      <c r="M125" s="44"/>
      <c r="N125" s="490">
        <f>L125</f>
        <v>0</v>
      </c>
      <c r="O125" s="490"/>
      <c r="P125" s="490"/>
      <c r="Q125" s="490"/>
      <c r="R125" s="9"/>
      <c r="T125" s="29" t="s">
        <v>5</v>
      </c>
      <c r="U125" s="34" t="s">
        <v>35</v>
      </c>
      <c r="V125" s="35">
        <v>0</v>
      </c>
      <c r="W125" s="35">
        <f>V125*K125</f>
        <v>0</v>
      </c>
      <c r="X125" s="35">
        <v>0</v>
      </c>
      <c r="Y125" s="35">
        <f>X125*K125</f>
        <v>0</v>
      </c>
      <c r="Z125" s="35">
        <v>0</v>
      </c>
      <c r="AA125" s="36">
        <f>Z125*K125</f>
        <v>0</v>
      </c>
      <c r="AR125" s="14" t="s">
        <v>199</v>
      </c>
      <c r="AT125" s="14" t="s">
        <v>143</v>
      </c>
      <c r="AU125" s="14" t="s">
        <v>103</v>
      </c>
      <c r="AY125" s="14" t="s">
        <v>142</v>
      </c>
      <c r="BE125" s="33">
        <f>IF(U125="základní",N125,0)</f>
        <v>0</v>
      </c>
      <c r="BF125" s="33">
        <f>IF(U125="snížená",N125,0)</f>
        <v>0</v>
      </c>
      <c r="BG125" s="33">
        <f>IF(U125="zákl. přenesená",N125,0)</f>
        <v>0</v>
      </c>
      <c r="BH125" s="33">
        <f>IF(U125="sníž. přenesená",N125,0)</f>
        <v>0</v>
      </c>
      <c r="BI125" s="33">
        <f>IF(U125="nulová",N125,0)</f>
        <v>0</v>
      </c>
      <c r="BJ125" s="14" t="s">
        <v>78</v>
      </c>
      <c r="BK125" s="33">
        <f>ROUND(L125*K125,2)</f>
        <v>0</v>
      </c>
      <c r="BL125" s="14" t="s">
        <v>199</v>
      </c>
      <c r="BM125" s="14" t="s">
        <v>386</v>
      </c>
    </row>
    <row r="126" spans="2:18" s="15" customFormat="1" ht="6.95" customHeight="1">
      <c r="B126" s="16"/>
      <c r="C126" s="416"/>
      <c r="D126" s="416"/>
      <c r="E126" s="416"/>
      <c r="F126" s="416"/>
      <c r="G126" s="416"/>
      <c r="H126" s="416"/>
      <c r="I126" s="416"/>
      <c r="J126" s="416"/>
      <c r="K126" s="416"/>
      <c r="L126" s="17"/>
      <c r="M126" s="17"/>
      <c r="N126" s="416"/>
      <c r="O126" s="416"/>
      <c r="P126" s="416"/>
      <c r="Q126" s="416"/>
      <c r="R126" s="18"/>
    </row>
  </sheetData>
  <sheetProtection algorithmName="SHA-512" hashValue="0pd9an97Yf1pYpRD1WM+S/349y1yyADYCIvKGHgzcbOFqsMUo5YcB2BWcEd3Kfr8pMcJntYC4yRSN81w9mRv8Q==" saltValue="1hDcO5ztU+tHuRs2rAH7JA==" spinCount="100000" sheet="1" formatCells="0" formatColumns="0" formatRows="0" insertColumns="0" insertRows="0" insertHyperlinks="0" deleteColumns="0" deleteRows="0" selectLockedCells="1" sort="0" autoFilter="0" pivotTables="0"/>
  <mergeCells count="79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F125:I125"/>
    <mergeCell ref="L125:M125"/>
    <mergeCell ref="N125:Q125"/>
    <mergeCell ref="N124:Q124"/>
    <mergeCell ref="F121:I121"/>
    <mergeCell ref="L121:M121"/>
    <mergeCell ref="N121:Q121"/>
    <mergeCell ref="F122:I122"/>
    <mergeCell ref="L122:M122"/>
    <mergeCell ref="N122:Q122"/>
    <mergeCell ref="N120:Q120"/>
    <mergeCell ref="F123:I123"/>
    <mergeCell ref="L123:M123"/>
    <mergeCell ref="N123:Q123"/>
    <mergeCell ref="H1:K1"/>
    <mergeCell ref="F113:I113"/>
    <mergeCell ref="F117:I117"/>
    <mergeCell ref="L117:M117"/>
    <mergeCell ref="N117:Q117"/>
    <mergeCell ref="F119:I119"/>
    <mergeCell ref="L119:M119"/>
    <mergeCell ref="N119:Q119"/>
    <mergeCell ref="N118:Q118"/>
    <mergeCell ref="N89:Q89"/>
    <mergeCell ref="N90:Q90"/>
    <mergeCell ref="N91:Q91"/>
    <mergeCell ref="S2:AC2"/>
    <mergeCell ref="N114:Q114"/>
    <mergeCell ref="N115:Q115"/>
    <mergeCell ref="N116:Q116"/>
    <mergeCell ref="M108:P108"/>
    <mergeCell ref="M110:Q110"/>
    <mergeCell ref="M111:Q111"/>
    <mergeCell ref="L113:M113"/>
    <mergeCell ref="N113:Q113"/>
    <mergeCell ref="N95:Q95"/>
    <mergeCell ref="L97:Q97"/>
    <mergeCell ref="C103:Q103"/>
    <mergeCell ref="F105:P105"/>
    <mergeCell ref="F106:P106"/>
    <mergeCell ref="N92:Q92"/>
    <mergeCell ref="N93:Q93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OEM-PC\OEM</dc:creator>
  <cp:keywords/>
  <dc:description/>
  <cp:lastModifiedBy>Martin Suchý</cp:lastModifiedBy>
  <cp:lastPrinted>2020-03-17T12:36:51Z</cp:lastPrinted>
  <dcterms:created xsi:type="dcterms:W3CDTF">2018-04-18T10:28:44Z</dcterms:created>
  <dcterms:modified xsi:type="dcterms:W3CDTF">2020-06-09T12:06:52Z</dcterms:modified>
  <cp:category/>
  <cp:version/>
  <cp:contentType/>
  <cp:contentStatus/>
</cp:coreProperties>
</file>