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3485"/>
  </bookViews>
  <sheets>
    <sheet name="Rekapitulace stavby" sheetId="1" r:id="rId1"/>
    <sheet name="IprosOkna2020 - DS Vojkov..." sheetId="2" r:id="rId2"/>
  </sheets>
  <definedNames>
    <definedName name="_xlnm._FilterDatabase" localSheetId="1" hidden="1">'IprosOkna2020 - DS Vojkov...'!$C$121:$K$190</definedName>
    <definedName name="_xlnm.Print_Titles" localSheetId="1">'IprosOkna2020 - DS Vojkov...'!$121:$121</definedName>
    <definedName name="_xlnm.Print_Titles" localSheetId="0">'Rekapitulace stavby'!$92:$92</definedName>
    <definedName name="_xlnm.Print_Area" localSheetId="1">'IprosOkna2020 - DS Vojkov...'!$C$4:$J$76,'IprosOkna2020 - DS Vojkov...'!$C$82:$J$105,'IprosOkna2020 - DS Vojkov...'!$C$111:$K$190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T150" i="2"/>
  <c r="R151" i="2"/>
  <c r="R150" i="2"/>
  <c r="P151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J118" i="2"/>
  <c r="F118" i="2"/>
  <c r="F116" i="2"/>
  <c r="E114" i="2"/>
  <c r="J89" i="2"/>
  <c r="F89" i="2"/>
  <c r="F87" i="2"/>
  <c r="E85" i="2"/>
  <c r="J22" i="2"/>
  <c r="E22" i="2"/>
  <c r="J119" i="2" s="1"/>
  <c r="J21" i="2"/>
  <c r="J16" i="2"/>
  <c r="E16" i="2"/>
  <c r="F119" i="2" s="1"/>
  <c r="J15" i="2"/>
  <c r="J10" i="2"/>
  <c r="J116" i="2"/>
  <c r="L90" i="1"/>
  <c r="AM90" i="1"/>
  <c r="AM89" i="1"/>
  <c r="L89" i="1"/>
  <c r="AM87" i="1"/>
  <c r="L87" i="1"/>
  <c r="L85" i="1"/>
  <c r="L84" i="1"/>
  <c r="J190" i="2"/>
  <c r="J189" i="2"/>
  <c r="J187" i="2"/>
  <c r="J186" i="2"/>
  <c r="BK185" i="2"/>
  <c r="BK184" i="2"/>
  <c r="BK183" i="2"/>
  <c r="BK182" i="2"/>
  <c r="BK180" i="2"/>
  <c r="J179" i="2"/>
  <c r="BK178" i="2"/>
  <c r="J177" i="2"/>
  <c r="J176" i="2"/>
  <c r="J175" i="2"/>
  <c r="J174" i="2"/>
  <c r="J173" i="2"/>
  <c r="BK172" i="2"/>
  <c r="BK171" i="2"/>
  <c r="BK170" i="2"/>
  <c r="J169" i="2"/>
  <c r="BK168" i="2"/>
  <c r="BK167" i="2"/>
  <c r="J166" i="2"/>
  <c r="J165" i="2"/>
  <c r="J163" i="2"/>
  <c r="J162" i="2"/>
  <c r="BK161" i="2"/>
  <c r="J160" i="2"/>
  <c r="J159" i="2"/>
  <c r="BK158" i="2"/>
  <c r="J157" i="2"/>
  <c r="BK156" i="2"/>
  <c r="J155" i="2"/>
  <c r="BK154" i="2"/>
  <c r="J151" i="2"/>
  <c r="BK149" i="2"/>
  <c r="J148" i="2"/>
  <c r="BK147" i="2"/>
  <c r="J146" i="2"/>
  <c r="BK144" i="2"/>
  <c r="BK143" i="2"/>
  <c r="J142" i="2"/>
  <c r="J141" i="2"/>
  <c r="J140" i="2"/>
  <c r="J139" i="2"/>
  <c r="J138" i="2"/>
  <c r="BK137" i="2"/>
  <c r="BK136" i="2"/>
  <c r="J134" i="2"/>
  <c r="BK133" i="2"/>
  <c r="J132" i="2"/>
  <c r="J131" i="2"/>
  <c r="BK130" i="2"/>
  <c r="J129" i="2"/>
  <c r="J128" i="2"/>
  <c r="BK127" i="2"/>
  <c r="BK126" i="2"/>
  <c r="J125" i="2"/>
  <c r="BK190" i="2"/>
  <c r="BK189" i="2"/>
  <c r="BK187" i="2"/>
  <c r="BK186" i="2"/>
  <c r="J185" i="2"/>
  <c r="J184" i="2"/>
  <c r="J183" i="2"/>
  <c r="J182" i="2"/>
  <c r="J180" i="2"/>
  <c r="BK179" i="2"/>
  <c r="J178" i="2"/>
  <c r="BK177" i="2"/>
  <c r="BK176" i="2"/>
  <c r="BK175" i="2"/>
  <c r="BK174" i="2"/>
  <c r="BK173" i="2"/>
  <c r="J172" i="2"/>
  <c r="J171" i="2"/>
  <c r="J170" i="2"/>
  <c r="BK169" i="2"/>
  <c r="J168" i="2"/>
  <c r="J167" i="2"/>
  <c r="BK166" i="2"/>
  <c r="BK165" i="2"/>
  <c r="BK163" i="2"/>
  <c r="BK162" i="2"/>
  <c r="J161" i="2"/>
  <c r="BK160" i="2"/>
  <c r="BK159" i="2"/>
  <c r="J158" i="2"/>
  <c r="BK157" i="2"/>
  <c r="J156" i="2"/>
  <c r="BK155" i="2"/>
  <c r="J154" i="2"/>
  <c r="BK151" i="2"/>
  <c r="J149" i="2"/>
  <c r="BK148" i="2"/>
  <c r="J147" i="2"/>
  <c r="BK146" i="2"/>
  <c r="J144" i="2"/>
  <c r="J143" i="2"/>
  <c r="BK142" i="2"/>
  <c r="BK141" i="2"/>
  <c r="BK140" i="2"/>
  <c r="BK139" i="2"/>
  <c r="BK138" i="2"/>
  <c r="J137" i="2"/>
  <c r="J136" i="2"/>
  <c r="BK134" i="2"/>
  <c r="J133" i="2"/>
  <c r="BK132" i="2"/>
  <c r="BK131" i="2"/>
  <c r="J130" i="2"/>
  <c r="BK129" i="2"/>
  <c r="BK128" i="2"/>
  <c r="J127" i="2"/>
  <c r="J126" i="2"/>
  <c r="BK125" i="2"/>
  <c r="AS94" i="1"/>
  <c r="BK124" i="2" l="1"/>
  <c r="J124" i="2" s="1"/>
  <c r="J96" i="2" s="1"/>
  <c r="P124" i="2"/>
  <c r="T124" i="2"/>
  <c r="P135" i="2"/>
  <c r="T135" i="2"/>
  <c r="P145" i="2"/>
  <c r="T145" i="2"/>
  <c r="BK153" i="2"/>
  <c r="R153" i="2"/>
  <c r="BK164" i="2"/>
  <c r="J164" i="2"/>
  <c r="J102" i="2" s="1"/>
  <c r="R164" i="2"/>
  <c r="BK181" i="2"/>
  <c r="J181" i="2"/>
  <c r="J103" i="2" s="1"/>
  <c r="T181" i="2"/>
  <c r="R188" i="2"/>
  <c r="R124" i="2"/>
  <c r="BK135" i="2"/>
  <c r="J135" i="2"/>
  <c r="J97" i="2" s="1"/>
  <c r="R135" i="2"/>
  <c r="BK145" i="2"/>
  <c r="J145" i="2"/>
  <c r="J98" i="2" s="1"/>
  <c r="R145" i="2"/>
  <c r="P153" i="2"/>
  <c r="T153" i="2"/>
  <c r="P164" i="2"/>
  <c r="T164" i="2"/>
  <c r="P181" i="2"/>
  <c r="R181" i="2"/>
  <c r="BK188" i="2"/>
  <c r="J188" i="2"/>
  <c r="J104" i="2" s="1"/>
  <c r="P188" i="2"/>
  <c r="T188" i="2"/>
  <c r="J90" i="2"/>
  <c r="BF125" i="2"/>
  <c r="BF128" i="2"/>
  <c r="BF129" i="2"/>
  <c r="BF131" i="2"/>
  <c r="BF132" i="2"/>
  <c r="BF136" i="2"/>
  <c r="BF142" i="2"/>
  <c r="BF144" i="2"/>
  <c r="BF146" i="2"/>
  <c r="BF148" i="2"/>
  <c r="BF149" i="2"/>
  <c r="BF155" i="2"/>
  <c r="BF157" i="2"/>
  <c r="BF160" i="2"/>
  <c r="BF161" i="2"/>
  <c r="BF163" i="2"/>
  <c r="BF167" i="2"/>
  <c r="BF168" i="2"/>
  <c r="BF169" i="2"/>
  <c r="BF170" i="2"/>
  <c r="BF171" i="2"/>
  <c r="BF177" i="2"/>
  <c r="BF179" i="2"/>
  <c r="BF182" i="2"/>
  <c r="BF183" i="2"/>
  <c r="BF184" i="2"/>
  <c r="BF187" i="2"/>
  <c r="BK150" i="2"/>
  <c r="J150" i="2" s="1"/>
  <c r="J99" i="2" s="1"/>
  <c r="J87" i="2"/>
  <c r="F90" i="2"/>
  <c r="BF126" i="2"/>
  <c r="BF127" i="2"/>
  <c r="BF130" i="2"/>
  <c r="BF133" i="2"/>
  <c r="BF134" i="2"/>
  <c r="BF137" i="2"/>
  <c r="BF138" i="2"/>
  <c r="BF139" i="2"/>
  <c r="BF140" i="2"/>
  <c r="BF141" i="2"/>
  <c r="BF143" i="2"/>
  <c r="BF147" i="2"/>
  <c r="BF151" i="2"/>
  <c r="BF154" i="2"/>
  <c r="BF156" i="2"/>
  <c r="BF158" i="2"/>
  <c r="BF159" i="2"/>
  <c r="BF162" i="2"/>
  <c r="BF165" i="2"/>
  <c r="BF166" i="2"/>
  <c r="BF172" i="2"/>
  <c r="BF173" i="2"/>
  <c r="BF174" i="2"/>
  <c r="BF175" i="2"/>
  <c r="BF176" i="2"/>
  <c r="BF178" i="2"/>
  <c r="BF180" i="2"/>
  <c r="BF185" i="2"/>
  <c r="BF186" i="2"/>
  <c r="BF189" i="2"/>
  <c r="BF190" i="2"/>
  <c r="J31" i="2"/>
  <c r="AV95" i="1" s="1"/>
  <c r="F33" i="2"/>
  <c r="BB95" i="1" s="1"/>
  <c r="BB94" i="1" s="1"/>
  <c r="W31" i="1" s="1"/>
  <c r="F35" i="2"/>
  <c r="BD95" i="1" s="1"/>
  <c r="BD94" i="1" s="1"/>
  <c r="W33" i="1" s="1"/>
  <c r="F31" i="2"/>
  <c r="AZ95" i="1" s="1"/>
  <c r="AZ94" i="1" s="1"/>
  <c r="W29" i="1" s="1"/>
  <c r="F34" i="2"/>
  <c r="BC95" i="1" s="1"/>
  <c r="BC94" i="1" s="1"/>
  <c r="AY94" i="1" s="1"/>
  <c r="P152" i="2" l="1"/>
  <c r="BK152" i="2"/>
  <c r="J152" i="2"/>
  <c r="J100" i="2" s="1"/>
  <c r="T152" i="2"/>
  <c r="R123" i="2"/>
  <c r="R122" i="2"/>
  <c r="R152" i="2"/>
  <c r="T123" i="2"/>
  <c r="T122" i="2" s="1"/>
  <c r="P123" i="2"/>
  <c r="P122" i="2" s="1"/>
  <c r="AU95" i="1" s="1"/>
  <c r="AU94" i="1" s="1"/>
  <c r="J153" i="2"/>
  <c r="J101" i="2"/>
  <c r="BK123" i="2"/>
  <c r="J123" i="2"/>
  <c r="J95" i="2" s="1"/>
  <c r="AV94" i="1"/>
  <c r="AK29" i="1"/>
  <c r="AX94" i="1"/>
  <c r="W32" i="1"/>
  <c r="J32" i="2"/>
  <c r="AW95" i="1"/>
  <c r="AT95" i="1" s="1"/>
  <c r="F32" i="2"/>
  <c r="BA95" i="1" s="1"/>
  <c r="BA94" i="1" s="1"/>
  <c r="AW94" i="1" s="1"/>
  <c r="AK30" i="1" s="1"/>
  <c r="BK122" i="2" l="1"/>
  <c r="J122" i="2" s="1"/>
  <c r="J94" i="2" s="1"/>
  <c r="AT94" i="1"/>
  <c r="W30" i="1"/>
  <c r="J28" i="2" l="1"/>
  <c r="AG95" i="1" s="1"/>
  <c r="AN95" i="1" s="1"/>
  <c r="J37" i="2" l="1"/>
  <c r="AG94" i="1"/>
  <c r="AK26" i="1"/>
  <c r="AK35" i="1" s="1"/>
  <c r="AN94" i="1" l="1"/>
</calcChain>
</file>

<file path=xl/sharedStrings.xml><?xml version="1.0" encoding="utf-8"?>
<sst xmlns="http://schemas.openxmlformats.org/spreadsheetml/2006/main" count="1131" uniqueCount="368">
  <si>
    <t>Export Komplet</t>
  </si>
  <si>
    <t/>
  </si>
  <si>
    <t>2.0</t>
  </si>
  <si>
    <t>ZAMOK</t>
  </si>
  <si>
    <t>False</t>
  </si>
  <si>
    <t>{4b5c7d09-aa9c-4c2b-9775-3cbe23df2a74}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</si>
  <si>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</si>
  <si>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</si>
  <si>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</si>
  <si>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</si>
  <si>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</si>
  <si>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</si>
  <si>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</si>
  <si>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</si>
  <si>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IprosOkna2020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</si>
  <si>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</si>
  <si>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</si>
  <si>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DS Vojkov č.p. 33 - Výměna oken</t>
  </si>
  <si>
    <t>KSO:</t>
  </si>
  <si>
    <t>CC-CZ:</t>
  </si>
  <si>
    <t>Místo:</t>
  </si>
  <si>
    <t>Vojkov</t>
  </si>
  <si>
    <t>Datum:</t>
  </si>
  <si>
    <t>7. 1. 2020</t>
  </si>
  <si>
    <t>Zadavatel:</t>
  </si>
  <si>
    <t>IČ:</t>
  </si>
  <si>
    <t>Domov seniorů Vojkov čp.1, 257 53 Vrch.Janovice</t>
  </si>
  <si>
    <t>DIČ:</t>
  </si>
  <si>
    <t>Uchazeč:</t>
  </si>
  <si>
    <t>Vyplň údaj</t>
  </si>
  <si>
    <t>Projektant:</t>
  </si>
  <si>
    <t>IPROS s.r.o.Tyršova 2076, 256 01 Benešov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</si>
  <si>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</si>
  <si>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</si>
  <si>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</si>
  <si>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</si>
  <si>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</si>
  <si>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</si>
  <si>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</si>
  <si>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</si>
  <si>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</si>
  <si>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</si>
  <si>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</si>
  <si>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</si>
  <si>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</si>
  <si>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</si>
  <si>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</si>
  <si>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</si>
  <si>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</si>
  <si>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</si>
  <si>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</si>
  <si>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</si>
  <si>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</si>
  <si>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</si>
  <si>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</si>
  <si>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</si>
  <si>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</si>
  <si>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</si>
  <si>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</si>
  <si>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</si>
  <si>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</si>
  <si>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</si>
  <si>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</si>
  <si>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</si>
  <si>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</si>
  <si>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</si>
  <si>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</si>
  <si>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</si>
  <si>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</si>
  <si>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</si>
  <si>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</si>
  <si>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</si>
  <si>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</si>
  <si>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</si>
  <si>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</si>
  <si>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</si>
  <si>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</si>
  <si>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</si>
  <si>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</si>
  <si>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</si>
  <si>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</si>
  <si>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</si>
  <si>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</si>
  <si>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</si>
  <si>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</si>
  <si>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</si>
  <si>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</si>
  <si>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</si>
  <si>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</si>
  <si>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</si>
  <si>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</si>
  <si>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</si>
  <si>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</si>
  <si>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</si>
  <si>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</si>
  <si>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</si>
  <si>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</si>
  <si>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</si>
  <si>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</si>
  <si>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</si>
  <si>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</si>
  <si>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</si>
  <si>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</si>
  <si>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</si>
  <si>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</si>
  <si>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</si>
  <si>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</si>
  <si>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</si>
  <si>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</si>
  <si>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</si>
  <si>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</si>
  <si>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</si>
  <si>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</si>
  <si>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</si>
  <si>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</si>
  <si>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</si>
  <si>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</si>
  <si>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</si>
  <si>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612325212</t>
  </si>
  <si>
    <t>Vápenocementová hladká omítka malých ploch do 0,25 m2 na stěnách</t>
  </si>
  <si>
    <t>kus</t>
  </si>
  <si>
    <t>4</t>
  </si>
  <si>
    <t>2</t>
  </si>
  <si>
    <t>181792310</t>
  </si>
  <si>
    <t>612325213</t>
  </si>
  <si>
    <t>Vápenocementová hladká omítka malých ploch do 1,0 m2 na stěnách</t>
  </si>
  <si>
    <t>1837270467</t>
  </si>
  <si>
    <t>3</t>
  </si>
  <si>
    <t>612325223</t>
  </si>
  <si>
    <t>Vápenocementová štuková omítka malých ploch do 1,0 m2 na stěnách</t>
  </si>
  <si>
    <t>-45875426</t>
  </si>
  <si>
    <t>612325225</t>
  </si>
  <si>
    <t>Vápenocementová štuková omítka malých ploch do 4,0 m2 na stěnách</t>
  </si>
  <si>
    <t>-1465389083</t>
  </si>
  <si>
    <t>5</t>
  </si>
  <si>
    <t>619995001</t>
  </si>
  <si>
    <t>Začištění omítek kolem oken, dveří, podlah nebo obkladů</t>
  </si>
  <si>
    <t>m</t>
  </si>
  <si>
    <t>1045465073</t>
  </si>
  <si>
    <t>629135101</t>
  </si>
  <si>
    <t>Vyrovnávací vrstva pod klempířské prvky z MC š do 150 mm</t>
  </si>
  <si>
    <t>-809499531</t>
  </si>
  <si>
    <t>7</t>
  </si>
  <si>
    <t>629135102</t>
  </si>
  <si>
    <t>Vyrovnávací vrstva pod klempířské prvky z MC š do 300 mm</t>
  </si>
  <si>
    <t>1484936280</t>
  </si>
  <si>
    <t>8</t>
  </si>
  <si>
    <t>641941611</t>
  </si>
  <si>
    <t>Osazování kovových rámů oken do 1 m2 na montážní pěnu</t>
  </si>
  <si>
    <t>744643305</t>
  </si>
  <si>
    <t>9</t>
  </si>
  <si>
    <t>644941112R</t>
  </si>
  <si>
    <t>Osazování ventilačních mřížek velikosti do 800 x 250 mm</t>
  </si>
  <si>
    <t>687074589</t>
  </si>
  <si>
    <t>10</t>
  </si>
  <si>
    <t>M</t>
  </si>
  <si>
    <t>644-1</t>
  </si>
  <si>
    <t>Dodávka větrací mřížky, kovové výplň z prosekávaného plechu, nátěr v odstínu fasády (bílá)  vel. 800x250mm  ozn. V02</t>
  </si>
  <si>
    <t>ks</t>
  </si>
  <si>
    <t>2031039422</t>
  </si>
  <si>
    <t>Ostatní konstrukce a práce, bourání</t>
  </si>
  <si>
    <t>11</t>
  </si>
  <si>
    <t>941111121</t>
  </si>
  <si>
    <t>Montáž lešení řadového trubkového lehkého s podlahami zatížení do 200 kg/m2 š do 1,2 m v do 10 m</t>
  </si>
  <si>
    <t>m2</t>
  </si>
  <si>
    <t>-1842005463</t>
  </si>
  <si>
    <t>12</t>
  </si>
  <si>
    <t>941111221</t>
  </si>
  <si>
    <t>Příplatek k lešení řadovému trubkovému lehkému s podlahami š 1,2 m v 10 m za první a ZKD den použití</t>
  </si>
  <si>
    <t>-771600258</t>
  </si>
  <si>
    <t>13</t>
  </si>
  <si>
    <t>941111821</t>
  </si>
  <si>
    <t>Demontáž lešení řadového trubkového lehkého s podlahami zatížení do 200 kg/m2 š do 1,2 m v do 10 m</t>
  </si>
  <si>
    <t>2034730585</t>
  </si>
  <si>
    <t>14</t>
  </si>
  <si>
    <t>952901111</t>
  </si>
  <si>
    <t>Vyčištění budov bytové a občanské výstavby při výšce podlaží do 4 m</t>
  </si>
  <si>
    <t>426647361</t>
  </si>
  <si>
    <t>962081131a</t>
  </si>
  <si>
    <t>Bourání oken k ze skleněných tvárnic tl do 100 mm</t>
  </si>
  <si>
    <t>-489132745</t>
  </si>
  <si>
    <t>16</t>
  </si>
  <si>
    <t>968062375</t>
  </si>
  <si>
    <t>Vybourání dřevěných rámů oken zdvojených včetně křídel pl do 2 m2</t>
  </si>
  <si>
    <t>1204896008</t>
  </si>
  <si>
    <t>17</t>
  </si>
  <si>
    <t>968062455</t>
  </si>
  <si>
    <t>Vybourání dřevěných dveřních zárubní pl do 2 m2</t>
  </si>
  <si>
    <t>-1028421252</t>
  </si>
  <si>
    <t>18</t>
  </si>
  <si>
    <t>968072244</t>
  </si>
  <si>
    <t>Vybourání kovových rámů oken jednoduchých včetně křídel pl do 1 m2</t>
  </si>
  <si>
    <t>686992190</t>
  </si>
  <si>
    <t>19</t>
  </si>
  <si>
    <t>976072221</t>
  </si>
  <si>
    <t>Vybourání kovových komínových dvířek, ventilací a pod. pl do 0,3 m2 ze zdiva cihelného</t>
  </si>
  <si>
    <t>-1183848448</t>
  </si>
  <si>
    <t>997</t>
  </si>
  <si>
    <t>Přesun sutě</t>
  </si>
  <si>
    <t>20</t>
  </si>
  <si>
    <t>997013212</t>
  </si>
  <si>
    <t>Vnitrostaveništní doprava suti a vybouraných hmot pro budovy v do 9 m ručně</t>
  </si>
  <si>
    <t>t</t>
  </si>
  <si>
    <t>2015273317</t>
  </si>
  <si>
    <t>997013501</t>
  </si>
  <si>
    <t>Odvoz suti a vybouraných hmot na skládku nebo meziskládku do 1 km se složením</t>
  </si>
  <si>
    <t>450899171</t>
  </si>
  <si>
    <t>22</t>
  </si>
  <si>
    <t>997013509</t>
  </si>
  <si>
    <t>Příplatek k odvozu suti a vybouraných hmot na skládku ZKD 1 km přes 1 km</t>
  </si>
  <si>
    <t>529762567</t>
  </si>
  <si>
    <t>23</t>
  </si>
  <si>
    <t>997013631</t>
  </si>
  <si>
    <t>Poplatek za uložení na skládce (skládkovné) stavebního odpadu směsného kód odpadu 17 09 04</t>
  </si>
  <si>
    <t>355164288</t>
  </si>
  <si>
    <t>998</t>
  </si>
  <si>
    <t>Přesun hmot</t>
  </si>
  <si>
    <t>24</t>
  </si>
  <si>
    <t>998018002</t>
  </si>
  <si>
    <t>Přesun hmot ruční pro budovy v do 12 m</t>
  </si>
  <si>
    <t>1588706626</t>
  </si>
  <si>
    <t>PSV</t>
  </si>
  <si>
    <t>Práce a dodávky PSV</t>
  </si>
  <si>
    <t>764</t>
  </si>
  <si>
    <t>Konstrukce klempířské</t>
  </si>
  <si>
    <t>25</t>
  </si>
  <si>
    <t>764002851</t>
  </si>
  <si>
    <t>Demontáž oplechování parapetů do suti</t>
  </si>
  <si>
    <t>17928004</t>
  </si>
  <si>
    <t>26</t>
  </si>
  <si>
    <t>764002871</t>
  </si>
  <si>
    <t>Demontáž lemování zdí do suti</t>
  </si>
  <si>
    <t>117961348</t>
  </si>
  <si>
    <t>27</t>
  </si>
  <si>
    <t>764216642a</t>
  </si>
  <si>
    <t>Oplechování rovných parapetů celoplošně lepené z Pz s povrchovou úpravou polyurretanovou rš 180 mm</t>
  </si>
  <si>
    <t>-1093163806</t>
  </si>
  <si>
    <t>28</t>
  </si>
  <si>
    <t>764216642</t>
  </si>
  <si>
    <t>Oplechování rovných parapetů celoplošně lepené z Pz s povrchovou úpravou polyurretanovou  rš 200 mm</t>
  </si>
  <si>
    <t>360584573</t>
  </si>
  <si>
    <t>29</t>
  </si>
  <si>
    <t>764216644</t>
  </si>
  <si>
    <t>Oplechování rovných parapetů celoplošně lepené z Pz s povrchovou úpravou polyurretanovou rš 330 mm</t>
  </si>
  <si>
    <t>1908377806</t>
  </si>
  <si>
    <t>30</t>
  </si>
  <si>
    <t>764216644c</t>
  </si>
  <si>
    <t>Oplechování rovných parapetů celoplošně lepené z Pz s povrchovou úpravou polyurretanovou rš 255 mm</t>
  </si>
  <si>
    <t>109151803</t>
  </si>
  <si>
    <t>31</t>
  </si>
  <si>
    <t>764216644a</t>
  </si>
  <si>
    <t>Oplechování rovných parapetů celoplošně lepené z Pz s povrchovou úpravou polyurretanovou rš 270 mm</t>
  </si>
  <si>
    <t>-796303593</t>
  </si>
  <si>
    <t>32</t>
  </si>
  <si>
    <t>764216644b</t>
  </si>
  <si>
    <t>Oplechování rovných parapetů celoplošně lepené z Pz s povrchovou úpravou polyurretanovou rš 290 mm</t>
  </si>
  <si>
    <t>67848481</t>
  </si>
  <si>
    <t>33</t>
  </si>
  <si>
    <t>764216645</t>
  </si>
  <si>
    <t>Oplechování rovných parapetů celoplošně lepené z Pz s povrchovou úpravou polyurretanovou rš 350 mm</t>
  </si>
  <si>
    <t>227236948</t>
  </si>
  <si>
    <t>34</t>
  </si>
  <si>
    <t>998764202</t>
  </si>
  <si>
    <t>Přesun hmot procentní pro konstrukce klempířské v objektech v do 12 m</t>
  </si>
  <si>
    <t>%</t>
  </si>
  <si>
    <t>-82289080</t>
  </si>
  <si>
    <t>766</t>
  </si>
  <si>
    <t>Konstrukce truhlářské</t>
  </si>
  <si>
    <t>35</t>
  </si>
  <si>
    <t>766441812</t>
  </si>
  <si>
    <t>Demontáž parapetních desek dřevěných nebo plastových šířky přes 30 cm délky do 1,0 m</t>
  </si>
  <si>
    <t>1272857228</t>
  </si>
  <si>
    <t>36</t>
  </si>
  <si>
    <t>766441822</t>
  </si>
  <si>
    <t>Demontáž parapetních desek dřevěných nebo plastových šířky přes 30 cm délky přes 1,0 m</t>
  </si>
  <si>
    <t>-386468155</t>
  </si>
  <si>
    <t>37</t>
  </si>
  <si>
    <t>766621012</t>
  </si>
  <si>
    <t>Montáž dřevěných oken plochy přes 1 m2 pevných výšky do 2,5 m s rámem do zdiva</t>
  </si>
  <si>
    <t>-1172131439</t>
  </si>
  <si>
    <t>38</t>
  </si>
  <si>
    <t>766-60</t>
  </si>
  <si>
    <t xml:space="preserve">Okno dřevěné EURO dvoukřídlové pevné neotvíravé  s nadsvětlíkem, izolační dvojsklo bezpečnostní (ESG, nebo VSG) pískované, okapnička dřevěná, dělení okeních křídel,(barva RAL3004).  U=max.1,2 W/m2K vel. 1080x1700 mm dle tab ozn. O02 </t>
  </si>
  <si>
    <t>370991989</t>
  </si>
  <si>
    <t>39</t>
  </si>
  <si>
    <t>766621212</t>
  </si>
  <si>
    <t>Montáž dřevěných oken plochy přes 1 m2 otevíravých výšky do 2,5 m s rámem do zdiva</t>
  </si>
  <si>
    <t>1610694017</t>
  </si>
  <si>
    <t>40</t>
  </si>
  <si>
    <t>766-61</t>
  </si>
  <si>
    <t>Okno dřevěné EURO dvoukřídlové otevíravé s nadsvětlíkem izolační dvojsklo, okapnička dřevěná, dělení okeních křídel,(barva RAL3004).  U=max.1,2 W/m2K vel. 1030x1700mm  dle tab ozn. O01</t>
  </si>
  <si>
    <t>593431076</t>
  </si>
  <si>
    <t>41</t>
  </si>
  <si>
    <t>766621622</t>
  </si>
  <si>
    <t>Montáž dřevěných oken plochy do 1 m2 zdvojených otevíravých do zdiva</t>
  </si>
  <si>
    <t>-949149924</t>
  </si>
  <si>
    <t>42</t>
  </si>
  <si>
    <t>766-62</t>
  </si>
  <si>
    <t>Dřevěné EURO okno jednokřídlové otevíravé, otevírání křídel otočné, izolační dvojsklo  pískované, okapnička dřevěná, dělení okeních křídel je provedeno v celé tloušťce,(barva RAL3004).  U=max.1,2 W/m2K,vel. 440x1150mm,  dle tab ozn. O03</t>
  </si>
  <si>
    <t>2084965723</t>
  </si>
  <si>
    <t>43</t>
  </si>
  <si>
    <t>766629214</t>
  </si>
  <si>
    <t>Příplatek k montáži oken rovné ostění připojovací spára do 15 mm - páska</t>
  </si>
  <si>
    <t>-1093869943</t>
  </si>
  <si>
    <t>44</t>
  </si>
  <si>
    <t>766660421</t>
  </si>
  <si>
    <t>Montáž vchodových dveří jednokřídlových s nadsvětlíkem do zdiva</t>
  </si>
  <si>
    <t>-982448979</t>
  </si>
  <si>
    <t>45</t>
  </si>
  <si>
    <t>766660-1</t>
  </si>
  <si>
    <t>Kopie původních dveří vel. 960x3325 vč. nadsvětlíku, nadsvětlík jednokřídlový dělený na polovinu, kování, bezpečnostní zámek,okopový plech, nátěry,  izolační dvojsklo pískované U= max.1,2 W/m2K  ozn. tab D02</t>
  </si>
  <si>
    <t>31622487</t>
  </si>
  <si>
    <t>46</t>
  </si>
  <si>
    <t>766660428R</t>
  </si>
  <si>
    <t>Renovace stávajících dveří,kování, nátěry, bezpečnostní zámek,izolační dvojsklo pískované, okopový plech  vel. 1390x2250   tab. ozn. D01</t>
  </si>
  <si>
    <t>-614892299</t>
  </si>
  <si>
    <t>47</t>
  </si>
  <si>
    <t>766694121</t>
  </si>
  <si>
    <t>Montáž parapetních desek dřevěných nebo plastových šířky přes 30 cm délky do 1,0 m</t>
  </si>
  <si>
    <t>-1525125578</t>
  </si>
  <si>
    <t>48</t>
  </si>
  <si>
    <t>766694122</t>
  </si>
  <si>
    <t>Montáž parapetních dřevěných nebo plastových šířky přes 30 cm délky do 1,6 m</t>
  </si>
  <si>
    <t>-1827095466</t>
  </si>
  <si>
    <t>49</t>
  </si>
  <si>
    <t>60794106R</t>
  </si>
  <si>
    <t>deska parapetní dřevotřísková laminovaná vnitřní 450x1000mm</t>
  </si>
  <si>
    <t>2078740497</t>
  </si>
  <si>
    <t>50</t>
  </si>
  <si>
    <t>998766202</t>
  </si>
  <si>
    <t>Přesun hmot procentní pro konstrukce truhlářské v objektech v do 12 m</t>
  </si>
  <si>
    <t>2131333692</t>
  </si>
  <si>
    <t>767</t>
  </si>
  <si>
    <t>Konstrukce zámečnické</t>
  </si>
  <si>
    <t>51</t>
  </si>
  <si>
    <t>767610125</t>
  </si>
  <si>
    <t>Montáž oken kovových jednoduchých otevíravých do zdiva plochy do 0,6 m2</t>
  </si>
  <si>
    <t>1465058748</t>
  </si>
  <si>
    <t>52</t>
  </si>
  <si>
    <t>767610126</t>
  </si>
  <si>
    <t>Montáž oken kovových jednoduchých otevíravých do zdiva plochy do 1,5 m2</t>
  </si>
  <si>
    <t>-2101341218</t>
  </si>
  <si>
    <t>53</t>
  </si>
  <si>
    <t>641-10</t>
  </si>
  <si>
    <t>Dodávka okna, kovové okno výklopné, rám L25x25x3mm, křídlo členěné kovovám profilem T20x20x3mm, nátěr kovářská čerˇ(RAL 9005), 2xotočný okennní závěs, půlpliva ,jednoduché drátosklo tl. 6mm  vel. 810x430mm ozn. O04</t>
  </si>
  <si>
    <t>1167355145</t>
  </si>
  <si>
    <t>54</t>
  </si>
  <si>
    <t>641-111</t>
  </si>
  <si>
    <t>Dodávka okna, kovové okno výklopné, rám L25x25x3mm, křídlo členěné kovovám profilem T20x20x3mm, nátěr kovářská čerˇ(RAL 9005), 2xotočný okennní závěs, půlpliva ,jednoduché drátosklo tl. 6mm  vel. 580x1180mm ozn. O05</t>
  </si>
  <si>
    <t>758419690</t>
  </si>
  <si>
    <t>55</t>
  </si>
  <si>
    <t>641-112</t>
  </si>
  <si>
    <t>Dodávka okna, kovové okno výklopné, rám L25x25x3mm, křídlo členěné kovovám profilem T20x20x3mm, nátěr kovářská čerˇ(RAL 9005), 2xotočný okennní závěs, půlpliva ,jednoduché drátosklo tl. 6mm  vel. 1100x450mm ozn. O06</t>
  </si>
  <si>
    <t>1423352005</t>
  </si>
  <si>
    <t>56</t>
  </si>
  <si>
    <t>998767202</t>
  </si>
  <si>
    <t>Přesun hmot procentní pro zámečnické konstrukce v objektech v do 12 m</t>
  </si>
  <si>
    <t>1535563495</t>
  </si>
  <si>
    <t>784</t>
  </si>
  <si>
    <t>Dokončovací práce - malby a tapety</t>
  </si>
  <si>
    <t>57</t>
  </si>
  <si>
    <t>784181111</t>
  </si>
  <si>
    <t>Základní silikátová jednonásobná penetrace podkladu v místnostech výšky do 3,80m</t>
  </si>
  <si>
    <t>1829386050</t>
  </si>
  <si>
    <t>58</t>
  </si>
  <si>
    <t>784211101</t>
  </si>
  <si>
    <t>Dvojnásobné bílé malby ze směsí za mokra výborně otěruvzdorných v místnostech výšky do 3,80 m</t>
  </si>
  <si>
    <t>384427320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</si>
</sst>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0" t="s">
        <v>14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19"/>
      <c r="AQ5" s="19"/>
      <c r="AR5" s="17"/>
      <c r="BE5" s="227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2" t="s">
        <v>17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19"/>
      <c r="AQ6" s="19"/>
      <c r="AR6" s="17"/>
      <c r="BE6" s="228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8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8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8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8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28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8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28"/>
      <c r="BS13" s="14" t="s">
        <v>6</v>
      </c>
    </row>
    <row r="14" spans="1:74" ht="12.75">
      <c r="B14" s="18"/>
      <c r="C14" s="19"/>
      <c r="D14" s="19"/>
      <c r="E14" s="233" t="s">
        <v>29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28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8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8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28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8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8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28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8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8"/>
    </row>
    <row r="23" spans="1:71" s="1" customFormat="1" ht="16.5" customHeight="1">
      <c r="B23" s="18"/>
      <c r="C23" s="19"/>
      <c r="D23" s="19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19"/>
      <c r="AP23" s="19"/>
      <c r="AQ23" s="19"/>
      <c r="AR23" s="17"/>
      <c r="BE23" s="228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8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8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6">
        <f>ROUND(AG94,2)</f>
        <v>0</v>
      </c>
      <c r="AL26" s="237"/>
      <c r="AM26" s="237"/>
      <c r="AN26" s="237"/>
      <c r="AO26" s="237"/>
      <c r="AP26" s="33"/>
      <c r="AQ26" s="33"/>
      <c r="AR26" s="36"/>
      <c r="BE26" s="228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8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8" t="s">
        <v>37</v>
      </c>
      <c r="M28" s="238"/>
      <c r="N28" s="238"/>
      <c r="O28" s="238"/>
      <c r="P28" s="238"/>
      <c r="Q28" s="33"/>
      <c r="R28" s="33"/>
      <c r="S28" s="33"/>
      <c r="T28" s="33"/>
      <c r="U28" s="33"/>
      <c r="V28" s="33"/>
      <c r="W28" s="238" t="s">
        <v>38</v>
      </c>
      <c r="X28" s="238"/>
      <c r="Y28" s="238"/>
      <c r="Z28" s="238"/>
      <c r="AA28" s="238"/>
      <c r="AB28" s="238"/>
      <c r="AC28" s="238"/>
      <c r="AD28" s="238"/>
      <c r="AE28" s="238"/>
      <c r="AF28" s="33"/>
      <c r="AG28" s="33"/>
      <c r="AH28" s="33"/>
      <c r="AI28" s="33"/>
      <c r="AJ28" s="33"/>
      <c r="AK28" s="238" t="s">
        <v>39</v>
      </c>
      <c r="AL28" s="238"/>
      <c r="AM28" s="238"/>
      <c r="AN28" s="238"/>
      <c r="AO28" s="238"/>
      <c r="AP28" s="33"/>
      <c r="AQ28" s="33"/>
      <c r="AR28" s="36"/>
      <c r="BE28" s="228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41">
        <v>0.21</v>
      </c>
      <c r="M29" s="240"/>
      <c r="N29" s="240"/>
      <c r="O29" s="240"/>
      <c r="P29" s="240"/>
      <c r="Q29" s="38"/>
      <c r="R29" s="38"/>
      <c r="S29" s="38"/>
      <c r="T29" s="38"/>
      <c r="U29" s="38"/>
      <c r="V29" s="38"/>
      <c r="W29" s="239">
        <f>ROUND(AZ94, 2)</f>
        <v>0</v>
      </c>
      <c r="X29" s="240"/>
      <c r="Y29" s="240"/>
      <c r="Z29" s="240"/>
      <c r="AA29" s="240"/>
      <c r="AB29" s="240"/>
      <c r="AC29" s="240"/>
      <c r="AD29" s="240"/>
      <c r="AE29" s="240"/>
      <c r="AF29" s="38"/>
      <c r="AG29" s="38"/>
      <c r="AH29" s="38"/>
      <c r="AI29" s="38"/>
      <c r="AJ29" s="38"/>
      <c r="AK29" s="239">
        <f>ROUND(AV94, 2)</f>
        <v>0</v>
      </c>
      <c r="AL29" s="240"/>
      <c r="AM29" s="240"/>
      <c r="AN29" s="240"/>
      <c r="AO29" s="240"/>
      <c r="AP29" s="38"/>
      <c r="AQ29" s="38"/>
      <c r="AR29" s="39"/>
      <c r="BE29" s="229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41">
        <v>0.15</v>
      </c>
      <c r="M30" s="240"/>
      <c r="N30" s="240"/>
      <c r="O30" s="240"/>
      <c r="P30" s="240"/>
      <c r="Q30" s="38"/>
      <c r="R30" s="38"/>
      <c r="S30" s="38"/>
      <c r="T30" s="38"/>
      <c r="U30" s="38"/>
      <c r="V30" s="38"/>
      <c r="W30" s="239">
        <f>ROUND(BA94, 2)</f>
        <v>0</v>
      </c>
      <c r="X30" s="240"/>
      <c r="Y30" s="240"/>
      <c r="Z30" s="240"/>
      <c r="AA30" s="240"/>
      <c r="AB30" s="240"/>
      <c r="AC30" s="240"/>
      <c r="AD30" s="240"/>
      <c r="AE30" s="240"/>
      <c r="AF30" s="38"/>
      <c r="AG30" s="38"/>
      <c r="AH30" s="38"/>
      <c r="AI30" s="38"/>
      <c r="AJ30" s="38"/>
      <c r="AK30" s="239">
        <f>ROUND(AW94, 2)</f>
        <v>0</v>
      </c>
      <c r="AL30" s="240"/>
      <c r="AM30" s="240"/>
      <c r="AN30" s="240"/>
      <c r="AO30" s="240"/>
      <c r="AP30" s="38"/>
      <c r="AQ30" s="38"/>
      <c r="AR30" s="39"/>
      <c r="BE30" s="229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41">
        <v>0.21</v>
      </c>
      <c r="M31" s="240"/>
      <c r="N31" s="240"/>
      <c r="O31" s="240"/>
      <c r="P31" s="240"/>
      <c r="Q31" s="38"/>
      <c r="R31" s="38"/>
      <c r="S31" s="38"/>
      <c r="T31" s="38"/>
      <c r="U31" s="38"/>
      <c r="V31" s="38"/>
      <c r="W31" s="239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F31" s="38"/>
      <c r="AG31" s="38"/>
      <c r="AH31" s="38"/>
      <c r="AI31" s="38"/>
      <c r="AJ31" s="38"/>
      <c r="AK31" s="239">
        <v>0</v>
      </c>
      <c r="AL31" s="240"/>
      <c r="AM31" s="240"/>
      <c r="AN31" s="240"/>
      <c r="AO31" s="240"/>
      <c r="AP31" s="38"/>
      <c r="AQ31" s="38"/>
      <c r="AR31" s="39"/>
      <c r="BE31" s="229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41">
        <v>0.15</v>
      </c>
      <c r="M32" s="240"/>
      <c r="N32" s="240"/>
      <c r="O32" s="240"/>
      <c r="P32" s="240"/>
      <c r="Q32" s="38"/>
      <c r="R32" s="38"/>
      <c r="S32" s="38"/>
      <c r="T32" s="38"/>
      <c r="U32" s="38"/>
      <c r="V32" s="38"/>
      <c r="W32" s="239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F32" s="38"/>
      <c r="AG32" s="38"/>
      <c r="AH32" s="38"/>
      <c r="AI32" s="38"/>
      <c r="AJ32" s="38"/>
      <c r="AK32" s="239">
        <v>0</v>
      </c>
      <c r="AL32" s="240"/>
      <c r="AM32" s="240"/>
      <c r="AN32" s="240"/>
      <c r="AO32" s="240"/>
      <c r="AP32" s="38"/>
      <c r="AQ32" s="38"/>
      <c r="AR32" s="39"/>
      <c r="BE32" s="229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41">
        <v>0</v>
      </c>
      <c r="M33" s="240"/>
      <c r="N33" s="240"/>
      <c r="O33" s="240"/>
      <c r="P33" s="240"/>
      <c r="Q33" s="38"/>
      <c r="R33" s="38"/>
      <c r="S33" s="38"/>
      <c r="T33" s="38"/>
      <c r="U33" s="38"/>
      <c r="V33" s="38"/>
      <c r="W33" s="239">
        <f>ROUND(BD94, 2)</f>
        <v>0</v>
      </c>
      <c r="X33" s="240"/>
      <c r="Y33" s="240"/>
      <c r="Z33" s="240"/>
      <c r="AA33" s="240"/>
      <c r="AB33" s="240"/>
      <c r="AC33" s="240"/>
      <c r="AD33" s="240"/>
      <c r="AE33" s="240"/>
      <c r="AF33" s="38"/>
      <c r="AG33" s="38"/>
      <c r="AH33" s="38"/>
      <c r="AI33" s="38"/>
      <c r="AJ33" s="38"/>
      <c r="AK33" s="239">
        <v>0</v>
      </c>
      <c r="AL33" s="240"/>
      <c r="AM33" s="240"/>
      <c r="AN33" s="240"/>
      <c r="AO33" s="240"/>
      <c r="AP33" s="38"/>
      <c r="AQ33" s="38"/>
      <c r="AR33" s="39"/>
      <c r="BE33" s="22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8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42" t="s">
        <v>48</v>
      </c>
      <c r="Y35" s="243"/>
      <c r="Z35" s="243"/>
      <c r="AA35" s="243"/>
      <c r="AB35" s="243"/>
      <c r="AC35" s="42"/>
      <c r="AD35" s="42"/>
      <c r="AE35" s="42"/>
      <c r="AF35" s="42"/>
      <c r="AG35" s="42"/>
      <c r="AH35" s="42"/>
      <c r="AI35" s="42"/>
      <c r="AJ35" s="42"/>
      <c r="AK35" s="244">
        <f>SUM(AK26:AK33)</f>
        <v>0</v>
      </c>
      <c r="AL35" s="243"/>
      <c r="AM35" s="243"/>
      <c r="AN35" s="243"/>
      <c r="AO35" s="245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IprosOkna2020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6" t="str">
        <f>K6</f>
        <v>DS Vojkov č.p. 33 - Výměna oken</v>
      </c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Vojkov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8" t="str">
        <f>IF(AN8= "","",AN8)</f>
        <v>7. 1. 2020</v>
      </c>
      <c r="AN87" s="248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25.7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Domov seniorů Vojkov čp.1, 257 53 Vrch.Janovice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49" t="str">
        <f>IF(E17="","",E17)</f>
        <v>IPROS s.r.o.Tyršova 2076, 256 01 Benešov</v>
      </c>
      <c r="AN89" s="250"/>
      <c r="AO89" s="250"/>
      <c r="AP89" s="250"/>
      <c r="AQ89" s="33"/>
      <c r="AR89" s="36"/>
      <c r="AS89" s="251" t="s">
        <v>56</v>
      </c>
      <c r="AT89" s="252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49" t="str">
        <f>IF(E20="","",E20)</f>
        <v xml:space="preserve"> </v>
      </c>
      <c r="AN90" s="250"/>
      <c r="AO90" s="250"/>
      <c r="AP90" s="250"/>
      <c r="AQ90" s="33"/>
      <c r="AR90" s="36"/>
      <c r="AS90" s="253"/>
      <c r="AT90" s="254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5"/>
      <c r="AT91" s="256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57" t="s">
        <v>57</v>
      </c>
      <c r="D92" s="258"/>
      <c r="E92" s="258"/>
      <c r="F92" s="258"/>
      <c r="G92" s="258"/>
      <c r="H92" s="70"/>
      <c r="I92" s="259" t="s">
        <v>58</v>
      </c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60" t="s">
        <v>59</v>
      </c>
      <c r="AH92" s="258"/>
      <c r="AI92" s="258"/>
      <c r="AJ92" s="258"/>
      <c r="AK92" s="258"/>
      <c r="AL92" s="258"/>
      <c r="AM92" s="258"/>
      <c r="AN92" s="259" t="s">
        <v>60</v>
      </c>
      <c r="AO92" s="258"/>
      <c r="AP92" s="261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5">
        <f>ROUND(AG95,2)</f>
        <v>0</v>
      </c>
      <c r="AH94" s="265"/>
      <c r="AI94" s="265"/>
      <c r="AJ94" s="265"/>
      <c r="AK94" s="265"/>
      <c r="AL94" s="265"/>
      <c r="AM94" s="265"/>
      <c r="AN94" s="266">
        <f>SUM(AG94,AT94)</f>
        <v>0</v>
      </c>
      <c r="AO94" s="266"/>
      <c r="AP94" s="266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75</v>
      </c>
      <c r="BT94" s="88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0" s="7" customFormat="1" ht="24.75" customHeight="1">
      <c r="A95" s="89" t="s">
        <v>79</v>
      </c>
      <c r="B95" s="90"/>
      <c r="C95" s="91"/>
      <c r="D95" s="264" t="s">
        <v>14</v>
      </c>
      <c r="E95" s="264"/>
      <c r="F95" s="264"/>
      <c r="G95" s="264"/>
      <c r="H95" s="264"/>
      <c r="I95" s="92"/>
      <c r="J95" s="264" t="s">
        <v>17</v>
      </c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2">
        <f>'IprosOkna2020 - DS Vojkov...'!J28</f>
        <v>0</v>
      </c>
      <c r="AH95" s="263"/>
      <c r="AI95" s="263"/>
      <c r="AJ95" s="263"/>
      <c r="AK95" s="263"/>
      <c r="AL95" s="263"/>
      <c r="AM95" s="263"/>
      <c r="AN95" s="262">
        <f>SUM(AG95,AT95)</f>
        <v>0</v>
      </c>
      <c r="AO95" s="263"/>
      <c r="AP95" s="263"/>
      <c r="AQ95" s="93" t="s">
        <v>80</v>
      </c>
      <c r="AR95" s="94"/>
      <c r="AS95" s="95">
        <v>0</v>
      </c>
      <c r="AT95" s="96">
        <f>ROUND(SUM(AV95:AW95),2)</f>
        <v>0</v>
      </c>
      <c r="AU95" s="97">
        <f>'IprosOkna2020 - DS Vojkov...'!P122</f>
        <v>0</v>
      </c>
      <c r="AV95" s="96">
        <f>'IprosOkna2020 - DS Vojkov...'!J31</f>
        <v>0</v>
      </c>
      <c r="AW95" s="96">
        <f>'IprosOkna2020 - DS Vojkov...'!J32</f>
        <v>0</v>
      </c>
      <c r="AX95" s="96">
        <f>'IprosOkna2020 - DS Vojkov...'!J33</f>
        <v>0</v>
      </c>
      <c r="AY95" s="96">
        <f>'IprosOkna2020 - DS Vojkov...'!J34</f>
        <v>0</v>
      </c>
      <c r="AZ95" s="96">
        <f>'IprosOkna2020 - DS Vojkov...'!F31</f>
        <v>0</v>
      </c>
      <c r="BA95" s="96">
        <f>'IprosOkna2020 - DS Vojkov...'!F32</f>
        <v>0</v>
      </c>
      <c r="BB95" s="96">
        <f>'IprosOkna2020 - DS Vojkov...'!F33</f>
        <v>0</v>
      </c>
      <c r="BC95" s="96">
        <f>'IprosOkna2020 - DS Vojkov...'!F34</f>
        <v>0</v>
      </c>
      <c r="BD95" s="98">
        <f>'IprosOkna2020 - DS Vojkov...'!F35</f>
        <v>0</v>
      </c>
      <c r="BT95" s="99" t="s">
        <v>81</v>
      </c>
      <c r="BU95" s="99" t="s">
        <v>82</v>
      </c>
      <c r="BV95" s="99" t="s">
        <v>77</v>
      </c>
      <c r="BW95" s="99" t="s">
        <v>5</v>
      </c>
      <c r="BX95" s="99" t="s">
        <v>78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bm8Y7f2GBHIRDKK0RFAYkLll0yAKAQCwftyE9UtkRQD2bOxCNSZLOk/ME3zBQeU8Tls/pXJRt68xxWiGX2LW0A==" saltValue="68RR84wKtSyRkWLj8Y87Pi72Z+RWiW349cQTT4jDgnofK/TpzFfKKTWtS9fo4lrHmP/aL3PSt0SJsNYIj1xuL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IprosOkna2020 - DS Vojko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81</v>
      </c>
    </row>
    <row r="4" spans="1:46" s="1" customFormat="1" ht="24.95" customHeight="1">
      <c r="B4" s="17"/>
      <c r="D4" s="104" t="s">
        <v>83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68" t="s">
        <v>17</v>
      </c>
      <c r="F7" s="269"/>
      <c r="G7" s="269"/>
      <c r="H7" s="269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7. 1. 2020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">
        <v>26</v>
      </c>
      <c r="F13" s="31"/>
      <c r="G13" s="31"/>
      <c r="H13" s="31"/>
      <c r="I13" s="109" t="s">
        <v>27</v>
      </c>
      <c r="J13" s="108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28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70" t="str">
        <f>'Rekapitulace stavby'!E14</f>
        <v>Vyplň údaj</v>
      </c>
      <c r="F16" s="271"/>
      <c r="G16" s="271"/>
      <c r="H16" s="271"/>
      <c r="I16" s="109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30</v>
      </c>
      <c r="E18" s="31"/>
      <c r="F18" s="31"/>
      <c r="G18" s="31"/>
      <c r="H18" s="31"/>
      <c r="I18" s="109" t="s">
        <v>25</v>
      </c>
      <c r="J18" s="108" t="s">
        <v>1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">
        <v>31</v>
      </c>
      <c r="F19" s="31"/>
      <c r="G19" s="31"/>
      <c r="H19" s="31"/>
      <c r="I19" s="109" t="s">
        <v>27</v>
      </c>
      <c r="J19" s="108" t="s">
        <v>1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33</v>
      </c>
      <c r="E21" s="31"/>
      <c r="F21" s="31"/>
      <c r="G21" s="31"/>
      <c r="H21" s="31"/>
      <c r="I21" s="109" t="s">
        <v>25</v>
      </c>
      <c r="J21" s="108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tr">
        <f>IF('Rekapitulace stavby'!E20="","",'Rekapitulace stavby'!E20)</f>
        <v xml:space="preserve"> </v>
      </c>
      <c r="F22" s="31"/>
      <c r="G22" s="31"/>
      <c r="H22" s="31"/>
      <c r="I22" s="109" t="s">
        <v>27</v>
      </c>
      <c r="J22" s="108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35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72" t="s">
        <v>1</v>
      </c>
      <c r="F25" s="272"/>
      <c r="G25" s="272"/>
      <c r="H25" s="272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36</v>
      </c>
      <c r="E28" s="31"/>
      <c r="F28" s="31"/>
      <c r="G28" s="31"/>
      <c r="H28" s="31"/>
      <c r="I28" s="107"/>
      <c r="J28" s="118">
        <f>ROUND(J122,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38</v>
      </c>
      <c r="G30" s="31"/>
      <c r="H30" s="31"/>
      <c r="I30" s="120" t="s">
        <v>37</v>
      </c>
      <c r="J30" s="119" t="s">
        <v>39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40</v>
      </c>
      <c r="E31" s="106" t="s">
        <v>41</v>
      </c>
      <c r="F31" s="122">
        <f>ROUND((SUM(BE122:BE190)),  2)</f>
        <v>0</v>
      </c>
      <c r="G31" s="31"/>
      <c r="H31" s="31"/>
      <c r="I31" s="123">
        <v>0.21</v>
      </c>
      <c r="J31" s="122">
        <f>ROUND(((SUM(BE122:BE190))*I31),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42</v>
      </c>
      <c r="F32" s="122">
        <f>ROUND((SUM(BF122:BF190)),  2)</f>
        <v>0</v>
      </c>
      <c r="G32" s="31"/>
      <c r="H32" s="31"/>
      <c r="I32" s="123">
        <v>0.15</v>
      </c>
      <c r="J32" s="122">
        <f>ROUND(((SUM(BF122:BF190))*I32),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43</v>
      </c>
      <c r="F33" s="122">
        <f>ROUND((SUM(BG122:BG190)),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44</v>
      </c>
      <c r="F34" s="122">
        <f>ROUND((SUM(BH122:BH190)),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45</v>
      </c>
      <c r="F35" s="122">
        <f>ROUND((SUM(BI122:BI190)),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46</v>
      </c>
      <c r="E37" s="126"/>
      <c r="F37" s="126"/>
      <c r="G37" s="127" t="s">
        <v>47</v>
      </c>
      <c r="H37" s="128" t="s">
        <v>48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49</v>
      </c>
      <c r="E50" s="133"/>
      <c r="F50" s="133"/>
      <c r="G50" s="132" t="s">
        <v>50</v>
      </c>
      <c r="H50" s="133"/>
      <c r="I50" s="134"/>
      <c r="J50" s="133"/>
      <c r="K50" s="133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5" t="s">
        <v>51</v>
      </c>
      <c r="E61" s="136"/>
      <c r="F61" s="137" t="s">
        <v>52</v>
      </c>
      <c r="G61" s="135" t="s">
        <v>51</v>
      </c>
      <c r="H61" s="136"/>
      <c r="I61" s="138"/>
      <c r="J61" s="139" t="s">
        <v>52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2" t="s">
        <v>53</v>
      </c>
      <c r="E65" s="140"/>
      <c r="F65" s="140"/>
      <c r="G65" s="132" t="s">
        <v>54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5" t="s">
        <v>51</v>
      </c>
      <c r="E76" s="136"/>
      <c r="F76" s="137" t="s">
        <v>52</v>
      </c>
      <c r="G76" s="135" t="s">
        <v>51</v>
      </c>
      <c r="H76" s="136"/>
      <c r="I76" s="138"/>
      <c r="J76" s="139" t="s">
        <v>52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84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46" t="str">
        <f>E7</f>
        <v>DS Vojkov č.p. 33 - Výměna oken</v>
      </c>
      <c r="F85" s="273"/>
      <c r="G85" s="273"/>
      <c r="H85" s="273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Vojkov</v>
      </c>
      <c r="G87" s="33"/>
      <c r="H87" s="33"/>
      <c r="I87" s="109" t="s">
        <v>22</v>
      </c>
      <c r="J87" s="63" t="str">
        <f>IF(J10="","",J10)</f>
        <v>7. 1. 2020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40.15" customHeight="1">
      <c r="A89" s="31"/>
      <c r="B89" s="32"/>
      <c r="C89" s="26" t="s">
        <v>24</v>
      </c>
      <c r="D89" s="33"/>
      <c r="E89" s="33"/>
      <c r="F89" s="24" t="str">
        <f>E13</f>
        <v>Domov seniorů Vojkov čp.1, 257 53 Vrch.Janovice</v>
      </c>
      <c r="G89" s="33"/>
      <c r="H89" s="33"/>
      <c r="I89" s="109" t="s">
        <v>30</v>
      </c>
      <c r="J89" s="29" t="str">
        <f>E19</f>
        <v>IPROS s.r.o.Tyršova 2076, 256 01 Benešov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109" t="s">
        <v>33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85</v>
      </c>
      <c r="D92" s="149"/>
      <c r="E92" s="149"/>
      <c r="F92" s="149"/>
      <c r="G92" s="149"/>
      <c r="H92" s="149"/>
      <c r="I92" s="150"/>
      <c r="J92" s="151" t="s">
        <v>86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87</v>
      </c>
      <c r="D94" s="33"/>
      <c r="E94" s="33"/>
      <c r="F94" s="33"/>
      <c r="G94" s="33"/>
      <c r="H94" s="33"/>
      <c r="I94" s="107"/>
      <c r="J94" s="81">
        <f>J122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88</v>
      </c>
    </row>
    <row r="95" spans="1:47" s="9" customFormat="1" ht="24.95" customHeight="1">
      <c r="B95" s="153"/>
      <c r="C95" s="154"/>
      <c r="D95" s="155" t="s">
        <v>89</v>
      </c>
      <c r="E95" s="156"/>
      <c r="F95" s="156"/>
      <c r="G95" s="156"/>
      <c r="H95" s="156"/>
      <c r="I95" s="157"/>
      <c r="J95" s="158">
        <f>J123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90</v>
      </c>
      <c r="E96" s="163"/>
      <c r="F96" s="163"/>
      <c r="G96" s="163"/>
      <c r="H96" s="163"/>
      <c r="I96" s="164"/>
      <c r="J96" s="165">
        <f>J124</f>
        <v>0</v>
      </c>
      <c r="K96" s="161"/>
      <c r="L96" s="166"/>
    </row>
    <row r="97" spans="1:31" s="10" customFormat="1" ht="19.899999999999999" customHeight="1">
      <c r="B97" s="160"/>
      <c r="C97" s="161"/>
      <c r="D97" s="162" t="s">
        <v>91</v>
      </c>
      <c r="E97" s="163"/>
      <c r="F97" s="163"/>
      <c r="G97" s="163"/>
      <c r="H97" s="163"/>
      <c r="I97" s="164"/>
      <c r="J97" s="165">
        <f>J135</f>
        <v>0</v>
      </c>
      <c r="K97" s="161"/>
      <c r="L97" s="166"/>
    </row>
    <row r="98" spans="1:31" s="10" customFormat="1" ht="19.899999999999999" customHeight="1">
      <c r="B98" s="160"/>
      <c r="C98" s="161"/>
      <c r="D98" s="162" t="s">
        <v>92</v>
      </c>
      <c r="E98" s="163"/>
      <c r="F98" s="163"/>
      <c r="G98" s="163"/>
      <c r="H98" s="163"/>
      <c r="I98" s="164"/>
      <c r="J98" s="165">
        <f>J145</f>
        <v>0</v>
      </c>
      <c r="K98" s="161"/>
      <c r="L98" s="166"/>
    </row>
    <row r="99" spans="1:31" s="10" customFormat="1" ht="19.899999999999999" customHeight="1">
      <c r="B99" s="160"/>
      <c r="C99" s="161"/>
      <c r="D99" s="162" t="s">
        <v>93</v>
      </c>
      <c r="E99" s="163"/>
      <c r="F99" s="163"/>
      <c r="G99" s="163"/>
      <c r="H99" s="163"/>
      <c r="I99" s="164"/>
      <c r="J99" s="165">
        <f>J150</f>
        <v>0</v>
      </c>
      <c r="K99" s="161"/>
      <c r="L99" s="166"/>
    </row>
    <row r="100" spans="1:31" s="9" customFormat="1" ht="24.95" customHeight="1">
      <c r="B100" s="153"/>
      <c r="C100" s="154"/>
      <c r="D100" s="155" t="s">
        <v>94</v>
      </c>
      <c r="E100" s="156"/>
      <c r="F100" s="156"/>
      <c r="G100" s="156"/>
      <c r="H100" s="156"/>
      <c r="I100" s="157"/>
      <c r="J100" s="158">
        <f>J152</f>
        <v>0</v>
      </c>
      <c r="K100" s="154"/>
      <c r="L100" s="159"/>
    </row>
    <row r="101" spans="1:31" s="10" customFormat="1" ht="19.899999999999999" customHeight="1">
      <c r="B101" s="160"/>
      <c r="C101" s="161"/>
      <c r="D101" s="162" t="s">
        <v>95</v>
      </c>
      <c r="E101" s="163"/>
      <c r="F101" s="163"/>
      <c r="G101" s="163"/>
      <c r="H101" s="163"/>
      <c r="I101" s="164"/>
      <c r="J101" s="165">
        <f>J153</f>
        <v>0</v>
      </c>
      <c r="K101" s="161"/>
      <c r="L101" s="166"/>
    </row>
    <row r="102" spans="1:31" s="10" customFormat="1" ht="19.899999999999999" customHeight="1">
      <c r="B102" s="160"/>
      <c r="C102" s="161"/>
      <c r="D102" s="162" t="s">
        <v>96</v>
      </c>
      <c r="E102" s="163"/>
      <c r="F102" s="163"/>
      <c r="G102" s="163"/>
      <c r="H102" s="163"/>
      <c r="I102" s="164"/>
      <c r="J102" s="165">
        <f>J164</f>
        <v>0</v>
      </c>
      <c r="K102" s="161"/>
      <c r="L102" s="166"/>
    </row>
    <row r="103" spans="1:31" s="10" customFormat="1" ht="19.899999999999999" customHeight="1">
      <c r="B103" s="160"/>
      <c r="C103" s="161"/>
      <c r="D103" s="162" t="s">
        <v>97</v>
      </c>
      <c r="E103" s="163"/>
      <c r="F103" s="163"/>
      <c r="G103" s="163"/>
      <c r="H103" s="163"/>
      <c r="I103" s="164"/>
      <c r="J103" s="165">
        <f>J181</f>
        <v>0</v>
      </c>
      <c r="K103" s="161"/>
      <c r="L103" s="166"/>
    </row>
    <row r="104" spans="1:31" s="10" customFormat="1" ht="19.899999999999999" customHeight="1">
      <c r="B104" s="160"/>
      <c r="C104" s="161"/>
      <c r="D104" s="162" t="s">
        <v>98</v>
      </c>
      <c r="E104" s="163"/>
      <c r="F104" s="163"/>
      <c r="G104" s="163"/>
      <c r="H104" s="163"/>
      <c r="I104" s="164"/>
      <c r="J104" s="165">
        <f>J188</f>
        <v>0</v>
      </c>
      <c r="K104" s="161"/>
      <c r="L104" s="166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107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144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147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99</v>
      </c>
      <c r="D111" s="33"/>
      <c r="E111" s="33"/>
      <c r="F111" s="33"/>
      <c r="G111" s="33"/>
      <c r="H111" s="33"/>
      <c r="I111" s="107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107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3"/>
      <c r="E113" s="33"/>
      <c r="F113" s="33"/>
      <c r="G113" s="33"/>
      <c r="H113" s="33"/>
      <c r="I113" s="107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46" t="str">
        <f>E7</f>
        <v>DS Vojkov č.p. 33 - Výměna oken</v>
      </c>
      <c r="F114" s="273"/>
      <c r="G114" s="273"/>
      <c r="H114" s="273"/>
      <c r="I114" s="107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107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F10</f>
        <v>Vojkov</v>
      </c>
      <c r="G116" s="33"/>
      <c r="H116" s="33"/>
      <c r="I116" s="109" t="s">
        <v>22</v>
      </c>
      <c r="J116" s="63" t="str">
        <f>IF(J10="","",J10)</f>
        <v>7. 1. 2020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107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40.15" customHeight="1">
      <c r="A118" s="31"/>
      <c r="B118" s="32"/>
      <c r="C118" s="26" t="s">
        <v>24</v>
      </c>
      <c r="D118" s="33"/>
      <c r="E118" s="33"/>
      <c r="F118" s="24" t="str">
        <f>E13</f>
        <v>Domov seniorů Vojkov čp.1, 257 53 Vrch.Janovice</v>
      </c>
      <c r="G118" s="33"/>
      <c r="H118" s="33"/>
      <c r="I118" s="109" t="s">
        <v>30</v>
      </c>
      <c r="J118" s="29" t="str">
        <f>E19</f>
        <v>IPROS s.r.o.Tyršova 2076, 256 01 Benešov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28</v>
      </c>
      <c r="D119" s="33"/>
      <c r="E119" s="33"/>
      <c r="F119" s="24" t="str">
        <f>IF(E16="","",E16)</f>
        <v>Vyplň údaj</v>
      </c>
      <c r="G119" s="33"/>
      <c r="H119" s="33"/>
      <c r="I119" s="109" t="s">
        <v>33</v>
      </c>
      <c r="J119" s="29" t="str">
        <f>E22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107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67"/>
      <c r="B121" s="168"/>
      <c r="C121" s="169" t="s">
        <v>100</v>
      </c>
      <c r="D121" s="170" t="s">
        <v>61</v>
      </c>
      <c r="E121" s="170" t="s">
        <v>57</v>
      </c>
      <c r="F121" s="170" t="s">
        <v>58</v>
      </c>
      <c r="G121" s="170" t="s">
        <v>101</v>
      </c>
      <c r="H121" s="170" t="s">
        <v>102</v>
      </c>
      <c r="I121" s="171" t="s">
        <v>103</v>
      </c>
      <c r="J121" s="172" t="s">
        <v>86</v>
      </c>
      <c r="K121" s="173" t="s">
        <v>104</v>
      </c>
      <c r="L121" s="174"/>
      <c r="M121" s="72" t="s">
        <v>1</v>
      </c>
      <c r="N121" s="73" t="s">
        <v>40</v>
      </c>
      <c r="O121" s="73" t="s">
        <v>105</v>
      </c>
      <c r="P121" s="73" t="s">
        <v>106</v>
      </c>
      <c r="Q121" s="73" t="s">
        <v>107</v>
      </c>
      <c r="R121" s="73" t="s">
        <v>108</v>
      </c>
      <c r="S121" s="73" t="s">
        <v>109</v>
      </c>
      <c r="T121" s="74" t="s">
        <v>110</v>
      </c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1:65" s="2" customFormat="1" ht="22.9" customHeight="1">
      <c r="A122" s="31"/>
      <c r="B122" s="32"/>
      <c r="C122" s="79" t="s">
        <v>111</v>
      </c>
      <c r="D122" s="33"/>
      <c r="E122" s="33"/>
      <c r="F122" s="33"/>
      <c r="G122" s="33"/>
      <c r="H122" s="33"/>
      <c r="I122" s="107"/>
      <c r="J122" s="175">
        <f>BK122</f>
        <v>0</v>
      </c>
      <c r="K122" s="33"/>
      <c r="L122" s="36"/>
      <c r="M122" s="75"/>
      <c r="N122" s="176"/>
      <c r="O122" s="76"/>
      <c r="P122" s="177">
        <f>P123+P152</f>
        <v>0</v>
      </c>
      <c r="Q122" s="76"/>
      <c r="R122" s="177">
        <f>R123+R152</f>
        <v>6.7058227600000002</v>
      </c>
      <c r="S122" s="76"/>
      <c r="T122" s="178">
        <f>T123+T152</f>
        <v>2.8999731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75</v>
      </c>
      <c r="AU122" s="14" t="s">
        <v>88</v>
      </c>
      <c r="BK122" s="179">
        <f>BK123+BK152</f>
        <v>0</v>
      </c>
    </row>
    <row r="123" spans="1:65" s="12" customFormat="1" ht="25.9" customHeight="1">
      <c r="B123" s="180"/>
      <c r="C123" s="181"/>
      <c r="D123" s="182" t="s">
        <v>75</v>
      </c>
      <c r="E123" s="183" t="s">
        <v>112</v>
      </c>
      <c r="F123" s="183" t="s">
        <v>113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P124+P135+P145+P150</f>
        <v>0</v>
      </c>
      <c r="Q123" s="188"/>
      <c r="R123" s="189">
        <f>R124+R135+R145+R150</f>
        <v>6.1500011199999998</v>
      </c>
      <c r="S123" s="188"/>
      <c r="T123" s="190">
        <f>T124+T135+T145+T150</f>
        <v>2.6099039999999998</v>
      </c>
      <c r="AR123" s="191" t="s">
        <v>81</v>
      </c>
      <c r="AT123" s="192" t="s">
        <v>75</v>
      </c>
      <c r="AU123" s="192" t="s">
        <v>76</v>
      </c>
      <c r="AY123" s="191" t="s">
        <v>114</v>
      </c>
      <c r="BK123" s="193">
        <f>BK124+BK135+BK145+BK150</f>
        <v>0</v>
      </c>
    </row>
    <row r="124" spans="1:65" s="12" customFormat="1" ht="22.9" customHeight="1">
      <c r="B124" s="180"/>
      <c r="C124" s="181"/>
      <c r="D124" s="182" t="s">
        <v>75</v>
      </c>
      <c r="E124" s="194" t="s">
        <v>115</v>
      </c>
      <c r="F124" s="194" t="s">
        <v>116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SUM(P125:P134)</f>
        <v>0</v>
      </c>
      <c r="Q124" s="188"/>
      <c r="R124" s="189">
        <f>SUM(R125:R134)</f>
        <v>6.13552652</v>
      </c>
      <c r="S124" s="188"/>
      <c r="T124" s="190">
        <f>SUM(T125:T134)</f>
        <v>0</v>
      </c>
      <c r="AR124" s="191" t="s">
        <v>81</v>
      </c>
      <c r="AT124" s="192" t="s">
        <v>75</v>
      </c>
      <c r="AU124" s="192" t="s">
        <v>81</v>
      </c>
      <c r="AY124" s="191" t="s">
        <v>114</v>
      </c>
      <c r="BK124" s="193">
        <f>SUM(BK125:BK134)</f>
        <v>0</v>
      </c>
    </row>
    <row r="125" spans="1:65" s="2" customFormat="1" ht="21.75" customHeight="1">
      <c r="A125" s="31"/>
      <c r="B125" s="32"/>
      <c r="C125" s="196" t="s">
        <v>81</v>
      </c>
      <c r="D125" s="196" t="s">
        <v>117</v>
      </c>
      <c r="E125" s="197" t="s">
        <v>118</v>
      </c>
      <c r="F125" s="198" t="s">
        <v>119</v>
      </c>
      <c r="G125" s="199" t="s">
        <v>120</v>
      </c>
      <c r="H125" s="200">
        <v>33</v>
      </c>
      <c r="I125" s="201"/>
      <c r="J125" s="202">
        <f t="shared" ref="J125:J134" si="0">ROUND(I125*H125,2)</f>
        <v>0</v>
      </c>
      <c r="K125" s="203"/>
      <c r="L125" s="36"/>
      <c r="M125" s="204" t="s">
        <v>1</v>
      </c>
      <c r="N125" s="205" t="s">
        <v>42</v>
      </c>
      <c r="O125" s="68"/>
      <c r="P125" s="206">
        <f t="shared" ref="P125:P134" si="1">O125*H125</f>
        <v>0</v>
      </c>
      <c r="Q125" s="206">
        <v>9.4999999999999998E-3</v>
      </c>
      <c r="R125" s="206">
        <f t="shared" ref="R125:R134" si="2">Q125*H125</f>
        <v>0.3135</v>
      </c>
      <c r="S125" s="206">
        <v>0</v>
      </c>
      <c r="T125" s="207">
        <f t="shared" ref="T125:T134" si="3"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8" t="s">
        <v>121</v>
      </c>
      <c r="AT125" s="208" t="s">
        <v>117</v>
      </c>
      <c r="AU125" s="208" t="s">
        <v>122</v>
      </c>
      <c r="AY125" s="14" t="s">
        <v>114</v>
      </c>
      <c r="BE125" s="209">
        <f t="shared" ref="BE125:BE134" si="4">IF(N125="základní",J125,0)</f>
        <v>0</v>
      </c>
      <c r="BF125" s="209">
        <f t="shared" ref="BF125:BF134" si="5">IF(N125="snížená",J125,0)</f>
        <v>0</v>
      </c>
      <c r="BG125" s="209">
        <f t="shared" ref="BG125:BG134" si="6">IF(N125="zákl. přenesená",J125,0)</f>
        <v>0</v>
      </c>
      <c r="BH125" s="209">
        <f t="shared" ref="BH125:BH134" si="7">IF(N125="sníž. přenesená",J125,0)</f>
        <v>0</v>
      </c>
      <c r="BI125" s="209">
        <f t="shared" ref="BI125:BI134" si="8">IF(N125="nulová",J125,0)</f>
        <v>0</v>
      </c>
      <c r="BJ125" s="14" t="s">
        <v>122</v>
      </c>
      <c r="BK125" s="209">
        <f t="shared" ref="BK125:BK134" si="9">ROUND(I125*H125,2)</f>
        <v>0</v>
      </c>
      <c r="BL125" s="14" t="s">
        <v>121</v>
      </c>
      <c r="BM125" s="208" t="s">
        <v>123</v>
      </c>
    </row>
    <row r="126" spans="1:65" s="2" customFormat="1" ht="21.75" customHeight="1">
      <c r="A126" s="31"/>
      <c r="B126" s="32"/>
      <c r="C126" s="196" t="s">
        <v>122</v>
      </c>
      <c r="D126" s="196" t="s">
        <v>117</v>
      </c>
      <c r="E126" s="197" t="s">
        <v>124</v>
      </c>
      <c r="F126" s="198" t="s">
        <v>125</v>
      </c>
      <c r="G126" s="199" t="s">
        <v>120</v>
      </c>
      <c r="H126" s="200">
        <v>4</v>
      </c>
      <c r="I126" s="201"/>
      <c r="J126" s="202">
        <f t="shared" si="0"/>
        <v>0</v>
      </c>
      <c r="K126" s="203"/>
      <c r="L126" s="36"/>
      <c r="M126" s="204" t="s">
        <v>1</v>
      </c>
      <c r="N126" s="205" t="s">
        <v>42</v>
      </c>
      <c r="O126" s="68"/>
      <c r="P126" s="206">
        <f t="shared" si="1"/>
        <v>0</v>
      </c>
      <c r="Q126" s="206">
        <v>3.8199999999999998E-2</v>
      </c>
      <c r="R126" s="206">
        <f t="shared" si="2"/>
        <v>0.15279999999999999</v>
      </c>
      <c r="S126" s="206">
        <v>0</v>
      </c>
      <c r="T126" s="20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8" t="s">
        <v>121</v>
      </c>
      <c r="AT126" s="208" t="s">
        <v>117</v>
      </c>
      <c r="AU126" s="208" t="s">
        <v>122</v>
      </c>
      <c r="AY126" s="14" t="s">
        <v>114</v>
      </c>
      <c r="BE126" s="209">
        <f t="shared" si="4"/>
        <v>0</v>
      </c>
      <c r="BF126" s="209">
        <f t="shared" si="5"/>
        <v>0</v>
      </c>
      <c r="BG126" s="209">
        <f t="shared" si="6"/>
        <v>0</v>
      </c>
      <c r="BH126" s="209">
        <f t="shared" si="7"/>
        <v>0</v>
      </c>
      <c r="BI126" s="209">
        <f t="shared" si="8"/>
        <v>0</v>
      </c>
      <c r="BJ126" s="14" t="s">
        <v>122</v>
      </c>
      <c r="BK126" s="209">
        <f t="shared" si="9"/>
        <v>0</v>
      </c>
      <c r="BL126" s="14" t="s">
        <v>121</v>
      </c>
      <c r="BM126" s="208" t="s">
        <v>126</v>
      </c>
    </row>
    <row r="127" spans="1:65" s="2" customFormat="1" ht="21.75" customHeight="1">
      <c r="A127" s="31"/>
      <c r="B127" s="32"/>
      <c r="C127" s="196" t="s">
        <v>127</v>
      </c>
      <c r="D127" s="196" t="s">
        <v>117</v>
      </c>
      <c r="E127" s="197" t="s">
        <v>128</v>
      </c>
      <c r="F127" s="198" t="s">
        <v>129</v>
      </c>
      <c r="G127" s="199" t="s">
        <v>120</v>
      </c>
      <c r="H127" s="200">
        <v>2</v>
      </c>
      <c r="I127" s="201"/>
      <c r="J127" s="202">
        <f t="shared" si="0"/>
        <v>0</v>
      </c>
      <c r="K127" s="203"/>
      <c r="L127" s="36"/>
      <c r="M127" s="204" t="s">
        <v>1</v>
      </c>
      <c r="N127" s="205" t="s">
        <v>42</v>
      </c>
      <c r="O127" s="68"/>
      <c r="P127" s="206">
        <f t="shared" si="1"/>
        <v>0</v>
      </c>
      <c r="Q127" s="206">
        <v>4.1500000000000002E-2</v>
      </c>
      <c r="R127" s="206">
        <f t="shared" si="2"/>
        <v>8.3000000000000004E-2</v>
      </c>
      <c r="S127" s="206">
        <v>0</v>
      </c>
      <c r="T127" s="20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8" t="s">
        <v>121</v>
      </c>
      <c r="AT127" s="208" t="s">
        <v>117</v>
      </c>
      <c r="AU127" s="208" t="s">
        <v>122</v>
      </c>
      <c r="AY127" s="14" t="s">
        <v>114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4" t="s">
        <v>122</v>
      </c>
      <c r="BK127" s="209">
        <f t="shared" si="9"/>
        <v>0</v>
      </c>
      <c r="BL127" s="14" t="s">
        <v>121</v>
      </c>
      <c r="BM127" s="208" t="s">
        <v>130</v>
      </c>
    </row>
    <row r="128" spans="1:65" s="2" customFormat="1" ht="21.75" customHeight="1">
      <c r="A128" s="31"/>
      <c r="B128" s="32"/>
      <c r="C128" s="196" t="s">
        <v>121</v>
      </c>
      <c r="D128" s="196" t="s">
        <v>117</v>
      </c>
      <c r="E128" s="197" t="s">
        <v>131</v>
      </c>
      <c r="F128" s="198" t="s">
        <v>132</v>
      </c>
      <c r="G128" s="199" t="s">
        <v>120</v>
      </c>
      <c r="H128" s="200">
        <v>25</v>
      </c>
      <c r="I128" s="201"/>
      <c r="J128" s="202">
        <f t="shared" si="0"/>
        <v>0</v>
      </c>
      <c r="K128" s="203"/>
      <c r="L128" s="36"/>
      <c r="M128" s="204" t="s">
        <v>1</v>
      </c>
      <c r="N128" s="205" t="s">
        <v>42</v>
      </c>
      <c r="O128" s="68"/>
      <c r="P128" s="206">
        <f t="shared" si="1"/>
        <v>0</v>
      </c>
      <c r="Q128" s="206">
        <v>0.1575</v>
      </c>
      <c r="R128" s="206">
        <f t="shared" si="2"/>
        <v>3.9375</v>
      </c>
      <c r="S128" s="206">
        <v>0</v>
      </c>
      <c r="T128" s="20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8" t="s">
        <v>121</v>
      </c>
      <c r="AT128" s="208" t="s">
        <v>117</v>
      </c>
      <c r="AU128" s="208" t="s">
        <v>122</v>
      </c>
      <c r="AY128" s="14" t="s">
        <v>114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4" t="s">
        <v>122</v>
      </c>
      <c r="BK128" s="209">
        <f t="shared" si="9"/>
        <v>0</v>
      </c>
      <c r="BL128" s="14" t="s">
        <v>121</v>
      </c>
      <c r="BM128" s="208" t="s">
        <v>133</v>
      </c>
    </row>
    <row r="129" spans="1:65" s="2" customFormat="1" ht="21.75" customHeight="1">
      <c r="A129" s="31"/>
      <c r="B129" s="32"/>
      <c r="C129" s="196" t="s">
        <v>134</v>
      </c>
      <c r="D129" s="196" t="s">
        <v>117</v>
      </c>
      <c r="E129" s="197" t="s">
        <v>135</v>
      </c>
      <c r="F129" s="198" t="s">
        <v>136</v>
      </c>
      <c r="G129" s="199" t="s">
        <v>137</v>
      </c>
      <c r="H129" s="200">
        <v>306.41800000000001</v>
      </c>
      <c r="I129" s="201"/>
      <c r="J129" s="202">
        <f t="shared" si="0"/>
        <v>0</v>
      </c>
      <c r="K129" s="203"/>
      <c r="L129" s="36"/>
      <c r="M129" s="204" t="s">
        <v>1</v>
      </c>
      <c r="N129" s="205" t="s">
        <v>42</v>
      </c>
      <c r="O129" s="68"/>
      <c r="P129" s="206">
        <f t="shared" si="1"/>
        <v>0</v>
      </c>
      <c r="Q129" s="206">
        <v>1.5E-3</v>
      </c>
      <c r="R129" s="206">
        <f t="shared" si="2"/>
        <v>0.45962700000000001</v>
      </c>
      <c r="S129" s="206">
        <v>0</v>
      </c>
      <c r="T129" s="20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8" t="s">
        <v>121</v>
      </c>
      <c r="AT129" s="208" t="s">
        <v>117</v>
      </c>
      <c r="AU129" s="208" t="s">
        <v>122</v>
      </c>
      <c r="AY129" s="14" t="s">
        <v>114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4" t="s">
        <v>122</v>
      </c>
      <c r="BK129" s="209">
        <f t="shared" si="9"/>
        <v>0</v>
      </c>
      <c r="BL129" s="14" t="s">
        <v>121</v>
      </c>
      <c r="BM129" s="208" t="s">
        <v>138</v>
      </c>
    </row>
    <row r="130" spans="1:65" s="2" customFormat="1" ht="21.75" customHeight="1">
      <c r="A130" s="31"/>
      <c r="B130" s="32"/>
      <c r="C130" s="196" t="s">
        <v>115</v>
      </c>
      <c r="D130" s="196" t="s">
        <v>117</v>
      </c>
      <c r="E130" s="197" t="s">
        <v>139</v>
      </c>
      <c r="F130" s="198" t="s">
        <v>140</v>
      </c>
      <c r="G130" s="199" t="s">
        <v>137</v>
      </c>
      <c r="H130" s="200">
        <v>59.210999999999999</v>
      </c>
      <c r="I130" s="201"/>
      <c r="J130" s="202">
        <f t="shared" si="0"/>
        <v>0</v>
      </c>
      <c r="K130" s="203"/>
      <c r="L130" s="36"/>
      <c r="M130" s="204" t="s">
        <v>1</v>
      </c>
      <c r="N130" s="205" t="s">
        <v>42</v>
      </c>
      <c r="O130" s="68"/>
      <c r="P130" s="206">
        <f t="shared" si="1"/>
        <v>0</v>
      </c>
      <c r="Q130" s="206">
        <v>1.0319999999999999E-2</v>
      </c>
      <c r="R130" s="206">
        <f t="shared" si="2"/>
        <v>0.61105751999999991</v>
      </c>
      <c r="S130" s="206">
        <v>0</v>
      </c>
      <c r="T130" s="20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8" t="s">
        <v>121</v>
      </c>
      <c r="AT130" s="208" t="s">
        <v>117</v>
      </c>
      <c r="AU130" s="208" t="s">
        <v>122</v>
      </c>
      <c r="AY130" s="14" t="s">
        <v>114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4" t="s">
        <v>122</v>
      </c>
      <c r="BK130" s="209">
        <f t="shared" si="9"/>
        <v>0</v>
      </c>
      <c r="BL130" s="14" t="s">
        <v>121</v>
      </c>
      <c r="BM130" s="208" t="s">
        <v>141</v>
      </c>
    </row>
    <row r="131" spans="1:65" s="2" customFormat="1" ht="21.75" customHeight="1">
      <c r="A131" s="31"/>
      <c r="B131" s="32"/>
      <c r="C131" s="196" t="s">
        <v>142</v>
      </c>
      <c r="D131" s="196" t="s">
        <v>117</v>
      </c>
      <c r="E131" s="197" t="s">
        <v>143</v>
      </c>
      <c r="F131" s="198" t="s">
        <v>144</v>
      </c>
      <c r="G131" s="199" t="s">
        <v>137</v>
      </c>
      <c r="H131" s="200">
        <v>27.88</v>
      </c>
      <c r="I131" s="201"/>
      <c r="J131" s="202">
        <f t="shared" si="0"/>
        <v>0</v>
      </c>
      <c r="K131" s="203"/>
      <c r="L131" s="36"/>
      <c r="M131" s="204" t="s">
        <v>1</v>
      </c>
      <c r="N131" s="205" t="s">
        <v>42</v>
      </c>
      <c r="O131" s="68"/>
      <c r="P131" s="206">
        <f t="shared" si="1"/>
        <v>0</v>
      </c>
      <c r="Q131" s="206">
        <v>2.0650000000000002E-2</v>
      </c>
      <c r="R131" s="206">
        <f t="shared" si="2"/>
        <v>0.57572200000000007</v>
      </c>
      <c r="S131" s="206">
        <v>0</v>
      </c>
      <c r="T131" s="20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8" t="s">
        <v>121</v>
      </c>
      <c r="AT131" s="208" t="s">
        <v>117</v>
      </c>
      <c r="AU131" s="208" t="s">
        <v>122</v>
      </c>
      <c r="AY131" s="14" t="s">
        <v>114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4" t="s">
        <v>122</v>
      </c>
      <c r="BK131" s="209">
        <f t="shared" si="9"/>
        <v>0</v>
      </c>
      <c r="BL131" s="14" t="s">
        <v>121</v>
      </c>
      <c r="BM131" s="208" t="s">
        <v>145</v>
      </c>
    </row>
    <row r="132" spans="1:65" s="2" customFormat="1" ht="21.75" customHeight="1">
      <c r="A132" s="31"/>
      <c r="B132" s="32"/>
      <c r="C132" s="196" t="s">
        <v>146</v>
      </c>
      <c r="D132" s="196" t="s">
        <v>117</v>
      </c>
      <c r="E132" s="197" t="s">
        <v>147</v>
      </c>
      <c r="F132" s="198" t="s">
        <v>148</v>
      </c>
      <c r="G132" s="199" t="s">
        <v>120</v>
      </c>
      <c r="H132" s="200">
        <v>4</v>
      </c>
      <c r="I132" s="201"/>
      <c r="J132" s="202">
        <f t="shared" si="0"/>
        <v>0</v>
      </c>
      <c r="K132" s="203"/>
      <c r="L132" s="36"/>
      <c r="M132" s="204" t="s">
        <v>1</v>
      </c>
      <c r="N132" s="205" t="s">
        <v>42</v>
      </c>
      <c r="O132" s="68"/>
      <c r="P132" s="206">
        <f t="shared" si="1"/>
        <v>0</v>
      </c>
      <c r="Q132" s="206">
        <v>5.8E-4</v>
      </c>
      <c r="R132" s="206">
        <f t="shared" si="2"/>
        <v>2.32E-3</v>
      </c>
      <c r="S132" s="206">
        <v>0</v>
      </c>
      <c r="T132" s="20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8" t="s">
        <v>121</v>
      </c>
      <c r="AT132" s="208" t="s">
        <v>117</v>
      </c>
      <c r="AU132" s="208" t="s">
        <v>122</v>
      </c>
      <c r="AY132" s="14" t="s">
        <v>114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4" t="s">
        <v>122</v>
      </c>
      <c r="BK132" s="209">
        <f t="shared" si="9"/>
        <v>0</v>
      </c>
      <c r="BL132" s="14" t="s">
        <v>121</v>
      </c>
      <c r="BM132" s="208" t="s">
        <v>149</v>
      </c>
    </row>
    <row r="133" spans="1:65" s="2" customFormat="1" ht="21.75" customHeight="1">
      <c r="A133" s="31"/>
      <c r="B133" s="32"/>
      <c r="C133" s="196" t="s">
        <v>150</v>
      </c>
      <c r="D133" s="196" t="s">
        <v>117</v>
      </c>
      <c r="E133" s="197" t="s">
        <v>151</v>
      </c>
      <c r="F133" s="198" t="s">
        <v>152</v>
      </c>
      <c r="G133" s="199" t="s">
        <v>120</v>
      </c>
      <c r="H133" s="200">
        <v>4</v>
      </c>
      <c r="I133" s="201"/>
      <c r="J133" s="202">
        <f t="shared" si="0"/>
        <v>0</v>
      </c>
      <c r="K133" s="203"/>
      <c r="L133" s="36"/>
      <c r="M133" s="204" t="s">
        <v>1</v>
      </c>
      <c r="N133" s="205" t="s">
        <v>42</v>
      </c>
      <c r="O133" s="68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8" t="s">
        <v>121</v>
      </c>
      <c r="AT133" s="208" t="s">
        <v>117</v>
      </c>
      <c r="AU133" s="208" t="s">
        <v>122</v>
      </c>
      <c r="AY133" s="14" t="s">
        <v>114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4" t="s">
        <v>122</v>
      </c>
      <c r="BK133" s="209">
        <f t="shared" si="9"/>
        <v>0</v>
      </c>
      <c r="BL133" s="14" t="s">
        <v>121</v>
      </c>
      <c r="BM133" s="208" t="s">
        <v>153</v>
      </c>
    </row>
    <row r="134" spans="1:65" s="2" customFormat="1" ht="33" customHeight="1">
      <c r="A134" s="31"/>
      <c r="B134" s="32"/>
      <c r="C134" s="210" t="s">
        <v>154</v>
      </c>
      <c r="D134" s="210" t="s">
        <v>155</v>
      </c>
      <c r="E134" s="211" t="s">
        <v>156</v>
      </c>
      <c r="F134" s="212" t="s">
        <v>157</v>
      </c>
      <c r="G134" s="213" t="s">
        <v>158</v>
      </c>
      <c r="H134" s="214">
        <v>4</v>
      </c>
      <c r="I134" s="215"/>
      <c r="J134" s="216">
        <f t="shared" si="0"/>
        <v>0</v>
      </c>
      <c r="K134" s="217"/>
      <c r="L134" s="218"/>
      <c r="M134" s="219" t="s">
        <v>1</v>
      </c>
      <c r="N134" s="220" t="s">
        <v>42</v>
      </c>
      <c r="O134" s="68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8" t="s">
        <v>146</v>
      </c>
      <c r="AT134" s="208" t="s">
        <v>155</v>
      </c>
      <c r="AU134" s="208" t="s">
        <v>122</v>
      </c>
      <c r="AY134" s="14" t="s">
        <v>114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4" t="s">
        <v>122</v>
      </c>
      <c r="BK134" s="209">
        <f t="shared" si="9"/>
        <v>0</v>
      </c>
      <c r="BL134" s="14" t="s">
        <v>121</v>
      </c>
      <c r="BM134" s="208" t="s">
        <v>159</v>
      </c>
    </row>
    <row r="135" spans="1:65" s="12" customFormat="1" ht="22.9" customHeight="1">
      <c r="B135" s="180"/>
      <c r="C135" s="181"/>
      <c r="D135" s="182" t="s">
        <v>75</v>
      </c>
      <c r="E135" s="194" t="s">
        <v>150</v>
      </c>
      <c r="F135" s="194" t="s">
        <v>160</v>
      </c>
      <c r="G135" s="181"/>
      <c r="H135" s="181"/>
      <c r="I135" s="184"/>
      <c r="J135" s="195">
        <f>BK135</f>
        <v>0</v>
      </c>
      <c r="K135" s="181"/>
      <c r="L135" s="186"/>
      <c r="M135" s="187"/>
      <c r="N135" s="188"/>
      <c r="O135" s="188"/>
      <c r="P135" s="189">
        <f>SUM(P136:P144)</f>
        <v>0</v>
      </c>
      <c r="Q135" s="188"/>
      <c r="R135" s="189">
        <f>SUM(R136:R144)</f>
        <v>1.4474600000000002E-2</v>
      </c>
      <c r="S135" s="188"/>
      <c r="T135" s="190">
        <f>SUM(T136:T144)</f>
        <v>2.6099039999999998</v>
      </c>
      <c r="AR135" s="191" t="s">
        <v>81</v>
      </c>
      <c r="AT135" s="192" t="s">
        <v>75</v>
      </c>
      <c r="AU135" s="192" t="s">
        <v>81</v>
      </c>
      <c r="AY135" s="191" t="s">
        <v>114</v>
      </c>
      <c r="BK135" s="193">
        <f>SUM(BK136:BK144)</f>
        <v>0</v>
      </c>
    </row>
    <row r="136" spans="1:65" s="2" customFormat="1" ht="21.75" customHeight="1">
      <c r="A136" s="31"/>
      <c r="B136" s="32"/>
      <c r="C136" s="196" t="s">
        <v>161</v>
      </c>
      <c r="D136" s="196" t="s">
        <v>117</v>
      </c>
      <c r="E136" s="197" t="s">
        <v>162</v>
      </c>
      <c r="F136" s="198" t="s">
        <v>163</v>
      </c>
      <c r="G136" s="199" t="s">
        <v>164</v>
      </c>
      <c r="H136" s="200">
        <v>421.21199999999999</v>
      </c>
      <c r="I136" s="201"/>
      <c r="J136" s="202">
        <f t="shared" ref="J136:J144" si="10">ROUND(I136*H136,2)</f>
        <v>0</v>
      </c>
      <c r="K136" s="203"/>
      <c r="L136" s="36"/>
      <c r="M136" s="204" t="s">
        <v>1</v>
      </c>
      <c r="N136" s="205" t="s">
        <v>42</v>
      </c>
      <c r="O136" s="68"/>
      <c r="P136" s="206">
        <f t="shared" ref="P136:P144" si="11">O136*H136</f>
        <v>0</v>
      </c>
      <c r="Q136" s="206">
        <v>0</v>
      </c>
      <c r="R136" s="206">
        <f t="shared" ref="R136:R144" si="12">Q136*H136</f>
        <v>0</v>
      </c>
      <c r="S136" s="206">
        <v>0</v>
      </c>
      <c r="T136" s="207">
        <f t="shared" ref="T136:T144" si="13"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8" t="s">
        <v>121</v>
      </c>
      <c r="AT136" s="208" t="s">
        <v>117</v>
      </c>
      <c r="AU136" s="208" t="s">
        <v>122</v>
      </c>
      <c r="AY136" s="14" t="s">
        <v>114</v>
      </c>
      <c r="BE136" s="209">
        <f t="shared" ref="BE136:BE144" si="14">IF(N136="základní",J136,0)</f>
        <v>0</v>
      </c>
      <c r="BF136" s="209">
        <f t="shared" ref="BF136:BF144" si="15">IF(N136="snížená",J136,0)</f>
        <v>0</v>
      </c>
      <c r="BG136" s="209">
        <f t="shared" ref="BG136:BG144" si="16">IF(N136="zákl. přenesená",J136,0)</f>
        <v>0</v>
      </c>
      <c r="BH136" s="209">
        <f t="shared" ref="BH136:BH144" si="17">IF(N136="sníž. přenesená",J136,0)</f>
        <v>0</v>
      </c>
      <c r="BI136" s="209">
        <f t="shared" ref="BI136:BI144" si="18">IF(N136="nulová",J136,0)</f>
        <v>0</v>
      </c>
      <c r="BJ136" s="14" t="s">
        <v>122</v>
      </c>
      <c r="BK136" s="209">
        <f t="shared" ref="BK136:BK144" si="19">ROUND(I136*H136,2)</f>
        <v>0</v>
      </c>
      <c r="BL136" s="14" t="s">
        <v>121</v>
      </c>
      <c r="BM136" s="208" t="s">
        <v>165</v>
      </c>
    </row>
    <row r="137" spans="1:65" s="2" customFormat="1" ht="21.75" customHeight="1">
      <c r="A137" s="31"/>
      <c r="B137" s="32"/>
      <c r="C137" s="196" t="s">
        <v>166</v>
      </c>
      <c r="D137" s="196" t="s">
        <v>117</v>
      </c>
      <c r="E137" s="197" t="s">
        <v>167</v>
      </c>
      <c r="F137" s="198" t="s">
        <v>168</v>
      </c>
      <c r="G137" s="199" t="s">
        <v>164</v>
      </c>
      <c r="H137" s="200">
        <v>8424.24</v>
      </c>
      <c r="I137" s="201"/>
      <c r="J137" s="202">
        <f t="shared" si="10"/>
        <v>0</v>
      </c>
      <c r="K137" s="203"/>
      <c r="L137" s="36"/>
      <c r="M137" s="204" t="s">
        <v>1</v>
      </c>
      <c r="N137" s="205" t="s">
        <v>42</v>
      </c>
      <c r="O137" s="68"/>
      <c r="P137" s="206">
        <f t="shared" si="11"/>
        <v>0</v>
      </c>
      <c r="Q137" s="206">
        <v>0</v>
      </c>
      <c r="R137" s="206">
        <f t="shared" si="12"/>
        <v>0</v>
      </c>
      <c r="S137" s="206">
        <v>0</v>
      </c>
      <c r="T137" s="207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8" t="s">
        <v>121</v>
      </c>
      <c r="AT137" s="208" t="s">
        <v>117</v>
      </c>
      <c r="AU137" s="208" t="s">
        <v>122</v>
      </c>
      <c r="AY137" s="14" t="s">
        <v>114</v>
      </c>
      <c r="BE137" s="209">
        <f t="shared" si="14"/>
        <v>0</v>
      </c>
      <c r="BF137" s="209">
        <f t="shared" si="15"/>
        <v>0</v>
      </c>
      <c r="BG137" s="209">
        <f t="shared" si="16"/>
        <v>0</v>
      </c>
      <c r="BH137" s="209">
        <f t="shared" si="17"/>
        <v>0</v>
      </c>
      <c r="BI137" s="209">
        <f t="shared" si="18"/>
        <v>0</v>
      </c>
      <c r="BJ137" s="14" t="s">
        <v>122</v>
      </c>
      <c r="BK137" s="209">
        <f t="shared" si="19"/>
        <v>0</v>
      </c>
      <c r="BL137" s="14" t="s">
        <v>121</v>
      </c>
      <c r="BM137" s="208" t="s">
        <v>169</v>
      </c>
    </row>
    <row r="138" spans="1:65" s="2" customFormat="1" ht="21.75" customHeight="1">
      <c r="A138" s="31"/>
      <c r="B138" s="32"/>
      <c r="C138" s="196" t="s">
        <v>170</v>
      </c>
      <c r="D138" s="196" t="s">
        <v>117</v>
      </c>
      <c r="E138" s="197" t="s">
        <v>171</v>
      </c>
      <c r="F138" s="198" t="s">
        <v>172</v>
      </c>
      <c r="G138" s="199" t="s">
        <v>164</v>
      </c>
      <c r="H138" s="200">
        <v>421.21199999999999</v>
      </c>
      <c r="I138" s="201"/>
      <c r="J138" s="202">
        <f t="shared" si="10"/>
        <v>0</v>
      </c>
      <c r="K138" s="203"/>
      <c r="L138" s="36"/>
      <c r="M138" s="204" t="s">
        <v>1</v>
      </c>
      <c r="N138" s="205" t="s">
        <v>42</v>
      </c>
      <c r="O138" s="68"/>
      <c r="P138" s="206">
        <f t="shared" si="11"/>
        <v>0</v>
      </c>
      <c r="Q138" s="206">
        <v>0</v>
      </c>
      <c r="R138" s="206">
        <f t="shared" si="12"/>
        <v>0</v>
      </c>
      <c r="S138" s="206">
        <v>0</v>
      </c>
      <c r="T138" s="207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8" t="s">
        <v>121</v>
      </c>
      <c r="AT138" s="208" t="s">
        <v>117</v>
      </c>
      <c r="AU138" s="208" t="s">
        <v>122</v>
      </c>
      <c r="AY138" s="14" t="s">
        <v>114</v>
      </c>
      <c r="BE138" s="209">
        <f t="shared" si="14"/>
        <v>0</v>
      </c>
      <c r="BF138" s="209">
        <f t="shared" si="15"/>
        <v>0</v>
      </c>
      <c r="BG138" s="209">
        <f t="shared" si="16"/>
        <v>0</v>
      </c>
      <c r="BH138" s="209">
        <f t="shared" si="17"/>
        <v>0</v>
      </c>
      <c r="BI138" s="209">
        <f t="shared" si="18"/>
        <v>0</v>
      </c>
      <c r="BJ138" s="14" t="s">
        <v>122</v>
      </c>
      <c r="BK138" s="209">
        <f t="shared" si="19"/>
        <v>0</v>
      </c>
      <c r="BL138" s="14" t="s">
        <v>121</v>
      </c>
      <c r="BM138" s="208" t="s">
        <v>173</v>
      </c>
    </row>
    <row r="139" spans="1:65" s="2" customFormat="1" ht="21.75" customHeight="1">
      <c r="A139" s="31"/>
      <c r="B139" s="32"/>
      <c r="C139" s="196" t="s">
        <v>174</v>
      </c>
      <c r="D139" s="196" t="s">
        <v>117</v>
      </c>
      <c r="E139" s="197" t="s">
        <v>175</v>
      </c>
      <c r="F139" s="198" t="s">
        <v>176</v>
      </c>
      <c r="G139" s="199" t="s">
        <v>164</v>
      </c>
      <c r="H139" s="200">
        <v>361.86500000000001</v>
      </c>
      <c r="I139" s="201"/>
      <c r="J139" s="202">
        <f t="shared" si="10"/>
        <v>0</v>
      </c>
      <c r="K139" s="203"/>
      <c r="L139" s="36"/>
      <c r="M139" s="204" t="s">
        <v>1</v>
      </c>
      <c r="N139" s="205" t="s">
        <v>42</v>
      </c>
      <c r="O139" s="68"/>
      <c r="P139" s="206">
        <f t="shared" si="11"/>
        <v>0</v>
      </c>
      <c r="Q139" s="206">
        <v>4.0000000000000003E-5</v>
      </c>
      <c r="R139" s="206">
        <f t="shared" si="12"/>
        <v>1.4474600000000002E-2</v>
      </c>
      <c r="S139" s="206">
        <v>0</v>
      </c>
      <c r="T139" s="207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8" t="s">
        <v>121</v>
      </c>
      <c r="AT139" s="208" t="s">
        <v>117</v>
      </c>
      <c r="AU139" s="208" t="s">
        <v>122</v>
      </c>
      <c r="AY139" s="14" t="s">
        <v>114</v>
      </c>
      <c r="BE139" s="209">
        <f t="shared" si="14"/>
        <v>0</v>
      </c>
      <c r="BF139" s="209">
        <f t="shared" si="15"/>
        <v>0</v>
      </c>
      <c r="BG139" s="209">
        <f t="shared" si="16"/>
        <v>0</v>
      </c>
      <c r="BH139" s="209">
        <f t="shared" si="17"/>
        <v>0</v>
      </c>
      <c r="BI139" s="209">
        <f t="shared" si="18"/>
        <v>0</v>
      </c>
      <c r="BJ139" s="14" t="s">
        <v>122</v>
      </c>
      <c r="BK139" s="209">
        <f t="shared" si="19"/>
        <v>0</v>
      </c>
      <c r="BL139" s="14" t="s">
        <v>121</v>
      </c>
      <c r="BM139" s="208" t="s">
        <v>177</v>
      </c>
    </row>
    <row r="140" spans="1:65" s="2" customFormat="1" ht="16.5" customHeight="1">
      <c r="A140" s="31"/>
      <c r="B140" s="32"/>
      <c r="C140" s="196" t="s">
        <v>8</v>
      </c>
      <c r="D140" s="196" t="s">
        <v>117</v>
      </c>
      <c r="E140" s="197" t="s">
        <v>178</v>
      </c>
      <c r="F140" s="198" t="s">
        <v>179</v>
      </c>
      <c r="G140" s="199" t="s">
        <v>164</v>
      </c>
      <c r="H140" s="200">
        <v>9.6</v>
      </c>
      <c r="I140" s="201"/>
      <c r="J140" s="202">
        <f t="shared" si="10"/>
        <v>0</v>
      </c>
      <c r="K140" s="203"/>
      <c r="L140" s="36"/>
      <c r="M140" s="204" t="s">
        <v>1</v>
      </c>
      <c r="N140" s="205" t="s">
        <v>42</v>
      </c>
      <c r="O140" s="68"/>
      <c r="P140" s="206">
        <f t="shared" si="11"/>
        <v>0</v>
      </c>
      <c r="Q140" s="206">
        <v>0</v>
      </c>
      <c r="R140" s="206">
        <f t="shared" si="12"/>
        <v>0</v>
      </c>
      <c r="S140" s="206">
        <v>5.5E-2</v>
      </c>
      <c r="T140" s="207">
        <f t="shared" si="13"/>
        <v>0.52800000000000002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8" t="s">
        <v>121</v>
      </c>
      <c r="AT140" s="208" t="s">
        <v>117</v>
      </c>
      <c r="AU140" s="208" t="s">
        <v>122</v>
      </c>
      <c r="AY140" s="14" t="s">
        <v>114</v>
      </c>
      <c r="BE140" s="209">
        <f t="shared" si="14"/>
        <v>0</v>
      </c>
      <c r="BF140" s="209">
        <f t="shared" si="15"/>
        <v>0</v>
      </c>
      <c r="BG140" s="209">
        <f t="shared" si="16"/>
        <v>0</v>
      </c>
      <c r="BH140" s="209">
        <f t="shared" si="17"/>
        <v>0</v>
      </c>
      <c r="BI140" s="209">
        <f t="shared" si="18"/>
        <v>0</v>
      </c>
      <c r="BJ140" s="14" t="s">
        <v>122</v>
      </c>
      <c r="BK140" s="209">
        <f t="shared" si="19"/>
        <v>0</v>
      </c>
      <c r="BL140" s="14" t="s">
        <v>121</v>
      </c>
      <c r="BM140" s="208" t="s">
        <v>180</v>
      </c>
    </row>
    <row r="141" spans="1:65" s="2" customFormat="1" ht="21.75" customHeight="1">
      <c r="A141" s="31"/>
      <c r="B141" s="32"/>
      <c r="C141" s="196" t="s">
        <v>181</v>
      </c>
      <c r="D141" s="196" t="s">
        <v>117</v>
      </c>
      <c r="E141" s="197" t="s">
        <v>182</v>
      </c>
      <c r="F141" s="198" t="s">
        <v>183</v>
      </c>
      <c r="G141" s="199" t="s">
        <v>164</v>
      </c>
      <c r="H141" s="200">
        <v>39.347000000000001</v>
      </c>
      <c r="I141" s="201"/>
      <c r="J141" s="202">
        <f t="shared" si="10"/>
        <v>0</v>
      </c>
      <c r="K141" s="203"/>
      <c r="L141" s="36"/>
      <c r="M141" s="204" t="s">
        <v>1</v>
      </c>
      <c r="N141" s="205" t="s">
        <v>42</v>
      </c>
      <c r="O141" s="68"/>
      <c r="P141" s="206">
        <f t="shared" si="11"/>
        <v>0</v>
      </c>
      <c r="Q141" s="206">
        <v>0</v>
      </c>
      <c r="R141" s="206">
        <f t="shared" si="12"/>
        <v>0</v>
      </c>
      <c r="S141" s="206">
        <v>3.7999999999999999E-2</v>
      </c>
      <c r="T141" s="207">
        <f t="shared" si="13"/>
        <v>1.4951859999999999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8" t="s">
        <v>121</v>
      </c>
      <c r="AT141" s="208" t="s">
        <v>117</v>
      </c>
      <c r="AU141" s="208" t="s">
        <v>122</v>
      </c>
      <c r="AY141" s="14" t="s">
        <v>114</v>
      </c>
      <c r="BE141" s="209">
        <f t="shared" si="14"/>
        <v>0</v>
      </c>
      <c r="BF141" s="209">
        <f t="shared" si="15"/>
        <v>0</v>
      </c>
      <c r="BG141" s="209">
        <f t="shared" si="16"/>
        <v>0</v>
      </c>
      <c r="BH141" s="209">
        <f t="shared" si="17"/>
        <v>0</v>
      </c>
      <c r="BI141" s="209">
        <f t="shared" si="18"/>
        <v>0</v>
      </c>
      <c r="BJ141" s="14" t="s">
        <v>122</v>
      </c>
      <c r="BK141" s="209">
        <f t="shared" si="19"/>
        <v>0</v>
      </c>
      <c r="BL141" s="14" t="s">
        <v>121</v>
      </c>
      <c r="BM141" s="208" t="s">
        <v>184</v>
      </c>
    </row>
    <row r="142" spans="1:65" s="2" customFormat="1" ht="16.5" customHeight="1">
      <c r="A142" s="31"/>
      <c r="B142" s="32"/>
      <c r="C142" s="196" t="s">
        <v>185</v>
      </c>
      <c r="D142" s="196" t="s">
        <v>117</v>
      </c>
      <c r="E142" s="197" t="s">
        <v>186</v>
      </c>
      <c r="F142" s="198" t="s">
        <v>187</v>
      </c>
      <c r="G142" s="199" t="s">
        <v>164</v>
      </c>
      <c r="H142" s="200">
        <v>1.901</v>
      </c>
      <c r="I142" s="201"/>
      <c r="J142" s="202">
        <f t="shared" si="10"/>
        <v>0</v>
      </c>
      <c r="K142" s="203"/>
      <c r="L142" s="36"/>
      <c r="M142" s="204" t="s">
        <v>1</v>
      </c>
      <c r="N142" s="205" t="s">
        <v>42</v>
      </c>
      <c r="O142" s="68"/>
      <c r="P142" s="206">
        <f t="shared" si="11"/>
        <v>0</v>
      </c>
      <c r="Q142" s="206">
        <v>0</v>
      </c>
      <c r="R142" s="206">
        <f t="shared" si="12"/>
        <v>0</v>
      </c>
      <c r="S142" s="206">
        <v>8.7999999999999995E-2</v>
      </c>
      <c r="T142" s="207">
        <f t="shared" si="13"/>
        <v>0.16728799999999999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8" t="s">
        <v>121</v>
      </c>
      <c r="AT142" s="208" t="s">
        <v>117</v>
      </c>
      <c r="AU142" s="208" t="s">
        <v>122</v>
      </c>
      <c r="AY142" s="14" t="s">
        <v>114</v>
      </c>
      <c r="BE142" s="209">
        <f t="shared" si="14"/>
        <v>0</v>
      </c>
      <c r="BF142" s="209">
        <f t="shared" si="15"/>
        <v>0</v>
      </c>
      <c r="BG142" s="209">
        <f t="shared" si="16"/>
        <v>0</v>
      </c>
      <c r="BH142" s="209">
        <f t="shared" si="17"/>
        <v>0</v>
      </c>
      <c r="BI142" s="209">
        <f t="shared" si="18"/>
        <v>0</v>
      </c>
      <c r="BJ142" s="14" t="s">
        <v>122</v>
      </c>
      <c r="BK142" s="209">
        <f t="shared" si="19"/>
        <v>0</v>
      </c>
      <c r="BL142" s="14" t="s">
        <v>121</v>
      </c>
      <c r="BM142" s="208" t="s">
        <v>188</v>
      </c>
    </row>
    <row r="143" spans="1:65" s="2" customFormat="1" ht="21.75" customHeight="1">
      <c r="A143" s="31"/>
      <c r="B143" s="32"/>
      <c r="C143" s="196" t="s">
        <v>189</v>
      </c>
      <c r="D143" s="196" t="s">
        <v>117</v>
      </c>
      <c r="E143" s="197" t="s">
        <v>190</v>
      </c>
      <c r="F143" s="198" t="s">
        <v>191</v>
      </c>
      <c r="G143" s="199" t="s">
        <v>164</v>
      </c>
      <c r="H143" s="200">
        <v>2.0219999999999998</v>
      </c>
      <c r="I143" s="201"/>
      <c r="J143" s="202">
        <f t="shared" si="10"/>
        <v>0</v>
      </c>
      <c r="K143" s="203"/>
      <c r="L143" s="36"/>
      <c r="M143" s="204" t="s">
        <v>1</v>
      </c>
      <c r="N143" s="205" t="s">
        <v>42</v>
      </c>
      <c r="O143" s="68"/>
      <c r="P143" s="206">
        <f t="shared" si="11"/>
        <v>0</v>
      </c>
      <c r="Q143" s="206">
        <v>0</v>
      </c>
      <c r="R143" s="206">
        <f t="shared" si="12"/>
        <v>0</v>
      </c>
      <c r="S143" s="206">
        <v>6.5000000000000002E-2</v>
      </c>
      <c r="T143" s="207">
        <f t="shared" si="13"/>
        <v>0.13142999999999999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8" t="s">
        <v>121</v>
      </c>
      <c r="AT143" s="208" t="s">
        <v>117</v>
      </c>
      <c r="AU143" s="208" t="s">
        <v>122</v>
      </c>
      <c r="AY143" s="14" t="s">
        <v>114</v>
      </c>
      <c r="BE143" s="209">
        <f t="shared" si="14"/>
        <v>0</v>
      </c>
      <c r="BF143" s="209">
        <f t="shared" si="15"/>
        <v>0</v>
      </c>
      <c r="BG143" s="209">
        <f t="shared" si="16"/>
        <v>0</v>
      </c>
      <c r="BH143" s="209">
        <f t="shared" si="17"/>
        <v>0</v>
      </c>
      <c r="BI143" s="209">
        <f t="shared" si="18"/>
        <v>0</v>
      </c>
      <c r="BJ143" s="14" t="s">
        <v>122</v>
      </c>
      <c r="BK143" s="209">
        <f t="shared" si="19"/>
        <v>0</v>
      </c>
      <c r="BL143" s="14" t="s">
        <v>121</v>
      </c>
      <c r="BM143" s="208" t="s">
        <v>192</v>
      </c>
    </row>
    <row r="144" spans="1:65" s="2" customFormat="1" ht="21.75" customHeight="1">
      <c r="A144" s="31"/>
      <c r="B144" s="32"/>
      <c r="C144" s="196" t="s">
        <v>193</v>
      </c>
      <c r="D144" s="196" t="s">
        <v>117</v>
      </c>
      <c r="E144" s="197" t="s">
        <v>194</v>
      </c>
      <c r="F144" s="198" t="s">
        <v>195</v>
      </c>
      <c r="G144" s="199" t="s">
        <v>120</v>
      </c>
      <c r="H144" s="200">
        <v>32</v>
      </c>
      <c r="I144" s="201"/>
      <c r="J144" s="202">
        <f t="shared" si="10"/>
        <v>0</v>
      </c>
      <c r="K144" s="203"/>
      <c r="L144" s="36"/>
      <c r="M144" s="204" t="s">
        <v>1</v>
      </c>
      <c r="N144" s="205" t="s">
        <v>42</v>
      </c>
      <c r="O144" s="68"/>
      <c r="P144" s="206">
        <f t="shared" si="11"/>
        <v>0</v>
      </c>
      <c r="Q144" s="206">
        <v>0</v>
      </c>
      <c r="R144" s="206">
        <f t="shared" si="12"/>
        <v>0</v>
      </c>
      <c r="S144" s="206">
        <v>8.9999999999999993E-3</v>
      </c>
      <c r="T144" s="207">
        <f t="shared" si="13"/>
        <v>0.28799999999999998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8" t="s">
        <v>121</v>
      </c>
      <c r="AT144" s="208" t="s">
        <v>117</v>
      </c>
      <c r="AU144" s="208" t="s">
        <v>122</v>
      </c>
      <c r="AY144" s="14" t="s">
        <v>114</v>
      </c>
      <c r="BE144" s="209">
        <f t="shared" si="14"/>
        <v>0</v>
      </c>
      <c r="BF144" s="209">
        <f t="shared" si="15"/>
        <v>0</v>
      </c>
      <c r="BG144" s="209">
        <f t="shared" si="16"/>
        <v>0</v>
      </c>
      <c r="BH144" s="209">
        <f t="shared" si="17"/>
        <v>0</v>
      </c>
      <c r="BI144" s="209">
        <f t="shared" si="18"/>
        <v>0</v>
      </c>
      <c r="BJ144" s="14" t="s">
        <v>122</v>
      </c>
      <c r="BK144" s="209">
        <f t="shared" si="19"/>
        <v>0</v>
      </c>
      <c r="BL144" s="14" t="s">
        <v>121</v>
      </c>
      <c r="BM144" s="208" t="s">
        <v>196</v>
      </c>
    </row>
    <row r="145" spans="1:65" s="12" customFormat="1" ht="22.9" customHeight="1">
      <c r="B145" s="180"/>
      <c r="C145" s="181"/>
      <c r="D145" s="182" t="s">
        <v>75</v>
      </c>
      <c r="E145" s="194" t="s">
        <v>197</v>
      </c>
      <c r="F145" s="194" t="s">
        <v>198</v>
      </c>
      <c r="G145" s="181"/>
      <c r="H145" s="181"/>
      <c r="I145" s="184"/>
      <c r="J145" s="195">
        <f>BK145</f>
        <v>0</v>
      </c>
      <c r="K145" s="181"/>
      <c r="L145" s="186"/>
      <c r="M145" s="187"/>
      <c r="N145" s="188"/>
      <c r="O145" s="188"/>
      <c r="P145" s="189">
        <f>SUM(P146:P149)</f>
        <v>0</v>
      </c>
      <c r="Q145" s="188"/>
      <c r="R145" s="189">
        <f>SUM(R146:R149)</f>
        <v>0</v>
      </c>
      <c r="S145" s="188"/>
      <c r="T145" s="190">
        <f>SUM(T146:T149)</f>
        <v>0</v>
      </c>
      <c r="AR145" s="191" t="s">
        <v>81</v>
      </c>
      <c r="AT145" s="192" t="s">
        <v>75</v>
      </c>
      <c r="AU145" s="192" t="s">
        <v>81</v>
      </c>
      <c r="AY145" s="191" t="s">
        <v>114</v>
      </c>
      <c r="BK145" s="193">
        <f>SUM(BK146:BK149)</f>
        <v>0</v>
      </c>
    </row>
    <row r="146" spans="1:65" s="2" customFormat="1" ht="21.75" customHeight="1">
      <c r="A146" s="31"/>
      <c r="B146" s="32"/>
      <c r="C146" s="196" t="s">
        <v>199</v>
      </c>
      <c r="D146" s="196" t="s">
        <v>117</v>
      </c>
      <c r="E146" s="197" t="s">
        <v>200</v>
      </c>
      <c r="F146" s="198" t="s">
        <v>201</v>
      </c>
      <c r="G146" s="199" t="s">
        <v>202</v>
      </c>
      <c r="H146" s="200">
        <v>2.9</v>
      </c>
      <c r="I146" s="201"/>
      <c r="J146" s="202">
        <f>ROUND(I146*H146,2)</f>
        <v>0</v>
      </c>
      <c r="K146" s="203"/>
      <c r="L146" s="36"/>
      <c r="M146" s="204" t="s">
        <v>1</v>
      </c>
      <c r="N146" s="205" t="s">
        <v>42</v>
      </c>
      <c r="O146" s="68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8" t="s">
        <v>121</v>
      </c>
      <c r="AT146" s="208" t="s">
        <v>117</v>
      </c>
      <c r="AU146" s="208" t="s">
        <v>122</v>
      </c>
      <c r="AY146" s="14" t="s">
        <v>114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4" t="s">
        <v>122</v>
      </c>
      <c r="BK146" s="209">
        <f>ROUND(I146*H146,2)</f>
        <v>0</v>
      </c>
      <c r="BL146" s="14" t="s">
        <v>121</v>
      </c>
      <c r="BM146" s="208" t="s">
        <v>203</v>
      </c>
    </row>
    <row r="147" spans="1:65" s="2" customFormat="1" ht="21.75" customHeight="1">
      <c r="A147" s="31"/>
      <c r="B147" s="32"/>
      <c r="C147" s="196" t="s">
        <v>7</v>
      </c>
      <c r="D147" s="196" t="s">
        <v>117</v>
      </c>
      <c r="E147" s="197" t="s">
        <v>204</v>
      </c>
      <c r="F147" s="198" t="s">
        <v>205</v>
      </c>
      <c r="G147" s="199" t="s">
        <v>202</v>
      </c>
      <c r="H147" s="200">
        <v>2.9</v>
      </c>
      <c r="I147" s="201"/>
      <c r="J147" s="202">
        <f>ROUND(I147*H147,2)</f>
        <v>0</v>
      </c>
      <c r="K147" s="203"/>
      <c r="L147" s="36"/>
      <c r="M147" s="204" t="s">
        <v>1</v>
      </c>
      <c r="N147" s="205" t="s">
        <v>42</v>
      </c>
      <c r="O147" s="68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8" t="s">
        <v>121</v>
      </c>
      <c r="AT147" s="208" t="s">
        <v>117</v>
      </c>
      <c r="AU147" s="208" t="s">
        <v>122</v>
      </c>
      <c r="AY147" s="14" t="s">
        <v>114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4" t="s">
        <v>122</v>
      </c>
      <c r="BK147" s="209">
        <f>ROUND(I147*H147,2)</f>
        <v>0</v>
      </c>
      <c r="BL147" s="14" t="s">
        <v>121</v>
      </c>
      <c r="BM147" s="208" t="s">
        <v>206</v>
      </c>
    </row>
    <row r="148" spans="1:65" s="2" customFormat="1" ht="21.75" customHeight="1">
      <c r="A148" s="31"/>
      <c r="B148" s="32"/>
      <c r="C148" s="196" t="s">
        <v>207</v>
      </c>
      <c r="D148" s="196" t="s">
        <v>117</v>
      </c>
      <c r="E148" s="197" t="s">
        <v>208</v>
      </c>
      <c r="F148" s="198" t="s">
        <v>209</v>
      </c>
      <c r="G148" s="199" t="s">
        <v>202</v>
      </c>
      <c r="H148" s="200">
        <v>43.5</v>
      </c>
      <c r="I148" s="201"/>
      <c r="J148" s="202">
        <f>ROUND(I148*H148,2)</f>
        <v>0</v>
      </c>
      <c r="K148" s="203"/>
      <c r="L148" s="36"/>
      <c r="M148" s="204" t="s">
        <v>1</v>
      </c>
      <c r="N148" s="205" t="s">
        <v>42</v>
      </c>
      <c r="O148" s="68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8" t="s">
        <v>121</v>
      </c>
      <c r="AT148" s="208" t="s">
        <v>117</v>
      </c>
      <c r="AU148" s="208" t="s">
        <v>122</v>
      </c>
      <c r="AY148" s="14" t="s">
        <v>114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4" t="s">
        <v>122</v>
      </c>
      <c r="BK148" s="209">
        <f>ROUND(I148*H148,2)</f>
        <v>0</v>
      </c>
      <c r="BL148" s="14" t="s">
        <v>121</v>
      </c>
      <c r="BM148" s="208" t="s">
        <v>210</v>
      </c>
    </row>
    <row r="149" spans="1:65" s="2" customFormat="1" ht="21.75" customHeight="1">
      <c r="A149" s="31"/>
      <c r="B149" s="32"/>
      <c r="C149" s="196" t="s">
        <v>211</v>
      </c>
      <c r="D149" s="196" t="s">
        <v>117</v>
      </c>
      <c r="E149" s="197" t="s">
        <v>212</v>
      </c>
      <c r="F149" s="198" t="s">
        <v>213</v>
      </c>
      <c r="G149" s="199" t="s">
        <v>202</v>
      </c>
      <c r="H149" s="200">
        <v>2.8050000000000002</v>
      </c>
      <c r="I149" s="201"/>
      <c r="J149" s="202">
        <f>ROUND(I149*H149,2)</f>
        <v>0</v>
      </c>
      <c r="K149" s="203"/>
      <c r="L149" s="36"/>
      <c r="M149" s="204" t="s">
        <v>1</v>
      </c>
      <c r="N149" s="205" t="s">
        <v>42</v>
      </c>
      <c r="O149" s="68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8" t="s">
        <v>121</v>
      </c>
      <c r="AT149" s="208" t="s">
        <v>117</v>
      </c>
      <c r="AU149" s="208" t="s">
        <v>122</v>
      </c>
      <c r="AY149" s="14" t="s">
        <v>114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4" t="s">
        <v>122</v>
      </c>
      <c r="BK149" s="209">
        <f>ROUND(I149*H149,2)</f>
        <v>0</v>
      </c>
      <c r="BL149" s="14" t="s">
        <v>121</v>
      </c>
      <c r="BM149" s="208" t="s">
        <v>214</v>
      </c>
    </row>
    <row r="150" spans="1:65" s="12" customFormat="1" ht="22.9" customHeight="1">
      <c r="B150" s="180"/>
      <c r="C150" s="181"/>
      <c r="D150" s="182" t="s">
        <v>75</v>
      </c>
      <c r="E150" s="194" t="s">
        <v>215</v>
      </c>
      <c r="F150" s="194" t="s">
        <v>216</v>
      </c>
      <c r="G150" s="181"/>
      <c r="H150" s="181"/>
      <c r="I150" s="184"/>
      <c r="J150" s="195">
        <f>BK150</f>
        <v>0</v>
      </c>
      <c r="K150" s="181"/>
      <c r="L150" s="186"/>
      <c r="M150" s="187"/>
      <c r="N150" s="188"/>
      <c r="O150" s="188"/>
      <c r="P150" s="189">
        <f>P151</f>
        <v>0</v>
      </c>
      <c r="Q150" s="188"/>
      <c r="R150" s="189">
        <f>R151</f>
        <v>0</v>
      </c>
      <c r="S150" s="188"/>
      <c r="T150" s="190">
        <f>T151</f>
        <v>0</v>
      </c>
      <c r="AR150" s="191" t="s">
        <v>81</v>
      </c>
      <c r="AT150" s="192" t="s">
        <v>75</v>
      </c>
      <c r="AU150" s="192" t="s">
        <v>81</v>
      </c>
      <c r="AY150" s="191" t="s">
        <v>114</v>
      </c>
      <c r="BK150" s="193">
        <f>BK151</f>
        <v>0</v>
      </c>
    </row>
    <row r="151" spans="1:65" s="2" customFormat="1" ht="16.5" customHeight="1">
      <c r="A151" s="31"/>
      <c r="B151" s="32"/>
      <c r="C151" s="196" t="s">
        <v>217</v>
      </c>
      <c r="D151" s="196" t="s">
        <v>117</v>
      </c>
      <c r="E151" s="197" t="s">
        <v>218</v>
      </c>
      <c r="F151" s="198" t="s">
        <v>219</v>
      </c>
      <c r="G151" s="199" t="s">
        <v>202</v>
      </c>
      <c r="H151" s="200">
        <v>6.1509999999999998</v>
      </c>
      <c r="I151" s="201"/>
      <c r="J151" s="202">
        <f>ROUND(I151*H151,2)</f>
        <v>0</v>
      </c>
      <c r="K151" s="203"/>
      <c r="L151" s="36"/>
      <c r="M151" s="204" t="s">
        <v>1</v>
      </c>
      <c r="N151" s="205" t="s">
        <v>42</v>
      </c>
      <c r="O151" s="68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8" t="s">
        <v>121</v>
      </c>
      <c r="AT151" s="208" t="s">
        <v>117</v>
      </c>
      <c r="AU151" s="208" t="s">
        <v>122</v>
      </c>
      <c r="AY151" s="14" t="s">
        <v>114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4" t="s">
        <v>122</v>
      </c>
      <c r="BK151" s="209">
        <f>ROUND(I151*H151,2)</f>
        <v>0</v>
      </c>
      <c r="BL151" s="14" t="s">
        <v>121</v>
      </c>
      <c r="BM151" s="208" t="s">
        <v>220</v>
      </c>
    </row>
    <row r="152" spans="1:65" s="12" customFormat="1" ht="25.9" customHeight="1">
      <c r="B152" s="180"/>
      <c r="C152" s="181"/>
      <c r="D152" s="182" t="s">
        <v>75</v>
      </c>
      <c r="E152" s="183" t="s">
        <v>221</v>
      </c>
      <c r="F152" s="183" t="s">
        <v>222</v>
      </c>
      <c r="G152" s="181"/>
      <c r="H152" s="181"/>
      <c r="I152" s="184"/>
      <c r="J152" s="185">
        <f>BK152</f>
        <v>0</v>
      </c>
      <c r="K152" s="181"/>
      <c r="L152" s="186"/>
      <c r="M152" s="187"/>
      <c r="N152" s="188"/>
      <c r="O152" s="188"/>
      <c r="P152" s="189">
        <f>P153+P164+P181+P188</f>
        <v>0</v>
      </c>
      <c r="Q152" s="188"/>
      <c r="R152" s="189">
        <f>R153+R164+R181+R188</f>
        <v>0.55582164000000001</v>
      </c>
      <c r="S152" s="188"/>
      <c r="T152" s="190">
        <f>T153+T164+T181+T188</f>
        <v>0.29006910000000002</v>
      </c>
      <c r="AR152" s="191" t="s">
        <v>122</v>
      </c>
      <c r="AT152" s="192" t="s">
        <v>75</v>
      </c>
      <c r="AU152" s="192" t="s">
        <v>76</v>
      </c>
      <c r="AY152" s="191" t="s">
        <v>114</v>
      </c>
      <c r="BK152" s="193">
        <f>BK153+BK164+BK181+BK188</f>
        <v>0</v>
      </c>
    </row>
    <row r="153" spans="1:65" s="12" customFormat="1" ht="22.9" customHeight="1">
      <c r="B153" s="180"/>
      <c r="C153" s="181"/>
      <c r="D153" s="182" t="s">
        <v>75</v>
      </c>
      <c r="E153" s="194" t="s">
        <v>223</v>
      </c>
      <c r="F153" s="194" t="s">
        <v>224</v>
      </c>
      <c r="G153" s="181"/>
      <c r="H153" s="181"/>
      <c r="I153" s="184"/>
      <c r="J153" s="195">
        <f>BK153</f>
        <v>0</v>
      </c>
      <c r="K153" s="181"/>
      <c r="L153" s="186"/>
      <c r="M153" s="187"/>
      <c r="N153" s="188"/>
      <c r="O153" s="188"/>
      <c r="P153" s="189">
        <f>SUM(P154:P163)</f>
        <v>0</v>
      </c>
      <c r="Q153" s="188"/>
      <c r="R153" s="189">
        <f>SUM(R154:R163)</f>
        <v>0.24573076000000005</v>
      </c>
      <c r="S153" s="188"/>
      <c r="T153" s="190">
        <f>SUM(T154:T163)</f>
        <v>0.15006910000000001</v>
      </c>
      <c r="AR153" s="191" t="s">
        <v>122</v>
      </c>
      <c r="AT153" s="192" t="s">
        <v>75</v>
      </c>
      <c r="AU153" s="192" t="s">
        <v>81</v>
      </c>
      <c r="AY153" s="191" t="s">
        <v>114</v>
      </c>
      <c r="BK153" s="193">
        <f>SUM(BK154:BK163)</f>
        <v>0</v>
      </c>
    </row>
    <row r="154" spans="1:65" s="2" customFormat="1" ht="16.5" customHeight="1">
      <c r="A154" s="31"/>
      <c r="B154" s="32"/>
      <c r="C154" s="196" t="s">
        <v>225</v>
      </c>
      <c r="D154" s="196" t="s">
        <v>117</v>
      </c>
      <c r="E154" s="197" t="s">
        <v>226</v>
      </c>
      <c r="F154" s="198" t="s">
        <v>227</v>
      </c>
      <c r="G154" s="199" t="s">
        <v>137</v>
      </c>
      <c r="H154" s="200">
        <v>29.23</v>
      </c>
      <c r="I154" s="201"/>
      <c r="J154" s="202">
        <f t="shared" ref="J154:J163" si="20">ROUND(I154*H154,2)</f>
        <v>0</v>
      </c>
      <c r="K154" s="203"/>
      <c r="L154" s="36"/>
      <c r="M154" s="204" t="s">
        <v>1</v>
      </c>
      <c r="N154" s="205" t="s">
        <v>42</v>
      </c>
      <c r="O154" s="68"/>
      <c r="P154" s="206">
        <f t="shared" ref="P154:P163" si="21">O154*H154</f>
        <v>0</v>
      </c>
      <c r="Q154" s="206">
        <v>0</v>
      </c>
      <c r="R154" s="206">
        <f t="shared" ref="R154:R163" si="22">Q154*H154</f>
        <v>0</v>
      </c>
      <c r="S154" s="206">
        <v>1.67E-3</v>
      </c>
      <c r="T154" s="207">
        <f t="shared" ref="T154:T163" si="23">S154*H154</f>
        <v>4.8814099999999999E-2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8" t="s">
        <v>181</v>
      </c>
      <c r="AT154" s="208" t="s">
        <v>117</v>
      </c>
      <c r="AU154" s="208" t="s">
        <v>122</v>
      </c>
      <c r="AY154" s="14" t="s">
        <v>114</v>
      </c>
      <c r="BE154" s="209">
        <f t="shared" ref="BE154:BE163" si="24">IF(N154="základní",J154,0)</f>
        <v>0</v>
      </c>
      <c r="BF154" s="209">
        <f t="shared" ref="BF154:BF163" si="25">IF(N154="snížená",J154,0)</f>
        <v>0</v>
      </c>
      <c r="BG154" s="209">
        <f t="shared" ref="BG154:BG163" si="26">IF(N154="zákl. přenesená",J154,0)</f>
        <v>0</v>
      </c>
      <c r="BH154" s="209">
        <f t="shared" ref="BH154:BH163" si="27">IF(N154="sníž. přenesená",J154,0)</f>
        <v>0</v>
      </c>
      <c r="BI154" s="209">
        <f t="shared" ref="BI154:BI163" si="28">IF(N154="nulová",J154,0)</f>
        <v>0</v>
      </c>
      <c r="BJ154" s="14" t="s">
        <v>122</v>
      </c>
      <c r="BK154" s="209">
        <f t="shared" ref="BK154:BK163" si="29">ROUND(I154*H154,2)</f>
        <v>0</v>
      </c>
      <c r="BL154" s="14" t="s">
        <v>181</v>
      </c>
      <c r="BM154" s="208" t="s">
        <v>228</v>
      </c>
    </row>
    <row r="155" spans="1:65" s="2" customFormat="1" ht="16.5" customHeight="1">
      <c r="A155" s="31"/>
      <c r="B155" s="32"/>
      <c r="C155" s="196" t="s">
        <v>229</v>
      </c>
      <c r="D155" s="196" t="s">
        <v>117</v>
      </c>
      <c r="E155" s="197" t="s">
        <v>230</v>
      </c>
      <c r="F155" s="198" t="s">
        <v>231</v>
      </c>
      <c r="G155" s="199" t="s">
        <v>137</v>
      </c>
      <c r="H155" s="200">
        <v>57.86</v>
      </c>
      <c r="I155" s="201"/>
      <c r="J155" s="202">
        <f t="shared" si="20"/>
        <v>0</v>
      </c>
      <c r="K155" s="203"/>
      <c r="L155" s="36"/>
      <c r="M155" s="204" t="s">
        <v>1</v>
      </c>
      <c r="N155" s="205" t="s">
        <v>42</v>
      </c>
      <c r="O155" s="68"/>
      <c r="P155" s="206">
        <f t="shared" si="21"/>
        <v>0</v>
      </c>
      <c r="Q155" s="206">
        <v>0</v>
      </c>
      <c r="R155" s="206">
        <f t="shared" si="22"/>
        <v>0</v>
      </c>
      <c r="S155" s="206">
        <v>1.75E-3</v>
      </c>
      <c r="T155" s="207">
        <f t="shared" si="23"/>
        <v>0.101255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8" t="s">
        <v>181</v>
      </c>
      <c r="AT155" s="208" t="s">
        <v>117</v>
      </c>
      <c r="AU155" s="208" t="s">
        <v>122</v>
      </c>
      <c r="AY155" s="14" t="s">
        <v>114</v>
      </c>
      <c r="BE155" s="209">
        <f t="shared" si="24"/>
        <v>0</v>
      </c>
      <c r="BF155" s="209">
        <f t="shared" si="25"/>
        <v>0</v>
      </c>
      <c r="BG155" s="209">
        <f t="shared" si="26"/>
        <v>0</v>
      </c>
      <c r="BH155" s="209">
        <f t="shared" si="27"/>
        <v>0</v>
      </c>
      <c r="BI155" s="209">
        <f t="shared" si="28"/>
        <v>0</v>
      </c>
      <c r="BJ155" s="14" t="s">
        <v>122</v>
      </c>
      <c r="BK155" s="209">
        <f t="shared" si="29"/>
        <v>0</v>
      </c>
      <c r="BL155" s="14" t="s">
        <v>181</v>
      </c>
      <c r="BM155" s="208" t="s">
        <v>232</v>
      </c>
    </row>
    <row r="156" spans="1:65" s="2" customFormat="1" ht="21.75" customHeight="1">
      <c r="A156" s="31"/>
      <c r="B156" s="32"/>
      <c r="C156" s="196" t="s">
        <v>233</v>
      </c>
      <c r="D156" s="196" t="s">
        <v>117</v>
      </c>
      <c r="E156" s="197" t="s">
        <v>234</v>
      </c>
      <c r="F156" s="198" t="s">
        <v>235</v>
      </c>
      <c r="G156" s="199" t="s">
        <v>137</v>
      </c>
      <c r="H156" s="200">
        <v>25.71</v>
      </c>
      <c r="I156" s="201"/>
      <c r="J156" s="202">
        <f t="shared" si="20"/>
        <v>0</v>
      </c>
      <c r="K156" s="203"/>
      <c r="L156" s="36"/>
      <c r="M156" s="204" t="s">
        <v>1</v>
      </c>
      <c r="N156" s="205" t="s">
        <v>42</v>
      </c>
      <c r="O156" s="68"/>
      <c r="P156" s="206">
        <f t="shared" si="21"/>
        <v>0</v>
      </c>
      <c r="Q156" s="206">
        <v>2.16E-3</v>
      </c>
      <c r="R156" s="206">
        <f t="shared" si="22"/>
        <v>5.5533600000000002E-2</v>
      </c>
      <c r="S156" s="206">
        <v>0</v>
      </c>
      <c r="T156" s="207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8" t="s">
        <v>181</v>
      </c>
      <c r="AT156" s="208" t="s">
        <v>117</v>
      </c>
      <c r="AU156" s="208" t="s">
        <v>122</v>
      </c>
      <c r="AY156" s="14" t="s">
        <v>114</v>
      </c>
      <c r="BE156" s="209">
        <f t="shared" si="24"/>
        <v>0</v>
      </c>
      <c r="BF156" s="209">
        <f t="shared" si="25"/>
        <v>0</v>
      </c>
      <c r="BG156" s="209">
        <f t="shared" si="26"/>
        <v>0</v>
      </c>
      <c r="BH156" s="209">
        <f t="shared" si="27"/>
        <v>0</v>
      </c>
      <c r="BI156" s="209">
        <f t="shared" si="28"/>
        <v>0</v>
      </c>
      <c r="BJ156" s="14" t="s">
        <v>122</v>
      </c>
      <c r="BK156" s="209">
        <f t="shared" si="29"/>
        <v>0</v>
      </c>
      <c r="BL156" s="14" t="s">
        <v>181</v>
      </c>
      <c r="BM156" s="208" t="s">
        <v>236</v>
      </c>
    </row>
    <row r="157" spans="1:65" s="2" customFormat="1" ht="21.75" customHeight="1">
      <c r="A157" s="31"/>
      <c r="B157" s="32"/>
      <c r="C157" s="196" t="s">
        <v>237</v>
      </c>
      <c r="D157" s="196" t="s">
        <v>117</v>
      </c>
      <c r="E157" s="197" t="s">
        <v>238</v>
      </c>
      <c r="F157" s="198" t="s">
        <v>239</v>
      </c>
      <c r="G157" s="199" t="s">
        <v>137</v>
      </c>
      <c r="H157" s="200">
        <v>35.151000000000003</v>
      </c>
      <c r="I157" s="201"/>
      <c r="J157" s="202">
        <f t="shared" si="20"/>
        <v>0</v>
      </c>
      <c r="K157" s="203"/>
      <c r="L157" s="36"/>
      <c r="M157" s="204" t="s">
        <v>1</v>
      </c>
      <c r="N157" s="205" t="s">
        <v>42</v>
      </c>
      <c r="O157" s="68"/>
      <c r="P157" s="206">
        <f t="shared" si="21"/>
        <v>0</v>
      </c>
      <c r="Q157" s="206">
        <v>2.16E-3</v>
      </c>
      <c r="R157" s="206">
        <f t="shared" si="22"/>
        <v>7.5926160000000006E-2</v>
      </c>
      <c r="S157" s="206">
        <v>0</v>
      </c>
      <c r="T157" s="207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8" t="s">
        <v>181</v>
      </c>
      <c r="AT157" s="208" t="s">
        <v>117</v>
      </c>
      <c r="AU157" s="208" t="s">
        <v>122</v>
      </c>
      <c r="AY157" s="14" t="s">
        <v>114</v>
      </c>
      <c r="BE157" s="209">
        <f t="shared" si="24"/>
        <v>0</v>
      </c>
      <c r="BF157" s="209">
        <f t="shared" si="25"/>
        <v>0</v>
      </c>
      <c r="BG157" s="209">
        <f t="shared" si="26"/>
        <v>0</v>
      </c>
      <c r="BH157" s="209">
        <f t="shared" si="27"/>
        <v>0</v>
      </c>
      <c r="BI157" s="209">
        <f t="shared" si="28"/>
        <v>0</v>
      </c>
      <c r="BJ157" s="14" t="s">
        <v>122</v>
      </c>
      <c r="BK157" s="209">
        <f t="shared" si="29"/>
        <v>0</v>
      </c>
      <c r="BL157" s="14" t="s">
        <v>181</v>
      </c>
      <c r="BM157" s="208" t="s">
        <v>240</v>
      </c>
    </row>
    <row r="158" spans="1:65" s="2" customFormat="1" ht="21.75" customHeight="1">
      <c r="A158" s="31"/>
      <c r="B158" s="32"/>
      <c r="C158" s="196" t="s">
        <v>241</v>
      </c>
      <c r="D158" s="196" t="s">
        <v>117</v>
      </c>
      <c r="E158" s="197" t="s">
        <v>242</v>
      </c>
      <c r="F158" s="198" t="s">
        <v>243</v>
      </c>
      <c r="G158" s="199" t="s">
        <v>137</v>
      </c>
      <c r="H158" s="200">
        <v>11.3</v>
      </c>
      <c r="I158" s="201"/>
      <c r="J158" s="202">
        <f t="shared" si="20"/>
        <v>0</v>
      </c>
      <c r="K158" s="203"/>
      <c r="L158" s="36"/>
      <c r="M158" s="204" t="s">
        <v>1</v>
      </c>
      <c r="N158" s="205" t="s">
        <v>42</v>
      </c>
      <c r="O158" s="68"/>
      <c r="P158" s="206">
        <f t="shared" si="21"/>
        <v>0</v>
      </c>
      <c r="Q158" s="206">
        <v>3.5799999999999998E-3</v>
      </c>
      <c r="R158" s="206">
        <f t="shared" si="22"/>
        <v>4.0454000000000004E-2</v>
      </c>
      <c r="S158" s="206">
        <v>0</v>
      </c>
      <c r="T158" s="207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8" t="s">
        <v>181</v>
      </c>
      <c r="AT158" s="208" t="s">
        <v>117</v>
      </c>
      <c r="AU158" s="208" t="s">
        <v>122</v>
      </c>
      <c r="AY158" s="14" t="s">
        <v>114</v>
      </c>
      <c r="BE158" s="209">
        <f t="shared" si="24"/>
        <v>0</v>
      </c>
      <c r="BF158" s="209">
        <f t="shared" si="25"/>
        <v>0</v>
      </c>
      <c r="BG158" s="209">
        <f t="shared" si="26"/>
        <v>0</v>
      </c>
      <c r="BH158" s="209">
        <f t="shared" si="27"/>
        <v>0</v>
      </c>
      <c r="BI158" s="209">
        <f t="shared" si="28"/>
        <v>0</v>
      </c>
      <c r="BJ158" s="14" t="s">
        <v>122</v>
      </c>
      <c r="BK158" s="209">
        <f t="shared" si="29"/>
        <v>0</v>
      </c>
      <c r="BL158" s="14" t="s">
        <v>181</v>
      </c>
      <c r="BM158" s="208" t="s">
        <v>244</v>
      </c>
    </row>
    <row r="159" spans="1:65" s="2" customFormat="1" ht="21.75" customHeight="1">
      <c r="A159" s="31"/>
      <c r="B159" s="32"/>
      <c r="C159" s="196" t="s">
        <v>245</v>
      </c>
      <c r="D159" s="196" t="s">
        <v>117</v>
      </c>
      <c r="E159" s="197" t="s">
        <v>246</v>
      </c>
      <c r="F159" s="198" t="s">
        <v>247</v>
      </c>
      <c r="G159" s="199" t="s">
        <v>137</v>
      </c>
      <c r="H159" s="200">
        <v>1.1299999999999999</v>
      </c>
      <c r="I159" s="201"/>
      <c r="J159" s="202">
        <f t="shared" si="20"/>
        <v>0</v>
      </c>
      <c r="K159" s="203"/>
      <c r="L159" s="36"/>
      <c r="M159" s="204" t="s">
        <v>1</v>
      </c>
      <c r="N159" s="205" t="s">
        <v>42</v>
      </c>
      <c r="O159" s="68"/>
      <c r="P159" s="206">
        <f t="shared" si="21"/>
        <v>0</v>
      </c>
      <c r="Q159" s="206">
        <v>3.5799999999999998E-3</v>
      </c>
      <c r="R159" s="206">
        <f t="shared" si="22"/>
        <v>4.0453999999999993E-3</v>
      </c>
      <c r="S159" s="206">
        <v>0</v>
      </c>
      <c r="T159" s="207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8" t="s">
        <v>181</v>
      </c>
      <c r="AT159" s="208" t="s">
        <v>117</v>
      </c>
      <c r="AU159" s="208" t="s">
        <v>122</v>
      </c>
      <c r="AY159" s="14" t="s">
        <v>114</v>
      </c>
      <c r="BE159" s="209">
        <f t="shared" si="24"/>
        <v>0</v>
      </c>
      <c r="BF159" s="209">
        <f t="shared" si="25"/>
        <v>0</v>
      </c>
      <c r="BG159" s="209">
        <f t="shared" si="26"/>
        <v>0</v>
      </c>
      <c r="BH159" s="209">
        <f t="shared" si="27"/>
        <v>0</v>
      </c>
      <c r="BI159" s="209">
        <f t="shared" si="28"/>
        <v>0</v>
      </c>
      <c r="BJ159" s="14" t="s">
        <v>122</v>
      </c>
      <c r="BK159" s="209">
        <f t="shared" si="29"/>
        <v>0</v>
      </c>
      <c r="BL159" s="14" t="s">
        <v>181</v>
      </c>
      <c r="BM159" s="208" t="s">
        <v>248</v>
      </c>
    </row>
    <row r="160" spans="1:65" s="2" customFormat="1" ht="21.75" customHeight="1">
      <c r="A160" s="31"/>
      <c r="B160" s="32"/>
      <c r="C160" s="196" t="s">
        <v>249</v>
      </c>
      <c r="D160" s="196" t="s">
        <v>117</v>
      </c>
      <c r="E160" s="197" t="s">
        <v>250</v>
      </c>
      <c r="F160" s="198" t="s">
        <v>251</v>
      </c>
      <c r="G160" s="199" t="s">
        <v>137</v>
      </c>
      <c r="H160" s="200">
        <v>0.98</v>
      </c>
      <c r="I160" s="201"/>
      <c r="J160" s="202">
        <f t="shared" si="20"/>
        <v>0</v>
      </c>
      <c r="K160" s="203"/>
      <c r="L160" s="36"/>
      <c r="M160" s="204" t="s">
        <v>1</v>
      </c>
      <c r="N160" s="205" t="s">
        <v>42</v>
      </c>
      <c r="O160" s="68"/>
      <c r="P160" s="206">
        <f t="shared" si="21"/>
        <v>0</v>
      </c>
      <c r="Q160" s="206">
        <v>3.5799999999999998E-3</v>
      </c>
      <c r="R160" s="206">
        <f t="shared" si="22"/>
        <v>3.5083999999999996E-3</v>
      </c>
      <c r="S160" s="206">
        <v>0</v>
      </c>
      <c r="T160" s="207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8" t="s">
        <v>181</v>
      </c>
      <c r="AT160" s="208" t="s">
        <v>117</v>
      </c>
      <c r="AU160" s="208" t="s">
        <v>122</v>
      </c>
      <c r="AY160" s="14" t="s">
        <v>114</v>
      </c>
      <c r="BE160" s="209">
        <f t="shared" si="24"/>
        <v>0</v>
      </c>
      <c r="BF160" s="209">
        <f t="shared" si="25"/>
        <v>0</v>
      </c>
      <c r="BG160" s="209">
        <f t="shared" si="26"/>
        <v>0</v>
      </c>
      <c r="BH160" s="209">
        <f t="shared" si="27"/>
        <v>0</v>
      </c>
      <c r="BI160" s="209">
        <f t="shared" si="28"/>
        <v>0</v>
      </c>
      <c r="BJ160" s="14" t="s">
        <v>122</v>
      </c>
      <c r="BK160" s="209">
        <f t="shared" si="29"/>
        <v>0</v>
      </c>
      <c r="BL160" s="14" t="s">
        <v>181</v>
      </c>
      <c r="BM160" s="208" t="s">
        <v>252</v>
      </c>
    </row>
    <row r="161" spans="1:65" s="2" customFormat="1" ht="21.75" customHeight="1">
      <c r="A161" s="31"/>
      <c r="B161" s="32"/>
      <c r="C161" s="196" t="s">
        <v>253</v>
      </c>
      <c r="D161" s="196" t="s">
        <v>117</v>
      </c>
      <c r="E161" s="197" t="s">
        <v>254</v>
      </c>
      <c r="F161" s="198" t="s">
        <v>255</v>
      </c>
      <c r="G161" s="199" t="s">
        <v>137</v>
      </c>
      <c r="H161" s="200">
        <v>2.2599999999999998</v>
      </c>
      <c r="I161" s="201"/>
      <c r="J161" s="202">
        <f t="shared" si="20"/>
        <v>0</v>
      </c>
      <c r="K161" s="203"/>
      <c r="L161" s="36"/>
      <c r="M161" s="204" t="s">
        <v>1</v>
      </c>
      <c r="N161" s="205" t="s">
        <v>42</v>
      </c>
      <c r="O161" s="68"/>
      <c r="P161" s="206">
        <f t="shared" si="21"/>
        <v>0</v>
      </c>
      <c r="Q161" s="206">
        <v>3.5799999999999998E-3</v>
      </c>
      <c r="R161" s="206">
        <f t="shared" si="22"/>
        <v>8.0907999999999987E-3</v>
      </c>
      <c r="S161" s="206">
        <v>0</v>
      </c>
      <c r="T161" s="207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8" t="s">
        <v>181</v>
      </c>
      <c r="AT161" s="208" t="s">
        <v>117</v>
      </c>
      <c r="AU161" s="208" t="s">
        <v>122</v>
      </c>
      <c r="AY161" s="14" t="s">
        <v>114</v>
      </c>
      <c r="BE161" s="209">
        <f t="shared" si="24"/>
        <v>0</v>
      </c>
      <c r="BF161" s="209">
        <f t="shared" si="25"/>
        <v>0</v>
      </c>
      <c r="BG161" s="209">
        <f t="shared" si="26"/>
        <v>0</v>
      </c>
      <c r="BH161" s="209">
        <f t="shared" si="27"/>
        <v>0</v>
      </c>
      <c r="BI161" s="209">
        <f t="shared" si="28"/>
        <v>0</v>
      </c>
      <c r="BJ161" s="14" t="s">
        <v>122</v>
      </c>
      <c r="BK161" s="209">
        <f t="shared" si="29"/>
        <v>0</v>
      </c>
      <c r="BL161" s="14" t="s">
        <v>181</v>
      </c>
      <c r="BM161" s="208" t="s">
        <v>256</v>
      </c>
    </row>
    <row r="162" spans="1:65" s="2" customFormat="1" ht="21.75" customHeight="1">
      <c r="A162" s="31"/>
      <c r="B162" s="32"/>
      <c r="C162" s="196" t="s">
        <v>257</v>
      </c>
      <c r="D162" s="196" t="s">
        <v>117</v>
      </c>
      <c r="E162" s="197" t="s">
        <v>258</v>
      </c>
      <c r="F162" s="198" t="s">
        <v>259</v>
      </c>
      <c r="G162" s="199" t="s">
        <v>137</v>
      </c>
      <c r="H162" s="200">
        <v>13.56</v>
      </c>
      <c r="I162" s="201"/>
      <c r="J162" s="202">
        <f t="shared" si="20"/>
        <v>0</v>
      </c>
      <c r="K162" s="203"/>
      <c r="L162" s="36"/>
      <c r="M162" s="204" t="s">
        <v>1</v>
      </c>
      <c r="N162" s="205" t="s">
        <v>42</v>
      </c>
      <c r="O162" s="68"/>
      <c r="P162" s="206">
        <f t="shared" si="21"/>
        <v>0</v>
      </c>
      <c r="Q162" s="206">
        <v>4.2900000000000004E-3</v>
      </c>
      <c r="R162" s="206">
        <f t="shared" si="22"/>
        <v>5.8172400000000006E-2</v>
      </c>
      <c r="S162" s="206">
        <v>0</v>
      </c>
      <c r="T162" s="207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8" t="s">
        <v>181</v>
      </c>
      <c r="AT162" s="208" t="s">
        <v>117</v>
      </c>
      <c r="AU162" s="208" t="s">
        <v>122</v>
      </c>
      <c r="AY162" s="14" t="s">
        <v>114</v>
      </c>
      <c r="BE162" s="209">
        <f t="shared" si="24"/>
        <v>0</v>
      </c>
      <c r="BF162" s="209">
        <f t="shared" si="25"/>
        <v>0</v>
      </c>
      <c r="BG162" s="209">
        <f t="shared" si="26"/>
        <v>0</v>
      </c>
      <c r="BH162" s="209">
        <f t="shared" si="27"/>
        <v>0</v>
      </c>
      <c r="BI162" s="209">
        <f t="shared" si="28"/>
        <v>0</v>
      </c>
      <c r="BJ162" s="14" t="s">
        <v>122</v>
      </c>
      <c r="BK162" s="209">
        <f t="shared" si="29"/>
        <v>0</v>
      </c>
      <c r="BL162" s="14" t="s">
        <v>181</v>
      </c>
      <c r="BM162" s="208" t="s">
        <v>260</v>
      </c>
    </row>
    <row r="163" spans="1:65" s="2" customFormat="1" ht="21.75" customHeight="1">
      <c r="A163" s="31"/>
      <c r="B163" s="32"/>
      <c r="C163" s="196" t="s">
        <v>261</v>
      </c>
      <c r="D163" s="196" t="s">
        <v>117</v>
      </c>
      <c r="E163" s="197" t="s">
        <v>262</v>
      </c>
      <c r="F163" s="198" t="s">
        <v>263</v>
      </c>
      <c r="G163" s="199" t="s">
        <v>264</v>
      </c>
      <c r="H163" s="221"/>
      <c r="I163" s="201"/>
      <c r="J163" s="202">
        <f t="shared" si="20"/>
        <v>0</v>
      </c>
      <c r="K163" s="203"/>
      <c r="L163" s="36"/>
      <c r="M163" s="204" t="s">
        <v>1</v>
      </c>
      <c r="N163" s="205" t="s">
        <v>42</v>
      </c>
      <c r="O163" s="68"/>
      <c r="P163" s="206">
        <f t="shared" si="21"/>
        <v>0</v>
      </c>
      <c r="Q163" s="206">
        <v>0</v>
      </c>
      <c r="R163" s="206">
        <f t="shared" si="22"/>
        <v>0</v>
      </c>
      <c r="S163" s="206">
        <v>0</v>
      </c>
      <c r="T163" s="207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8" t="s">
        <v>181</v>
      </c>
      <c r="AT163" s="208" t="s">
        <v>117</v>
      </c>
      <c r="AU163" s="208" t="s">
        <v>122</v>
      </c>
      <c r="AY163" s="14" t="s">
        <v>114</v>
      </c>
      <c r="BE163" s="209">
        <f t="shared" si="24"/>
        <v>0</v>
      </c>
      <c r="BF163" s="209">
        <f t="shared" si="25"/>
        <v>0</v>
      </c>
      <c r="BG163" s="209">
        <f t="shared" si="26"/>
        <v>0</v>
      </c>
      <c r="BH163" s="209">
        <f t="shared" si="27"/>
        <v>0</v>
      </c>
      <c r="BI163" s="209">
        <f t="shared" si="28"/>
        <v>0</v>
      </c>
      <c r="BJ163" s="14" t="s">
        <v>122</v>
      </c>
      <c r="BK163" s="209">
        <f t="shared" si="29"/>
        <v>0</v>
      </c>
      <c r="BL163" s="14" t="s">
        <v>181</v>
      </c>
      <c r="BM163" s="208" t="s">
        <v>265</v>
      </c>
    </row>
    <row r="164" spans="1:65" s="12" customFormat="1" ht="22.9" customHeight="1">
      <c r="B164" s="180"/>
      <c r="C164" s="181"/>
      <c r="D164" s="182" t="s">
        <v>75</v>
      </c>
      <c r="E164" s="194" t="s">
        <v>266</v>
      </c>
      <c r="F164" s="194" t="s">
        <v>267</v>
      </c>
      <c r="G164" s="181"/>
      <c r="H164" s="181"/>
      <c r="I164" s="184"/>
      <c r="J164" s="195">
        <f>BK164</f>
        <v>0</v>
      </c>
      <c r="K164" s="181"/>
      <c r="L164" s="186"/>
      <c r="M164" s="187"/>
      <c r="N164" s="188"/>
      <c r="O164" s="188"/>
      <c r="P164" s="189">
        <f>SUM(P165:P180)</f>
        <v>0</v>
      </c>
      <c r="Q164" s="188"/>
      <c r="R164" s="189">
        <f>SUM(R165:R180)</f>
        <v>0.24585260000000003</v>
      </c>
      <c r="S164" s="188"/>
      <c r="T164" s="190">
        <f>SUM(T165:T180)</f>
        <v>0.14000000000000001</v>
      </c>
      <c r="AR164" s="191" t="s">
        <v>122</v>
      </c>
      <c r="AT164" s="192" t="s">
        <v>75</v>
      </c>
      <c r="AU164" s="192" t="s">
        <v>81</v>
      </c>
      <c r="AY164" s="191" t="s">
        <v>114</v>
      </c>
      <c r="BK164" s="193">
        <f>SUM(BK165:BK180)</f>
        <v>0</v>
      </c>
    </row>
    <row r="165" spans="1:65" s="2" customFormat="1" ht="21.75" customHeight="1">
      <c r="A165" s="31"/>
      <c r="B165" s="32"/>
      <c r="C165" s="196" t="s">
        <v>268</v>
      </c>
      <c r="D165" s="196" t="s">
        <v>117</v>
      </c>
      <c r="E165" s="197" t="s">
        <v>269</v>
      </c>
      <c r="F165" s="198" t="s">
        <v>270</v>
      </c>
      <c r="G165" s="199" t="s">
        <v>120</v>
      </c>
      <c r="H165" s="200">
        <v>2</v>
      </c>
      <c r="I165" s="201"/>
      <c r="J165" s="202">
        <f t="shared" ref="J165:J180" si="30">ROUND(I165*H165,2)</f>
        <v>0</v>
      </c>
      <c r="K165" s="203"/>
      <c r="L165" s="36"/>
      <c r="M165" s="204" t="s">
        <v>1</v>
      </c>
      <c r="N165" s="205" t="s">
        <v>42</v>
      </c>
      <c r="O165" s="68"/>
      <c r="P165" s="206">
        <f t="shared" ref="P165:P180" si="31">O165*H165</f>
        <v>0</v>
      </c>
      <c r="Q165" s="206">
        <v>0</v>
      </c>
      <c r="R165" s="206">
        <f t="shared" ref="R165:R180" si="32">Q165*H165</f>
        <v>0</v>
      </c>
      <c r="S165" s="206">
        <v>4.0000000000000001E-3</v>
      </c>
      <c r="T165" s="207">
        <f t="shared" ref="T165:T180" si="33">S165*H165</f>
        <v>8.0000000000000002E-3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8" t="s">
        <v>181</v>
      </c>
      <c r="AT165" s="208" t="s">
        <v>117</v>
      </c>
      <c r="AU165" s="208" t="s">
        <v>122</v>
      </c>
      <c r="AY165" s="14" t="s">
        <v>114</v>
      </c>
      <c r="BE165" s="209">
        <f t="shared" ref="BE165:BE180" si="34">IF(N165="základní",J165,0)</f>
        <v>0</v>
      </c>
      <c r="BF165" s="209">
        <f t="shared" ref="BF165:BF180" si="35">IF(N165="snížená",J165,0)</f>
        <v>0</v>
      </c>
      <c r="BG165" s="209">
        <f t="shared" ref="BG165:BG180" si="36">IF(N165="zákl. přenesená",J165,0)</f>
        <v>0</v>
      </c>
      <c r="BH165" s="209">
        <f t="shared" ref="BH165:BH180" si="37">IF(N165="sníž. přenesená",J165,0)</f>
        <v>0</v>
      </c>
      <c r="BI165" s="209">
        <f t="shared" ref="BI165:BI180" si="38">IF(N165="nulová",J165,0)</f>
        <v>0</v>
      </c>
      <c r="BJ165" s="14" t="s">
        <v>122</v>
      </c>
      <c r="BK165" s="209">
        <f t="shared" ref="BK165:BK180" si="39">ROUND(I165*H165,2)</f>
        <v>0</v>
      </c>
      <c r="BL165" s="14" t="s">
        <v>181</v>
      </c>
      <c r="BM165" s="208" t="s">
        <v>271</v>
      </c>
    </row>
    <row r="166" spans="1:65" s="2" customFormat="1" ht="21.75" customHeight="1">
      <c r="A166" s="31"/>
      <c r="B166" s="32"/>
      <c r="C166" s="196" t="s">
        <v>272</v>
      </c>
      <c r="D166" s="196" t="s">
        <v>117</v>
      </c>
      <c r="E166" s="197" t="s">
        <v>273</v>
      </c>
      <c r="F166" s="198" t="s">
        <v>274</v>
      </c>
      <c r="G166" s="199" t="s">
        <v>120</v>
      </c>
      <c r="H166" s="200">
        <v>22</v>
      </c>
      <c r="I166" s="201"/>
      <c r="J166" s="202">
        <f t="shared" si="30"/>
        <v>0</v>
      </c>
      <c r="K166" s="203"/>
      <c r="L166" s="36"/>
      <c r="M166" s="204" t="s">
        <v>1</v>
      </c>
      <c r="N166" s="205" t="s">
        <v>42</v>
      </c>
      <c r="O166" s="68"/>
      <c r="P166" s="206">
        <f t="shared" si="31"/>
        <v>0</v>
      </c>
      <c r="Q166" s="206">
        <v>0</v>
      </c>
      <c r="R166" s="206">
        <f t="shared" si="32"/>
        <v>0</v>
      </c>
      <c r="S166" s="206">
        <v>6.0000000000000001E-3</v>
      </c>
      <c r="T166" s="207">
        <f t="shared" si="33"/>
        <v>0.13200000000000001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8" t="s">
        <v>181</v>
      </c>
      <c r="AT166" s="208" t="s">
        <v>117</v>
      </c>
      <c r="AU166" s="208" t="s">
        <v>122</v>
      </c>
      <c r="AY166" s="14" t="s">
        <v>114</v>
      </c>
      <c r="BE166" s="209">
        <f t="shared" si="34"/>
        <v>0</v>
      </c>
      <c r="BF166" s="209">
        <f t="shared" si="35"/>
        <v>0</v>
      </c>
      <c r="BG166" s="209">
        <f t="shared" si="36"/>
        <v>0</v>
      </c>
      <c r="BH166" s="209">
        <f t="shared" si="37"/>
        <v>0</v>
      </c>
      <c r="BI166" s="209">
        <f t="shared" si="38"/>
        <v>0</v>
      </c>
      <c r="BJ166" s="14" t="s">
        <v>122</v>
      </c>
      <c r="BK166" s="209">
        <f t="shared" si="39"/>
        <v>0</v>
      </c>
      <c r="BL166" s="14" t="s">
        <v>181</v>
      </c>
      <c r="BM166" s="208" t="s">
        <v>275</v>
      </c>
    </row>
    <row r="167" spans="1:65" s="2" customFormat="1" ht="21.75" customHeight="1">
      <c r="A167" s="31"/>
      <c r="B167" s="32"/>
      <c r="C167" s="196" t="s">
        <v>276</v>
      </c>
      <c r="D167" s="196" t="s">
        <v>117</v>
      </c>
      <c r="E167" s="197" t="s">
        <v>277</v>
      </c>
      <c r="F167" s="198" t="s">
        <v>278</v>
      </c>
      <c r="G167" s="199" t="s">
        <v>164</v>
      </c>
      <c r="H167" s="200">
        <v>5.508</v>
      </c>
      <c r="I167" s="201"/>
      <c r="J167" s="202">
        <f t="shared" si="30"/>
        <v>0</v>
      </c>
      <c r="K167" s="203"/>
      <c r="L167" s="36"/>
      <c r="M167" s="204" t="s">
        <v>1</v>
      </c>
      <c r="N167" s="205" t="s">
        <v>42</v>
      </c>
      <c r="O167" s="68"/>
      <c r="P167" s="206">
        <f t="shared" si="31"/>
        <v>0</v>
      </c>
      <c r="Q167" s="206">
        <v>2.5999999999999998E-4</v>
      </c>
      <c r="R167" s="206">
        <f t="shared" si="32"/>
        <v>1.4320799999999999E-3</v>
      </c>
      <c r="S167" s="206">
        <v>0</v>
      </c>
      <c r="T167" s="207">
        <f t="shared" si="3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8" t="s">
        <v>181</v>
      </c>
      <c r="AT167" s="208" t="s">
        <v>117</v>
      </c>
      <c r="AU167" s="208" t="s">
        <v>122</v>
      </c>
      <c r="AY167" s="14" t="s">
        <v>114</v>
      </c>
      <c r="BE167" s="209">
        <f t="shared" si="34"/>
        <v>0</v>
      </c>
      <c r="BF167" s="209">
        <f t="shared" si="35"/>
        <v>0</v>
      </c>
      <c r="BG167" s="209">
        <f t="shared" si="36"/>
        <v>0</v>
      </c>
      <c r="BH167" s="209">
        <f t="shared" si="37"/>
        <v>0</v>
      </c>
      <c r="BI167" s="209">
        <f t="shared" si="38"/>
        <v>0</v>
      </c>
      <c r="BJ167" s="14" t="s">
        <v>122</v>
      </c>
      <c r="BK167" s="209">
        <f t="shared" si="39"/>
        <v>0</v>
      </c>
      <c r="BL167" s="14" t="s">
        <v>181</v>
      </c>
      <c r="BM167" s="208" t="s">
        <v>279</v>
      </c>
    </row>
    <row r="168" spans="1:65" s="2" customFormat="1" ht="55.5" customHeight="1">
      <c r="A168" s="31"/>
      <c r="B168" s="32"/>
      <c r="C168" s="210" t="s">
        <v>280</v>
      </c>
      <c r="D168" s="210" t="s">
        <v>155</v>
      </c>
      <c r="E168" s="211" t="s">
        <v>281</v>
      </c>
      <c r="F168" s="212" t="s">
        <v>282</v>
      </c>
      <c r="G168" s="213" t="s">
        <v>158</v>
      </c>
      <c r="H168" s="214">
        <v>3</v>
      </c>
      <c r="I168" s="215"/>
      <c r="J168" s="216">
        <f t="shared" si="30"/>
        <v>0</v>
      </c>
      <c r="K168" s="217"/>
      <c r="L168" s="218"/>
      <c r="M168" s="219" t="s">
        <v>1</v>
      </c>
      <c r="N168" s="220" t="s">
        <v>42</v>
      </c>
      <c r="O168" s="68"/>
      <c r="P168" s="206">
        <f t="shared" si="31"/>
        <v>0</v>
      </c>
      <c r="Q168" s="206">
        <v>0</v>
      </c>
      <c r="R168" s="206">
        <f t="shared" si="32"/>
        <v>0</v>
      </c>
      <c r="S168" s="206">
        <v>0</v>
      </c>
      <c r="T168" s="207">
        <f t="shared" si="3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8" t="s">
        <v>253</v>
      </c>
      <c r="AT168" s="208" t="s">
        <v>155</v>
      </c>
      <c r="AU168" s="208" t="s">
        <v>122</v>
      </c>
      <c r="AY168" s="14" t="s">
        <v>114</v>
      </c>
      <c r="BE168" s="209">
        <f t="shared" si="34"/>
        <v>0</v>
      </c>
      <c r="BF168" s="209">
        <f t="shared" si="35"/>
        <v>0</v>
      </c>
      <c r="BG168" s="209">
        <f t="shared" si="36"/>
        <v>0</v>
      </c>
      <c r="BH168" s="209">
        <f t="shared" si="37"/>
        <v>0</v>
      </c>
      <c r="BI168" s="209">
        <f t="shared" si="38"/>
        <v>0</v>
      </c>
      <c r="BJ168" s="14" t="s">
        <v>122</v>
      </c>
      <c r="BK168" s="209">
        <f t="shared" si="39"/>
        <v>0</v>
      </c>
      <c r="BL168" s="14" t="s">
        <v>181</v>
      </c>
      <c r="BM168" s="208" t="s">
        <v>283</v>
      </c>
    </row>
    <row r="169" spans="1:65" s="2" customFormat="1" ht="21.75" customHeight="1">
      <c r="A169" s="31"/>
      <c r="B169" s="32"/>
      <c r="C169" s="196" t="s">
        <v>284</v>
      </c>
      <c r="D169" s="196" t="s">
        <v>117</v>
      </c>
      <c r="E169" s="197" t="s">
        <v>285</v>
      </c>
      <c r="F169" s="198" t="s">
        <v>286</v>
      </c>
      <c r="G169" s="199" t="s">
        <v>164</v>
      </c>
      <c r="H169" s="200">
        <v>38.521999999999998</v>
      </c>
      <c r="I169" s="201"/>
      <c r="J169" s="202">
        <f t="shared" si="30"/>
        <v>0</v>
      </c>
      <c r="K169" s="203"/>
      <c r="L169" s="36"/>
      <c r="M169" s="204" t="s">
        <v>1</v>
      </c>
      <c r="N169" s="205" t="s">
        <v>42</v>
      </c>
      <c r="O169" s="68"/>
      <c r="P169" s="206">
        <f t="shared" si="31"/>
        <v>0</v>
      </c>
      <c r="Q169" s="206">
        <v>2.5999999999999998E-4</v>
      </c>
      <c r="R169" s="206">
        <f t="shared" si="32"/>
        <v>1.0015719999999999E-2</v>
      </c>
      <c r="S169" s="206">
        <v>0</v>
      </c>
      <c r="T169" s="207">
        <f t="shared" si="3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8" t="s">
        <v>181</v>
      </c>
      <c r="AT169" s="208" t="s">
        <v>117</v>
      </c>
      <c r="AU169" s="208" t="s">
        <v>122</v>
      </c>
      <c r="AY169" s="14" t="s">
        <v>114</v>
      </c>
      <c r="BE169" s="209">
        <f t="shared" si="34"/>
        <v>0</v>
      </c>
      <c r="BF169" s="209">
        <f t="shared" si="35"/>
        <v>0</v>
      </c>
      <c r="BG169" s="209">
        <f t="shared" si="36"/>
        <v>0</v>
      </c>
      <c r="BH169" s="209">
        <f t="shared" si="37"/>
        <v>0</v>
      </c>
      <c r="BI169" s="209">
        <f t="shared" si="38"/>
        <v>0</v>
      </c>
      <c r="BJ169" s="14" t="s">
        <v>122</v>
      </c>
      <c r="BK169" s="209">
        <f t="shared" si="39"/>
        <v>0</v>
      </c>
      <c r="BL169" s="14" t="s">
        <v>181</v>
      </c>
      <c r="BM169" s="208" t="s">
        <v>287</v>
      </c>
    </row>
    <row r="170" spans="1:65" s="2" customFormat="1" ht="44.25" customHeight="1">
      <c r="A170" s="31"/>
      <c r="B170" s="32"/>
      <c r="C170" s="210" t="s">
        <v>288</v>
      </c>
      <c r="D170" s="210" t="s">
        <v>155</v>
      </c>
      <c r="E170" s="211" t="s">
        <v>289</v>
      </c>
      <c r="F170" s="212" t="s">
        <v>290</v>
      </c>
      <c r="G170" s="213" t="s">
        <v>158</v>
      </c>
      <c r="H170" s="214">
        <v>22</v>
      </c>
      <c r="I170" s="215"/>
      <c r="J170" s="216">
        <f t="shared" si="30"/>
        <v>0</v>
      </c>
      <c r="K170" s="217"/>
      <c r="L170" s="218"/>
      <c r="M170" s="219" t="s">
        <v>1</v>
      </c>
      <c r="N170" s="220" t="s">
        <v>42</v>
      </c>
      <c r="O170" s="68"/>
      <c r="P170" s="206">
        <f t="shared" si="31"/>
        <v>0</v>
      </c>
      <c r="Q170" s="206">
        <v>0</v>
      </c>
      <c r="R170" s="206">
        <f t="shared" si="32"/>
        <v>0</v>
      </c>
      <c r="S170" s="206">
        <v>0</v>
      </c>
      <c r="T170" s="207">
        <f t="shared" si="3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8" t="s">
        <v>253</v>
      </c>
      <c r="AT170" s="208" t="s">
        <v>155</v>
      </c>
      <c r="AU170" s="208" t="s">
        <v>122</v>
      </c>
      <c r="AY170" s="14" t="s">
        <v>114</v>
      </c>
      <c r="BE170" s="209">
        <f t="shared" si="34"/>
        <v>0</v>
      </c>
      <c r="BF170" s="209">
        <f t="shared" si="35"/>
        <v>0</v>
      </c>
      <c r="BG170" s="209">
        <f t="shared" si="36"/>
        <v>0</v>
      </c>
      <c r="BH170" s="209">
        <f t="shared" si="37"/>
        <v>0</v>
      </c>
      <c r="BI170" s="209">
        <f t="shared" si="38"/>
        <v>0</v>
      </c>
      <c r="BJ170" s="14" t="s">
        <v>122</v>
      </c>
      <c r="BK170" s="209">
        <f t="shared" si="39"/>
        <v>0</v>
      </c>
      <c r="BL170" s="14" t="s">
        <v>181</v>
      </c>
      <c r="BM170" s="208" t="s">
        <v>291</v>
      </c>
    </row>
    <row r="171" spans="1:65" s="2" customFormat="1" ht="21.75" customHeight="1">
      <c r="A171" s="31"/>
      <c r="B171" s="32"/>
      <c r="C171" s="196" t="s">
        <v>292</v>
      </c>
      <c r="D171" s="196" t="s">
        <v>117</v>
      </c>
      <c r="E171" s="197" t="s">
        <v>293</v>
      </c>
      <c r="F171" s="198" t="s">
        <v>294</v>
      </c>
      <c r="G171" s="199" t="s">
        <v>120</v>
      </c>
      <c r="H171" s="200">
        <v>2</v>
      </c>
      <c r="I171" s="201"/>
      <c r="J171" s="202">
        <f t="shared" si="30"/>
        <v>0</v>
      </c>
      <c r="K171" s="203"/>
      <c r="L171" s="36"/>
      <c r="M171" s="204" t="s">
        <v>1</v>
      </c>
      <c r="N171" s="205" t="s">
        <v>42</v>
      </c>
      <c r="O171" s="68"/>
      <c r="P171" s="206">
        <f t="shared" si="31"/>
        <v>0</v>
      </c>
      <c r="Q171" s="206">
        <v>2.7E-4</v>
      </c>
      <c r="R171" s="206">
        <f t="shared" si="32"/>
        <v>5.4000000000000001E-4</v>
      </c>
      <c r="S171" s="206">
        <v>0</v>
      </c>
      <c r="T171" s="207">
        <f t="shared" si="3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8" t="s">
        <v>181</v>
      </c>
      <c r="AT171" s="208" t="s">
        <v>117</v>
      </c>
      <c r="AU171" s="208" t="s">
        <v>122</v>
      </c>
      <c r="AY171" s="14" t="s">
        <v>114</v>
      </c>
      <c r="BE171" s="209">
        <f t="shared" si="34"/>
        <v>0</v>
      </c>
      <c r="BF171" s="209">
        <f t="shared" si="35"/>
        <v>0</v>
      </c>
      <c r="BG171" s="209">
        <f t="shared" si="36"/>
        <v>0</v>
      </c>
      <c r="BH171" s="209">
        <f t="shared" si="37"/>
        <v>0</v>
      </c>
      <c r="BI171" s="209">
        <f t="shared" si="38"/>
        <v>0</v>
      </c>
      <c r="BJ171" s="14" t="s">
        <v>122</v>
      </c>
      <c r="BK171" s="209">
        <f t="shared" si="39"/>
        <v>0</v>
      </c>
      <c r="BL171" s="14" t="s">
        <v>181</v>
      </c>
      <c r="BM171" s="208" t="s">
        <v>295</v>
      </c>
    </row>
    <row r="172" spans="1:65" s="2" customFormat="1" ht="55.5" customHeight="1">
      <c r="A172" s="31"/>
      <c r="B172" s="32"/>
      <c r="C172" s="210" t="s">
        <v>296</v>
      </c>
      <c r="D172" s="210" t="s">
        <v>155</v>
      </c>
      <c r="E172" s="211" t="s">
        <v>297</v>
      </c>
      <c r="F172" s="212" t="s">
        <v>298</v>
      </c>
      <c r="G172" s="213" t="s">
        <v>158</v>
      </c>
      <c r="H172" s="214">
        <v>2</v>
      </c>
      <c r="I172" s="215"/>
      <c r="J172" s="216">
        <f t="shared" si="30"/>
        <v>0</v>
      </c>
      <c r="K172" s="217"/>
      <c r="L172" s="218"/>
      <c r="M172" s="219" t="s">
        <v>1</v>
      </c>
      <c r="N172" s="220" t="s">
        <v>42</v>
      </c>
      <c r="O172" s="68"/>
      <c r="P172" s="206">
        <f t="shared" si="31"/>
        <v>0</v>
      </c>
      <c r="Q172" s="206">
        <v>0</v>
      </c>
      <c r="R172" s="206">
        <f t="shared" si="32"/>
        <v>0</v>
      </c>
      <c r="S172" s="206">
        <v>0</v>
      </c>
      <c r="T172" s="207">
        <f t="shared" si="3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8" t="s">
        <v>253</v>
      </c>
      <c r="AT172" s="208" t="s">
        <v>155</v>
      </c>
      <c r="AU172" s="208" t="s">
        <v>122</v>
      </c>
      <c r="AY172" s="14" t="s">
        <v>114</v>
      </c>
      <c r="BE172" s="209">
        <f t="shared" si="34"/>
        <v>0</v>
      </c>
      <c r="BF172" s="209">
        <f t="shared" si="35"/>
        <v>0</v>
      </c>
      <c r="BG172" s="209">
        <f t="shared" si="36"/>
        <v>0</v>
      </c>
      <c r="BH172" s="209">
        <f t="shared" si="37"/>
        <v>0</v>
      </c>
      <c r="BI172" s="209">
        <f t="shared" si="38"/>
        <v>0</v>
      </c>
      <c r="BJ172" s="14" t="s">
        <v>122</v>
      </c>
      <c r="BK172" s="209">
        <f t="shared" si="39"/>
        <v>0</v>
      </c>
      <c r="BL172" s="14" t="s">
        <v>181</v>
      </c>
      <c r="BM172" s="208" t="s">
        <v>299</v>
      </c>
    </row>
    <row r="173" spans="1:65" s="2" customFormat="1" ht="21.75" customHeight="1">
      <c r="A173" s="31"/>
      <c r="B173" s="32"/>
      <c r="C173" s="196" t="s">
        <v>300</v>
      </c>
      <c r="D173" s="196" t="s">
        <v>117</v>
      </c>
      <c r="E173" s="197" t="s">
        <v>301</v>
      </c>
      <c r="F173" s="198" t="s">
        <v>302</v>
      </c>
      <c r="G173" s="199" t="s">
        <v>137</v>
      </c>
      <c r="H173" s="200">
        <v>143.16</v>
      </c>
      <c r="I173" s="201"/>
      <c r="J173" s="202">
        <f t="shared" si="30"/>
        <v>0</v>
      </c>
      <c r="K173" s="203"/>
      <c r="L173" s="36"/>
      <c r="M173" s="204" t="s">
        <v>1</v>
      </c>
      <c r="N173" s="205" t="s">
        <v>42</v>
      </c>
      <c r="O173" s="68"/>
      <c r="P173" s="206">
        <f t="shared" si="31"/>
        <v>0</v>
      </c>
      <c r="Q173" s="206">
        <v>2.7999999999999998E-4</v>
      </c>
      <c r="R173" s="206">
        <f t="shared" si="32"/>
        <v>4.0084799999999997E-2</v>
      </c>
      <c r="S173" s="206">
        <v>0</v>
      </c>
      <c r="T173" s="207">
        <f t="shared" si="3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8" t="s">
        <v>181</v>
      </c>
      <c r="AT173" s="208" t="s">
        <v>117</v>
      </c>
      <c r="AU173" s="208" t="s">
        <v>122</v>
      </c>
      <c r="AY173" s="14" t="s">
        <v>114</v>
      </c>
      <c r="BE173" s="209">
        <f t="shared" si="34"/>
        <v>0</v>
      </c>
      <c r="BF173" s="209">
        <f t="shared" si="35"/>
        <v>0</v>
      </c>
      <c r="BG173" s="209">
        <f t="shared" si="36"/>
        <v>0</v>
      </c>
      <c r="BH173" s="209">
        <f t="shared" si="37"/>
        <v>0</v>
      </c>
      <c r="BI173" s="209">
        <f t="shared" si="38"/>
        <v>0</v>
      </c>
      <c r="BJ173" s="14" t="s">
        <v>122</v>
      </c>
      <c r="BK173" s="209">
        <f t="shared" si="39"/>
        <v>0</v>
      </c>
      <c r="BL173" s="14" t="s">
        <v>181</v>
      </c>
      <c r="BM173" s="208" t="s">
        <v>303</v>
      </c>
    </row>
    <row r="174" spans="1:65" s="2" customFormat="1" ht="21.75" customHeight="1">
      <c r="A174" s="31"/>
      <c r="B174" s="32"/>
      <c r="C174" s="196" t="s">
        <v>304</v>
      </c>
      <c r="D174" s="196" t="s">
        <v>117</v>
      </c>
      <c r="E174" s="197" t="s">
        <v>305</v>
      </c>
      <c r="F174" s="198" t="s">
        <v>306</v>
      </c>
      <c r="G174" s="199" t="s">
        <v>120</v>
      </c>
      <c r="H174" s="200">
        <v>1</v>
      </c>
      <c r="I174" s="201"/>
      <c r="J174" s="202">
        <f t="shared" si="30"/>
        <v>0</v>
      </c>
      <c r="K174" s="203"/>
      <c r="L174" s="36"/>
      <c r="M174" s="204" t="s">
        <v>1</v>
      </c>
      <c r="N174" s="205" t="s">
        <v>42</v>
      </c>
      <c r="O174" s="68"/>
      <c r="P174" s="206">
        <f t="shared" si="31"/>
        <v>0</v>
      </c>
      <c r="Q174" s="206">
        <v>9.3000000000000005E-4</v>
      </c>
      <c r="R174" s="206">
        <f t="shared" si="32"/>
        <v>9.3000000000000005E-4</v>
      </c>
      <c r="S174" s="206">
        <v>0</v>
      </c>
      <c r="T174" s="207">
        <f t="shared" si="3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8" t="s">
        <v>121</v>
      </c>
      <c r="AT174" s="208" t="s">
        <v>117</v>
      </c>
      <c r="AU174" s="208" t="s">
        <v>122</v>
      </c>
      <c r="AY174" s="14" t="s">
        <v>114</v>
      </c>
      <c r="BE174" s="209">
        <f t="shared" si="34"/>
        <v>0</v>
      </c>
      <c r="BF174" s="209">
        <f t="shared" si="35"/>
        <v>0</v>
      </c>
      <c r="BG174" s="209">
        <f t="shared" si="36"/>
        <v>0</v>
      </c>
      <c r="BH174" s="209">
        <f t="shared" si="37"/>
        <v>0</v>
      </c>
      <c r="BI174" s="209">
        <f t="shared" si="38"/>
        <v>0</v>
      </c>
      <c r="BJ174" s="14" t="s">
        <v>122</v>
      </c>
      <c r="BK174" s="209">
        <f t="shared" si="39"/>
        <v>0</v>
      </c>
      <c r="BL174" s="14" t="s">
        <v>121</v>
      </c>
      <c r="BM174" s="208" t="s">
        <v>307</v>
      </c>
    </row>
    <row r="175" spans="1:65" s="2" customFormat="1" ht="44.25" customHeight="1">
      <c r="A175" s="31"/>
      <c r="B175" s="32"/>
      <c r="C175" s="210" t="s">
        <v>308</v>
      </c>
      <c r="D175" s="210" t="s">
        <v>155</v>
      </c>
      <c r="E175" s="211" t="s">
        <v>309</v>
      </c>
      <c r="F175" s="212" t="s">
        <v>310</v>
      </c>
      <c r="G175" s="213" t="s">
        <v>158</v>
      </c>
      <c r="H175" s="214">
        <v>1</v>
      </c>
      <c r="I175" s="215"/>
      <c r="J175" s="216">
        <f t="shared" si="30"/>
        <v>0</v>
      </c>
      <c r="K175" s="217"/>
      <c r="L175" s="218"/>
      <c r="M175" s="219" t="s">
        <v>1</v>
      </c>
      <c r="N175" s="220" t="s">
        <v>42</v>
      </c>
      <c r="O175" s="68"/>
      <c r="P175" s="206">
        <f t="shared" si="31"/>
        <v>0</v>
      </c>
      <c r="Q175" s="206">
        <v>0</v>
      </c>
      <c r="R175" s="206">
        <f t="shared" si="32"/>
        <v>0</v>
      </c>
      <c r="S175" s="206">
        <v>0</v>
      </c>
      <c r="T175" s="207">
        <f t="shared" si="3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8" t="s">
        <v>146</v>
      </c>
      <c r="AT175" s="208" t="s">
        <v>155</v>
      </c>
      <c r="AU175" s="208" t="s">
        <v>122</v>
      </c>
      <c r="AY175" s="14" t="s">
        <v>114</v>
      </c>
      <c r="BE175" s="209">
        <f t="shared" si="34"/>
        <v>0</v>
      </c>
      <c r="BF175" s="209">
        <f t="shared" si="35"/>
        <v>0</v>
      </c>
      <c r="BG175" s="209">
        <f t="shared" si="36"/>
        <v>0</v>
      </c>
      <c r="BH175" s="209">
        <f t="shared" si="37"/>
        <v>0</v>
      </c>
      <c r="BI175" s="209">
        <f t="shared" si="38"/>
        <v>0</v>
      </c>
      <c r="BJ175" s="14" t="s">
        <v>122</v>
      </c>
      <c r="BK175" s="209">
        <f t="shared" si="39"/>
        <v>0</v>
      </c>
      <c r="BL175" s="14" t="s">
        <v>121</v>
      </c>
      <c r="BM175" s="208" t="s">
        <v>311</v>
      </c>
    </row>
    <row r="176" spans="1:65" s="2" customFormat="1" ht="33" customHeight="1">
      <c r="A176" s="31"/>
      <c r="B176" s="32"/>
      <c r="C176" s="196" t="s">
        <v>312</v>
      </c>
      <c r="D176" s="196" t="s">
        <v>117</v>
      </c>
      <c r="E176" s="197" t="s">
        <v>313</v>
      </c>
      <c r="F176" s="198" t="s">
        <v>314</v>
      </c>
      <c r="G176" s="199" t="s">
        <v>158</v>
      </c>
      <c r="H176" s="200">
        <v>1</v>
      </c>
      <c r="I176" s="201"/>
      <c r="J176" s="202">
        <f t="shared" si="30"/>
        <v>0</v>
      </c>
      <c r="K176" s="203"/>
      <c r="L176" s="36"/>
      <c r="M176" s="204" t="s">
        <v>1</v>
      </c>
      <c r="N176" s="205" t="s">
        <v>42</v>
      </c>
      <c r="O176" s="68"/>
      <c r="P176" s="206">
        <f t="shared" si="31"/>
        <v>0</v>
      </c>
      <c r="Q176" s="206">
        <v>0</v>
      </c>
      <c r="R176" s="206">
        <f t="shared" si="32"/>
        <v>0</v>
      </c>
      <c r="S176" s="206">
        <v>0</v>
      </c>
      <c r="T176" s="207">
        <f t="shared" si="3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8" t="s">
        <v>121</v>
      </c>
      <c r="AT176" s="208" t="s">
        <v>117</v>
      </c>
      <c r="AU176" s="208" t="s">
        <v>122</v>
      </c>
      <c r="AY176" s="14" t="s">
        <v>114</v>
      </c>
      <c r="BE176" s="209">
        <f t="shared" si="34"/>
        <v>0</v>
      </c>
      <c r="BF176" s="209">
        <f t="shared" si="35"/>
        <v>0</v>
      </c>
      <c r="BG176" s="209">
        <f t="shared" si="36"/>
        <v>0</v>
      </c>
      <c r="BH176" s="209">
        <f t="shared" si="37"/>
        <v>0</v>
      </c>
      <c r="BI176" s="209">
        <f t="shared" si="38"/>
        <v>0</v>
      </c>
      <c r="BJ176" s="14" t="s">
        <v>122</v>
      </c>
      <c r="BK176" s="209">
        <f t="shared" si="39"/>
        <v>0</v>
      </c>
      <c r="BL176" s="14" t="s">
        <v>121</v>
      </c>
      <c r="BM176" s="208" t="s">
        <v>315</v>
      </c>
    </row>
    <row r="177" spans="1:65" s="2" customFormat="1" ht="21.75" customHeight="1">
      <c r="A177" s="31"/>
      <c r="B177" s="32"/>
      <c r="C177" s="196" t="s">
        <v>316</v>
      </c>
      <c r="D177" s="196" t="s">
        <v>117</v>
      </c>
      <c r="E177" s="197" t="s">
        <v>317</v>
      </c>
      <c r="F177" s="198" t="s">
        <v>318</v>
      </c>
      <c r="G177" s="199" t="s">
        <v>120</v>
      </c>
      <c r="H177" s="200">
        <v>2</v>
      </c>
      <c r="I177" s="201"/>
      <c r="J177" s="202">
        <f t="shared" si="30"/>
        <v>0</v>
      </c>
      <c r="K177" s="203"/>
      <c r="L177" s="36"/>
      <c r="M177" s="204" t="s">
        <v>1</v>
      </c>
      <c r="N177" s="205" t="s">
        <v>42</v>
      </c>
      <c r="O177" s="68"/>
      <c r="P177" s="206">
        <f t="shared" si="31"/>
        <v>0</v>
      </c>
      <c r="Q177" s="206">
        <v>0</v>
      </c>
      <c r="R177" s="206">
        <f t="shared" si="32"/>
        <v>0</v>
      </c>
      <c r="S177" s="206">
        <v>0</v>
      </c>
      <c r="T177" s="207">
        <f t="shared" si="3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8" t="s">
        <v>181</v>
      </c>
      <c r="AT177" s="208" t="s">
        <v>117</v>
      </c>
      <c r="AU177" s="208" t="s">
        <v>122</v>
      </c>
      <c r="AY177" s="14" t="s">
        <v>114</v>
      </c>
      <c r="BE177" s="209">
        <f t="shared" si="34"/>
        <v>0</v>
      </c>
      <c r="BF177" s="209">
        <f t="shared" si="35"/>
        <v>0</v>
      </c>
      <c r="BG177" s="209">
        <f t="shared" si="36"/>
        <v>0</v>
      </c>
      <c r="BH177" s="209">
        <f t="shared" si="37"/>
        <v>0</v>
      </c>
      <c r="BI177" s="209">
        <f t="shared" si="38"/>
        <v>0</v>
      </c>
      <c r="BJ177" s="14" t="s">
        <v>122</v>
      </c>
      <c r="BK177" s="209">
        <f t="shared" si="39"/>
        <v>0</v>
      </c>
      <c r="BL177" s="14" t="s">
        <v>181</v>
      </c>
      <c r="BM177" s="208" t="s">
        <v>319</v>
      </c>
    </row>
    <row r="178" spans="1:65" s="2" customFormat="1" ht="21.75" customHeight="1">
      <c r="A178" s="31"/>
      <c r="B178" s="32"/>
      <c r="C178" s="196" t="s">
        <v>320</v>
      </c>
      <c r="D178" s="196" t="s">
        <v>117</v>
      </c>
      <c r="E178" s="197" t="s">
        <v>321</v>
      </c>
      <c r="F178" s="198" t="s">
        <v>322</v>
      </c>
      <c r="G178" s="199" t="s">
        <v>120</v>
      </c>
      <c r="H178" s="200">
        <v>25</v>
      </c>
      <c r="I178" s="201"/>
      <c r="J178" s="202">
        <f t="shared" si="30"/>
        <v>0</v>
      </c>
      <c r="K178" s="203"/>
      <c r="L178" s="36"/>
      <c r="M178" s="204" t="s">
        <v>1</v>
      </c>
      <c r="N178" s="205" t="s">
        <v>42</v>
      </c>
      <c r="O178" s="68"/>
      <c r="P178" s="206">
        <f t="shared" si="31"/>
        <v>0</v>
      </c>
      <c r="Q178" s="206">
        <v>0</v>
      </c>
      <c r="R178" s="206">
        <f t="shared" si="32"/>
        <v>0</v>
      </c>
      <c r="S178" s="206">
        <v>0</v>
      </c>
      <c r="T178" s="207">
        <f t="shared" si="3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8" t="s">
        <v>181</v>
      </c>
      <c r="AT178" s="208" t="s">
        <v>117</v>
      </c>
      <c r="AU178" s="208" t="s">
        <v>122</v>
      </c>
      <c r="AY178" s="14" t="s">
        <v>114</v>
      </c>
      <c r="BE178" s="209">
        <f t="shared" si="34"/>
        <v>0</v>
      </c>
      <c r="BF178" s="209">
        <f t="shared" si="35"/>
        <v>0</v>
      </c>
      <c r="BG178" s="209">
        <f t="shared" si="36"/>
        <v>0</v>
      </c>
      <c r="BH178" s="209">
        <f t="shared" si="37"/>
        <v>0</v>
      </c>
      <c r="BI178" s="209">
        <f t="shared" si="38"/>
        <v>0</v>
      </c>
      <c r="BJ178" s="14" t="s">
        <v>122</v>
      </c>
      <c r="BK178" s="209">
        <f t="shared" si="39"/>
        <v>0</v>
      </c>
      <c r="BL178" s="14" t="s">
        <v>181</v>
      </c>
      <c r="BM178" s="208" t="s">
        <v>323</v>
      </c>
    </row>
    <row r="179" spans="1:65" s="2" customFormat="1" ht="21.75" customHeight="1">
      <c r="A179" s="31"/>
      <c r="B179" s="32"/>
      <c r="C179" s="210" t="s">
        <v>324</v>
      </c>
      <c r="D179" s="210" t="s">
        <v>155</v>
      </c>
      <c r="E179" s="211" t="s">
        <v>325</v>
      </c>
      <c r="F179" s="212" t="s">
        <v>326</v>
      </c>
      <c r="G179" s="213" t="s">
        <v>137</v>
      </c>
      <c r="H179" s="214">
        <v>27.55</v>
      </c>
      <c r="I179" s="215"/>
      <c r="J179" s="216">
        <f t="shared" si="30"/>
        <v>0</v>
      </c>
      <c r="K179" s="217"/>
      <c r="L179" s="218"/>
      <c r="M179" s="219" t="s">
        <v>1</v>
      </c>
      <c r="N179" s="220" t="s">
        <v>42</v>
      </c>
      <c r="O179" s="68"/>
      <c r="P179" s="206">
        <f t="shared" si="31"/>
        <v>0</v>
      </c>
      <c r="Q179" s="206">
        <v>7.0000000000000001E-3</v>
      </c>
      <c r="R179" s="206">
        <f t="shared" si="32"/>
        <v>0.19285000000000002</v>
      </c>
      <c r="S179" s="206">
        <v>0</v>
      </c>
      <c r="T179" s="207">
        <f t="shared" si="3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8" t="s">
        <v>253</v>
      </c>
      <c r="AT179" s="208" t="s">
        <v>155</v>
      </c>
      <c r="AU179" s="208" t="s">
        <v>122</v>
      </c>
      <c r="AY179" s="14" t="s">
        <v>114</v>
      </c>
      <c r="BE179" s="209">
        <f t="shared" si="34"/>
        <v>0</v>
      </c>
      <c r="BF179" s="209">
        <f t="shared" si="35"/>
        <v>0</v>
      </c>
      <c r="BG179" s="209">
        <f t="shared" si="36"/>
        <v>0</v>
      </c>
      <c r="BH179" s="209">
        <f t="shared" si="37"/>
        <v>0</v>
      </c>
      <c r="BI179" s="209">
        <f t="shared" si="38"/>
        <v>0</v>
      </c>
      <c r="BJ179" s="14" t="s">
        <v>122</v>
      </c>
      <c r="BK179" s="209">
        <f t="shared" si="39"/>
        <v>0</v>
      </c>
      <c r="BL179" s="14" t="s">
        <v>181</v>
      </c>
      <c r="BM179" s="208" t="s">
        <v>327</v>
      </c>
    </row>
    <row r="180" spans="1:65" s="2" customFormat="1" ht="21.75" customHeight="1">
      <c r="A180" s="31"/>
      <c r="B180" s="32"/>
      <c r="C180" s="196" t="s">
        <v>328</v>
      </c>
      <c r="D180" s="196" t="s">
        <v>117</v>
      </c>
      <c r="E180" s="197" t="s">
        <v>329</v>
      </c>
      <c r="F180" s="198" t="s">
        <v>330</v>
      </c>
      <c r="G180" s="199" t="s">
        <v>264</v>
      </c>
      <c r="H180" s="221"/>
      <c r="I180" s="201"/>
      <c r="J180" s="202">
        <f t="shared" si="30"/>
        <v>0</v>
      </c>
      <c r="K180" s="203"/>
      <c r="L180" s="36"/>
      <c r="M180" s="204" t="s">
        <v>1</v>
      </c>
      <c r="N180" s="205" t="s">
        <v>42</v>
      </c>
      <c r="O180" s="68"/>
      <c r="P180" s="206">
        <f t="shared" si="31"/>
        <v>0</v>
      </c>
      <c r="Q180" s="206">
        <v>0</v>
      </c>
      <c r="R180" s="206">
        <f t="shared" si="32"/>
        <v>0</v>
      </c>
      <c r="S180" s="206">
        <v>0</v>
      </c>
      <c r="T180" s="207">
        <f t="shared" si="3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8" t="s">
        <v>181</v>
      </c>
      <c r="AT180" s="208" t="s">
        <v>117</v>
      </c>
      <c r="AU180" s="208" t="s">
        <v>122</v>
      </c>
      <c r="AY180" s="14" t="s">
        <v>114</v>
      </c>
      <c r="BE180" s="209">
        <f t="shared" si="34"/>
        <v>0</v>
      </c>
      <c r="BF180" s="209">
        <f t="shared" si="35"/>
        <v>0</v>
      </c>
      <c r="BG180" s="209">
        <f t="shared" si="36"/>
        <v>0</v>
      </c>
      <c r="BH180" s="209">
        <f t="shared" si="37"/>
        <v>0</v>
      </c>
      <c r="BI180" s="209">
        <f t="shared" si="38"/>
        <v>0</v>
      </c>
      <c r="BJ180" s="14" t="s">
        <v>122</v>
      </c>
      <c r="BK180" s="209">
        <f t="shared" si="39"/>
        <v>0</v>
      </c>
      <c r="BL180" s="14" t="s">
        <v>181</v>
      </c>
      <c r="BM180" s="208" t="s">
        <v>331</v>
      </c>
    </row>
    <row r="181" spans="1:65" s="12" customFormat="1" ht="22.9" customHeight="1">
      <c r="B181" s="180"/>
      <c r="C181" s="181"/>
      <c r="D181" s="182" t="s">
        <v>75</v>
      </c>
      <c r="E181" s="194" t="s">
        <v>332</v>
      </c>
      <c r="F181" s="194" t="s">
        <v>333</v>
      </c>
      <c r="G181" s="181"/>
      <c r="H181" s="181"/>
      <c r="I181" s="184"/>
      <c r="J181" s="195">
        <f>BK181</f>
        <v>0</v>
      </c>
      <c r="K181" s="181"/>
      <c r="L181" s="186"/>
      <c r="M181" s="187"/>
      <c r="N181" s="188"/>
      <c r="O181" s="188"/>
      <c r="P181" s="189">
        <f>SUM(P182:P187)</f>
        <v>0</v>
      </c>
      <c r="Q181" s="188"/>
      <c r="R181" s="189">
        <f>SUM(R182:R187)</f>
        <v>7.8828000000000014E-4</v>
      </c>
      <c r="S181" s="188"/>
      <c r="T181" s="190">
        <f>SUM(T182:T187)</f>
        <v>0</v>
      </c>
      <c r="AR181" s="191" t="s">
        <v>122</v>
      </c>
      <c r="AT181" s="192" t="s">
        <v>75</v>
      </c>
      <c r="AU181" s="192" t="s">
        <v>81</v>
      </c>
      <c r="AY181" s="191" t="s">
        <v>114</v>
      </c>
      <c r="BK181" s="193">
        <f>SUM(BK182:BK187)</f>
        <v>0</v>
      </c>
    </row>
    <row r="182" spans="1:65" s="2" customFormat="1" ht="21.75" customHeight="1">
      <c r="A182" s="31"/>
      <c r="B182" s="32"/>
      <c r="C182" s="196" t="s">
        <v>334</v>
      </c>
      <c r="D182" s="196" t="s">
        <v>117</v>
      </c>
      <c r="E182" s="197" t="s">
        <v>335</v>
      </c>
      <c r="F182" s="198" t="s">
        <v>336</v>
      </c>
      <c r="G182" s="199" t="s">
        <v>164</v>
      </c>
      <c r="H182" s="200">
        <v>1.3380000000000001</v>
      </c>
      <c r="I182" s="201"/>
      <c r="J182" s="202">
        <f t="shared" ref="J182:J187" si="40">ROUND(I182*H182,2)</f>
        <v>0</v>
      </c>
      <c r="K182" s="203"/>
      <c r="L182" s="36"/>
      <c r="M182" s="204" t="s">
        <v>1</v>
      </c>
      <c r="N182" s="205" t="s">
        <v>42</v>
      </c>
      <c r="O182" s="68"/>
      <c r="P182" s="206">
        <f t="shared" ref="P182:P187" si="41">O182*H182</f>
        <v>0</v>
      </c>
      <c r="Q182" s="206">
        <v>4.0000000000000002E-4</v>
      </c>
      <c r="R182" s="206">
        <f t="shared" ref="R182:R187" si="42">Q182*H182</f>
        <v>5.3520000000000011E-4</v>
      </c>
      <c r="S182" s="206">
        <v>0</v>
      </c>
      <c r="T182" s="207">
        <f t="shared" ref="T182:T187" si="43"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8" t="s">
        <v>181</v>
      </c>
      <c r="AT182" s="208" t="s">
        <v>117</v>
      </c>
      <c r="AU182" s="208" t="s">
        <v>122</v>
      </c>
      <c r="AY182" s="14" t="s">
        <v>114</v>
      </c>
      <c r="BE182" s="209">
        <f t="shared" ref="BE182:BE187" si="44">IF(N182="základní",J182,0)</f>
        <v>0</v>
      </c>
      <c r="BF182" s="209">
        <f t="shared" ref="BF182:BF187" si="45">IF(N182="snížená",J182,0)</f>
        <v>0</v>
      </c>
      <c r="BG182" s="209">
        <f t="shared" ref="BG182:BG187" si="46">IF(N182="zákl. přenesená",J182,0)</f>
        <v>0</v>
      </c>
      <c r="BH182" s="209">
        <f t="shared" ref="BH182:BH187" si="47">IF(N182="sníž. přenesená",J182,0)</f>
        <v>0</v>
      </c>
      <c r="BI182" s="209">
        <f t="shared" ref="BI182:BI187" si="48">IF(N182="nulová",J182,0)</f>
        <v>0</v>
      </c>
      <c r="BJ182" s="14" t="s">
        <v>122</v>
      </c>
      <c r="BK182" s="209">
        <f t="shared" ref="BK182:BK187" si="49">ROUND(I182*H182,2)</f>
        <v>0</v>
      </c>
      <c r="BL182" s="14" t="s">
        <v>181</v>
      </c>
      <c r="BM182" s="208" t="s">
        <v>337</v>
      </c>
    </row>
    <row r="183" spans="1:65" s="2" customFormat="1" ht="21.75" customHeight="1">
      <c r="A183" s="31"/>
      <c r="B183" s="32"/>
      <c r="C183" s="196" t="s">
        <v>338</v>
      </c>
      <c r="D183" s="196" t="s">
        <v>117</v>
      </c>
      <c r="E183" s="197" t="s">
        <v>339</v>
      </c>
      <c r="F183" s="198" t="s">
        <v>340</v>
      </c>
      <c r="G183" s="199" t="s">
        <v>164</v>
      </c>
      <c r="H183" s="200">
        <v>0.68400000000000005</v>
      </c>
      <c r="I183" s="201"/>
      <c r="J183" s="202">
        <f t="shared" si="40"/>
        <v>0</v>
      </c>
      <c r="K183" s="203"/>
      <c r="L183" s="36"/>
      <c r="M183" s="204" t="s">
        <v>1</v>
      </c>
      <c r="N183" s="205" t="s">
        <v>42</v>
      </c>
      <c r="O183" s="68"/>
      <c r="P183" s="206">
        <f t="shared" si="41"/>
        <v>0</v>
      </c>
      <c r="Q183" s="206">
        <v>3.6999999999999999E-4</v>
      </c>
      <c r="R183" s="206">
        <f t="shared" si="42"/>
        <v>2.5308000000000004E-4</v>
      </c>
      <c r="S183" s="206">
        <v>0</v>
      </c>
      <c r="T183" s="207">
        <f t="shared" si="4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8" t="s">
        <v>181</v>
      </c>
      <c r="AT183" s="208" t="s">
        <v>117</v>
      </c>
      <c r="AU183" s="208" t="s">
        <v>122</v>
      </c>
      <c r="AY183" s="14" t="s">
        <v>114</v>
      </c>
      <c r="BE183" s="209">
        <f t="shared" si="44"/>
        <v>0</v>
      </c>
      <c r="BF183" s="209">
        <f t="shared" si="45"/>
        <v>0</v>
      </c>
      <c r="BG183" s="209">
        <f t="shared" si="46"/>
        <v>0</v>
      </c>
      <c r="BH183" s="209">
        <f t="shared" si="47"/>
        <v>0</v>
      </c>
      <c r="BI183" s="209">
        <f t="shared" si="48"/>
        <v>0</v>
      </c>
      <c r="BJ183" s="14" t="s">
        <v>122</v>
      </c>
      <c r="BK183" s="209">
        <f t="shared" si="49"/>
        <v>0</v>
      </c>
      <c r="BL183" s="14" t="s">
        <v>181</v>
      </c>
      <c r="BM183" s="208" t="s">
        <v>341</v>
      </c>
    </row>
    <row r="184" spans="1:65" s="2" customFormat="1" ht="55.5" customHeight="1">
      <c r="A184" s="31"/>
      <c r="B184" s="32"/>
      <c r="C184" s="210" t="s">
        <v>342</v>
      </c>
      <c r="D184" s="210" t="s">
        <v>155</v>
      </c>
      <c r="E184" s="211" t="s">
        <v>343</v>
      </c>
      <c r="F184" s="212" t="s">
        <v>344</v>
      </c>
      <c r="G184" s="213" t="s">
        <v>158</v>
      </c>
      <c r="H184" s="214">
        <v>1</v>
      </c>
      <c r="I184" s="215"/>
      <c r="J184" s="216">
        <f t="shared" si="40"/>
        <v>0</v>
      </c>
      <c r="K184" s="217"/>
      <c r="L184" s="218"/>
      <c r="M184" s="219" t="s">
        <v>1</v>
      </c>
      <c r="N184" s="220" t="s">
        <v>42</v>
      </c>
      <c r="O184" s="68"/>
      <c r="P184" s="206">
        <f t="shared" si="41"/>
        <v>0</v>
      </c>
      <c r="Q184" s="206">
        <v>0</v>
      </c>
      <c r="R184" s="206">
        <f t="shared" si="42"/>
        <v>0</v>
      </c>
      <c r="S184" s="206">
        <v>0</v>
      </c>
      <c r="T184" s="207">
        <f t="shared" si="4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8" t="s">
        <v>146</v>
      </c>
      <c r="AT184" s="208" t="s">
        <v>155</v>
      </c>
      <c r="AU184" s="208" t="s">
        <v>122</v>
      </c>
      <c r="AY184" s="14" t="s">
        <v>114</v>
      </c>
      <c r="BE184" s="209">
        <f t="shared" si="44"/>
        <v>0</v>
      </c>
      <c r="BF184" s="209">
        <f t="shared" si="45"/>
        <v>0</v>
      </c>
      <c r="BG184" s="209">
        <f t="shared" si="46"/>
        <v>0</v>
      </c>
      <c r="BH184" s="209">
        <f t="shared" si="47"/>
        <v>0</v>
      </c>
      <c r="BI184" s="209">
        <f t="shared" si="48"/>
        <v>0</v>
      </c>
      <c r="BJ184" s="14" t="s">
        <v>122</v>
      </c>
      <c r="BK184" s="209">
        <f t="shared" si="49"/>
        <v>0</v>
      </c>
      <c r="BL184" s="14" t="s">
        <v>121</v>
      </c>
      <c r="BM184" s="208" t="s">
        <v>345</v>
      </c>
    </row>
    <row r="185" spans="1:65" s="2" customFormat="1" ht="55.5" customHeight="1">
      <c r="A185" s="31"/>
      <c r="B185" s="32"/>
      <c r="C185" s="210" t="s">
        <v>346</v>
      </c>
      <c r="D185" s="210" t="s">
        <v>155</v>
      </c>
      <c r="E185" s="211" t="s">
        <v>347</v>
      </c>
      <c r="F185" s="212" t="s">
        <v>348</v>
      </c>
      <c r="G185" s="213" t="s">
        <v>158</v>
      </c>
      <c r="H185" s="214">
        <v>1</v>
      </c>
      <c r="I185" s="215"/>
      <c r="J185" s="216">
        <f t="shared" si="40"/>
        <v>0</v>
      </c>
      <c r="K185" s="217"/>
      <c r="L185" s="218"/>
      <c r="M185" s="219" t="s">
        <v>1</v>
      </c>
      <c r="N185" s="220" t="s">
        <v>42</v>
      </c>
      <c r="O185" s="68"/>
      <c r="P185" s="206">
        <f t="shared" si="41"/>
        <v>0</v>
      </c>
      <c r="Q185" s="206">
        <v>0</v>
      </c>
      <c r="R185" s="206">
        <f t="shared" si="42"/>
        <v>0</v>
      </c>
      <c r="S185" s="206">
        <v>0</v>
      </c>
      <c r="T185" s="207">
        <f t="shared" si="4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8" t="s">
        <v>146</v>
      </c>
      <c r="AT185" s="208" t="s">
        <v>155</v>
      </c>
      <c r="AU185" s="208" t="s">
        <v>122</v>
      </c>
      <c r="AY185" s="14" t="s">
        <v>114</v>
      </c>
      <c r="BE185" s="209">
        <f t="shared" si="44"/>
        <v>0</v>
      </c>
      <c r="BF185" s="209">
        <f t="shared" si="45"/>
        <v>0</v>
      </c>
      <c r="BG185" s="209">
        <f t="shared" si="46"/>
        <v>0</v>
      </c>
      <c r="BH185" s="209">
        <f t="shared" si="47"/>
        <v>0</v>
      </c>
      <c r="BI185" s="209">
        <f t="shared" si="48"/>
        <v>0</v>
      </c>
      <c r="BJ185" s="14" t="s">
        <v>122</v>
      </c>
      <c r="BK185" s="209">
        <f t="shared" si="49"/>
        <v>0</v>
      </c>
      <c r="BL185" s="14" t="s">
        <v>121</v>
      </c>
      <c r="BM185" s="208" t="s">
        <v>349</v>
      </c>
    </row>
    <row r="186" spans="1:65" s="2" customFormat="1" ht="55.5" customHeight="1">
      <c r="A186" s="31"/>
      <c r="B186" s="32"/>
      <c r="C186" s="210" t="s">
        <v>350</v>
      </c>
      <c r="D186" s="210" t="s">
        <v>155</v>
      </c>
      <c r="E186" s="211" t="s">
        <v>351</v>
      </c>
      <c r="F186" s="212" t="s">
        <v>352</v>
      </c>
      <c r="G186" s="213" t="s">
        <v>158</v>
      </c>
      <c r="H186" s="214">
        <v>2</v>
      </c>
      <c r="I186" s="215"/>
      <c r="J186" s="216">
        <f t="shared" si="40"/>
        <v>0</v>
      </c>
      <c r="K186" s="217"/>
      <c r="L186" s="218"/>
      <c r="M186" s="219" t="s">
        <v>1</v>
      </c>
      <c r="N186" s="220" t="s">
        <v>42</v>
      </c>
      <c r="O186" s="68"/>
      <c r="P186" s="206">
        <f t="shared" si="41"/>
        <v>0</v>
      </c>
      <c r="Q186" s="206">
        <v>0</v>
      </c>
      <c r="R186" s="206">
        <f t="shared" si="42"/>
        <v>0</v>
      </c>
      <c r="S186" s="206">
        <v>0</v>
      </c>
      <c r="T186" s="207">
        <f t="shared" si="4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8" t="s">
        <v>146</v>
      </c>
      <c r="AT186" s="208" t="s">
        <v>155</v>
      </c>
      <c r="AU186" s="208" t="s">
        <v>122</v>
      </c>
      <c r="AY186" s="14" t="s">
        <v>114</v>
      </c>
      <c r="BE186" s="209">
        <f t="shared" si="44"/>
        <v>0</v>
      </c>
      <c r="BF186" s="209">
        <f t="shared" si="45"/>
        <v>0</v>
      </c>
      <c r="BG186" s="209">
        <f t="shared" si="46"/>
        <v>0</v>
      </c>
      <c r="BH186" s="209">
        <f t="shared" si="47"/>
        <v>0</v>
      </c>
      <c r="BI186" s="209">
        <f t="shared" si="48"/>
        <v>0</v>
      </c>
      <c r="BJ186" s="14" t="s">
        <v>122</v>
      </c>
      <c r="BK186" s="209">
        <f t="shared" si="49"/>
        <v>0</v>
      </c>
      <c r="BL186" s="14" t="s">
        <v>121</v>
      </c>
      <c r="BM186" s="208" t="s">
        <v>353</v>
      </c>
    </row>
    <row r="187" spans="1:65" s="2" customFormat="1" ht="21.75" customHeight="1">
      <c r="A187" s="31"/>
      <c r="B187" s="32"/>
      <c r="C187" s="196" t="s">
        <v>354</v>
      </c>
      <c r="D187" s="196" t="s">
        <v>117</v>
      </c>
      <c r="E187" s="197" t="s">
        <v>355</v>
      </c>
      <c r="F187" s="198" t="s">
        <v>356</v>
      </c>
      <c r="G187" s="199" t="s">
        <v>264</v>
      </c>
      <c r="H187" s="221"/>
      <c r="I187" s="201"/>
      <c r="J187" s="202">
        <f t="shared" si="40"/>
        <v>0</v>
      </c>
      <c r="K187" s="203"/>
      <c r="L187" s="36"/>
      <c r="M187" s="204" t="s">
        <v>1</v>
      </c>
      <c r="N187" s="205" t="s">
        <v>42</v>
      </c>
      <c r="O187" s="68"/>
      <c r="P187" s="206">
        <f t="shared" si="41"/>
        <v>0</v>
      </c>
      <c r="Q187" s="206">
        <v>0</v>
      </c>
      <c r="R187" s="206">
        <f t="shared" si="42"/>
        <v>0</v>
      </c>
      <c r="S187" s="206">
        <v>0</v>
      </c>
      <c r="T187" s="207">
        <f t="shared" si="4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8" t="s">
        <v>181</v>
      </c>
      <c r="AT187" s="208" t="s">
        <v>117</v>
      </c>
      <c r="AU187" s="208" t="s">
        <v>122</v>
      </c>
      <c r="AY187" s="14" t="s">
        <v>114</v>
      </c>
      <c r="BE187" s="209">
        <f t="shared" si="44"/>
        <v>0</v>
      </c>
      <c r="BF187" s="209">
        <f t="shared" si="45"/>
        <v>0</v>
      </c>
      <c r="BG187" s="209">
        <f t="shared" si="46"/>
        <v>0</v>
      </c>
      <c r="BH187" s="209">
        <f t="shared" si="47"/>
        <v>0</v>
      </c>
      <c r="BI187" s="209">
        <f t="shared" si="48"/>
        <v>0</v>
      </c>
      <c r="BJ187" s="14" t="s">
        <v>122</v>
      </c>
      <c r="BK187" s="209">
        <f t="shared" si="49"/>
        <v>0</v>
      </c>
      <c r="BL187" s="14" t="s">
        <v>181</v>
      </c>
      <c r="BM187" s="208" t="s">
        <v>357</v>
      </c>
    </row>
    <row r="188" spans="1:65" s="12" customFormat="1" ht="22.9" customHeight="1">
      <c r="B188" s="180"/>
      <c r="C188" s="181"/>
      <c r="D188" s="182" t="s">
        <v>75</v>
      </c>
      <c r="E188" s="194" t="s">
        <v>358</v>
      </c>
      <c r="F188" s="194" t="s">
        <v>359</v>
      </c>
      <c r="G188" s="181"/>
      <c r="H188" s="181"/>
      <c r="I188" s="184"/>
      <c r="J188" s="195">
        <f>BK188</f>
        <v>0</v>
      </c>
      <c r="K188" s="181"/>
      <c r="L188" s="186"/>
      <c r="M188" s="187"/>
      <c r="N188" s="188"/>
      <c r="O188" s="188"/>
      <c r="P188" s="189">
        <f>SUM(P189:P190)</f>
        <v>0</v>
      </c>
      <c r="Q188" s="188"/>
      <c r="R188" s="189">
        <f>SUM(R189:R190)</f>
        <v>6.3450000000000006E-2</v>
      </c>
      <c r="S188" s="188"/>
      <c r="T188" s="190">
        <f>SUM(T189:T190)</f>
        <v>0</v>
      </c>
      <c r="AR188" s="191" t="s">
        <v>122</v>
      </c>
      <c r="AT188" s="192" t="s">
        <v>75</v>
      </c>
      <c r="AU188" s="192" t="s">
        <v>81</v>
      </c>
      <c r="AY188" s="191" t="s">
        <v>114</v>
      </c>
      <c r="BK188" s="193">
        <f>SUM(BK189:BK190)</f>
        <v>0</v>
      </c>
    </row>
    <row r="189" spans="1:65" s="2" customFormat="1" ht="21.75" customHeight="1">
      <c r="A189" s="31"/>
      <c r="B189" s="32"/>
      <c r="C189" s="196" t="s">
        <v>360</v>
      </c>
      <c r="D189" s="196" t="s">
        <v>117</v>
      </c>
      <c r="E189" s="197" t="s">
        <v>361</v>
      </c>
      <c r="F189" s="198" t="s">
        <v>362</v>
      </c>
      <c r="G189" s="199" t="s">
        <v>164</v>
      </c>
      <c r="H189" s="200">
        <v>135</v>
      </c>
      <c r="I189" s="201"/>
      <c r="J189" s="202">
        <f>ROUND(I189*H189,2)</f>
        <v>0</v>
      </c>
      <c r="K189" s="203"/>
      <c r="L189" s="36"/>
      <c r="M189" s="204" t="s">
        <v>1</v>
      </c>
      <c r="N189" s="205" t="s">
        <v>42</v>
      </c>
      <c r="O189" s="68"/>
      <c r="P189" s="206">
        <f>O189*H189</f>
        <v>0</v>
      </c>
      <c r="Q189" s="206">
        <v>2.1000000000000001E-4</v>
      </c>
      <c r="R189" s="206">
        <f>Q189*H189</f>
        <v>2.835E-2</v>
      </c>
      <c r="S189" s="206">
        <v>0</v>
      </c>
      <c r="T189" s="207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8" t="s">
        <v>181</v>
      </c>
      <c r="AT189" s="208" t="s">
        <v>117</v>
      </c>
      <c r="AU189" s="208" t="s">
        <v>122</v>
      </c>
      <c r="AY189" s="14" t="s">
        <v>114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4" t="s">
        <v>122</v>
      </c>
      <c r="BK189" s="209">
        <f>ROUND(I189*H189,2)</f>
        <v>0</v>
      </c>
      <c r="BL189" s="14" t="s">
        <v>181</v>
      </c>
      <c r="BM189" s="208" t="s">
        <v>363</v>
      </c>
    </row>
    <row r="190" spans="1:65" s="2" customFormat="1" ht="21.75" customHeight="1">
      <c r="A190" s="31"/>
      <c r="B190" s="32"/>
      <c r="C190" s="196" t="s">
        <v>364</v>
      </c>
      <c r="D190" s="196" t="s">
        <v>117</v>
      </c>
      <c r="E190" s="197" t="s">
        <v>365</v>
      </c>
      <c r="F190" s="198" t="s">
        <v>366</v>
      </c>
      <c r="G190" s="199" t="s">
        <v>164</v>
      </c>
      <c r="H190" s="200">
        <v>135</v>
      </c>
      <c r="I190" s="201"/>
      <c r="J190" s="202">
        <f>ROUND(I190*H190,2)</f>
        <v>0</v>
      </c>
      <c r="K190" s="203"/>
      <c r="L190" s="36"/>
      <c r="M190" s="222" t="s">
        <v>1</v>
      </c>
      <c r="N190" s="223" t="s">
        <v>42</v>
      </c>
      <c r="O190" s="224"/>
      <c r="P190" s="225">
        <f>O190*H190</f>
        <v>0</v>
      </c>
      <c r="Q190" s="225">
        <v>2.5999999999999998E-4</v>
      </c>
      <c r="R190" s="225">
        <f>Q190*H190</f>
        <v>3.5099999999999999E-2</v>
      </c>
      <c r="S190" s="225">
        <v>0</v>
      </c>
      <c r="T190" s="226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8" t="s">
        <v>181</v>
      </c>
      <c r="AT190" s="208" t="s">
        <v>117</v>
      </c>
      <c r="AU190" s="208" t="s">
        <v>122</v>
      </c>
      <c r="AY190" s="14" t="s">
        <v>114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4" t="s">
        <v>122</v>
      </c>
      <c r="BK190" s="209">
        <f>ROUND(I190*H190,2)</f>
        <v>0</v>
      </c>
      <c r="BL190" s="14" t="s">
        <v>181</v>
      </c>
      <c r="BM190" s="208" t="s">
        <v>367</v>
      </c>
    </row>
    <row r="191" spans="1:65" s="2" customFormat="1" ht="6.95" customHeight="1">
      <c r="A191" s="31"/>
      <c r="B191" s="51"/>
      <c r="C191" s="52"/>
      <c r="D191" s="52"/>
      <c r="E191" s="52"/>
      <c r="F191" s="52"/>
      <c r="G191" s="52"/>
      <c r="H191" s="52"/>
      <c r="I191" s="144"/>
      <c r="J191" s="52"/>
      <c r="K191" s="52"/>
      <c r="L191" s="36"/>
      <c r="M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</row>
  </sheetData>
  <sheetProtection algorithmName="SHA-512" hashValue="3TgD3qt0Hk0mHQap+Q8ne6EKABAyu5hsDWvF1wIZiSl1Za0qjrAf79crfP2AXz5UNR5izjXt+2aNuriWVXMLQA==" saltValue="sp+TrW6Nf8uIssnij4X1+r1CW8SSE7wbytqSq5+MwyLJpR9Jvg1muKuJ+mN1+IG6bzlu0kS6hrEQQF9lpJoZrg==" spinCount="100000" sheet="1" objects="1" scenarios="1" formatColumns="0" formatRows="0" autoFilter="0"/>
  <autoFilter ref="C121:K190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IprosOkna2020 - DS Vojkov...</vt:lpstr>
      <vt:lpstr>'IprosOkna2020 - DS Vojkov...'!Názvy_tisku</vt:lpstr>
      <vt:lpstr>'Rekapitulace stavby'!Názvy_tisku</vt:lpstr>
      <vt:lpstr>'IprosOkna2020 - DS Vojkov...'!Oblast_tisku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Fulin-PC\Fulin</dc:creator>
  <cp:lastModifiedBy>konicek</cp:lastModifiedBy>
  <dcterms:created xsi:type="dcterms:W3CDTF">2020-05-19T21:17:44Z</dcterms:created>
  <dcterms:modified xsi:type="dcterms:W3CDTF">2020-05-20T08:44:46Z</dcterms:modified>
</cp:coreProperties>
</file>