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activeTab="0"/>
  </bookViews>
  <sheets>
    <sheet name="Záhořany" sheetId="1" r:id="rId1"/>
  </sheets>
  <definedNames/>
  <calcPr fullCalcOnLoad="1"/>
</workbook>
</file>

<file path=xl/sharedStrings.xml><?xml version="1.0" encoding="utf-8"?>
<sst xmlns="http://schemas.openxmlformats.org/spreadsheetml/2006/main" count="190" uniqueCount="146">
  <si>
    <t>Poř.</t>
  </si>
  <si>
    <t>č.pol.</t>
  </si>
  <si>
    <t>Kód</t>
  </si>
  <si>
    <t>položky</t>
  </si>
  <si>
    <t>Název položky</t>
  </si>
  <si>
    <t>jednotka</t>
  </si>
  <si>
    <t>Počet</t>
  </si>
  <si>
    <t>jednotek</t>
  </si>
  <si>
    <t>CENA</t>
  </si>
  <si>
    <t>jednotková</t>
  </si>
  <si>
    <t>celkem</t>
  </si>
  <si>
    <t xml:space="preserve">M2        </t>
  </si>
  <si>
    <t xml:space="preserve">M3        </t>
  </si>
  <si>
    <t xml:space="preserve">18242           </t>
  </si>
  <si>
    <t xml:space="preserve">M         </t>
  </si>
  <si>
    <t xml:space="preserve">T         </t>
  </si>
  <si>
    <t xml:space="preserve">561401          </t>
  </si>
  <si>
    <t xml:space="preserve">56330           </t>
  </si>
  <si>
    <t xml:space="preserve">711111          </t>
  </si>
  <si>
    <t>T</t>
  </si>
  <si>
    <t xml:space="preserve">12110                 </t>
  </si>
  <si>
    <t>014102(1)</t>
  </si>
  <si>
    <t xml:space="preserve">17481           </t>
  </si>
  <si>
    <t xml:space="preserve">451312    </t>
  </si>
  <si>
    <t xml:space="preserve">21263           </t>
  </si>
  <si>
    <t xml:space="preserve">M3  </t>
  </si>
  <si>
    <t xml:space="preserve">264328         </t>
  </si>
  <si>
    <t xml:space="preserve">327325          </t>
  </si>
  <si>
    <t xml:space="preserve">327365          </t>
  </si>
  <si>
    <t xml:space="preserve">317325          </t>
  </si>
  <si>
    <t xml:space="preserve">317365          </t>
  </si>
  <si>
    <t xml:space="preserve">18222           </t>
  </si>
  <si>
    <t xml:space="preserve">574C08         </t>
  </si>
  <si>
    <t xml:space="preserve">57130           </t>
  </si>
  <si>
    <t>014102(2)</t>
  </si>
  <si>
    <t xml:space="preserve">572123           </t>
  </si>
  <si>
    <t xml:space="preserve">M2    </t>
  </si>
  <si>
    <t xml:space="preserve">572223        </t>
  </si>
  <si>
    <t>Stavba:</t>
  </si>
  <si>
    <t>DÚR/DSP</t>
  </si>
  <si>
    <t>Část:</t>
  </si>
  <si>
    <t>C.2. SO 02 ZEĎ</t>
  </si>
  <si>
    <t>III/1042 Zahořany, bezpečnostní opatření na silnici - PD</t>
  </si>
  <si>
    <t>KUS</t>
  </si>
  <si>
    <t>M</t>
  </si>
  <si>
    <t>C e l k e m (bez DPH)</t>
  </si>
  <si>
    <t xml:space="preserve">899123        </t>
  </si>
  <si>
    <t xml:space="preserve">KUS       </t>
  </si>
  <si>
    <t xml:space="preserve">89915        </t>
  </si>
  <si>
    <t xml:space="preserve">89952          </t>
  </si>
  <si>
    <t xml:space="preserve">78383           </t>
  </si>
  <si>
    <t xml:space="preserve">M2     </t>
  </si>
  <si>
    <t xml:space="preserve">M2      </t>
  </si>
  <si>
    <t xml:space="preserve">272324    </t>
  </si>
  <si>
    <t xml:space="preserve">272368          </t>
  </si>
  <si>
    <t>KG</t>
  </si>
  <si>
    <t xml:space="preserve">13173A        </t>
  </si>
  <si>
    <t xml:space="preserve">13173B    </t>
  </si>
  <si>
    <t xml:space="preserve">M3KM   </t>
  </si>
  <si>
    <t xml:space="preserve">9113B1         </t>
  </si>
  <si>
    <t xml:space="preserve">TKM        </t>
  </si>
  <si>
    <t xml:space="preserve">711332         </t>
  </si>
  <si>
    <t>285362R</t>
  </si>
  <si>
    <t>Průzkumné, geodetické a projektové práce</t>
  </si>
  <si>
    <t>Zařízení staveniště</t>
  </si>
  <si>
    <t>Zkoušky a ostatní měření</t>
  </si>
  <si>
    <t>Ostatní inženýrská činnost</t>
  </si>
  <si>
    <t>DIO, DIR</t>
  </si>
  <si>
    <t xml:space="preserve">9117C1       </t>
  </si>
  <si>
    <t xml:space="preserve">264228         </t>
  </si>
  <si>
    <t>9181B</t>
  </si>
  <si>
    <t>9182B</t>
  </si>
  <si>
    <t>014102(3)</t>
  </si>
  <si>
    <t>M2</t>
  </si>
  <si>
    <r>
      <t>DROBNÉ DOPLŇK KONSTR KOVOVÉ NEREZ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Osazení odvodňovacích žlabů z ocelových plechů
</t>
    </r>
    <r>
      <rPr>
        <i/>
        <sz val="10"/>
        <rFont val="Arial"/>
        <family val="2"/>
      </rPr>
      <t>Výpočet: 0,002*0,394*7850*60</t>
    </r>
  </si>
  <si>
    <r>
      <t xml:space="preserve">PŘÍKOP ŽLABY Z BETON TVÁR ŠÍŘ DO 600MM DO BET TL 100MM
</t>
    </r>
    <r>
      <rPr>
        <i/>
        <sz val="10"/>
        <rFont val="Arial"/>
        <family val="2"/>
      </rPr>
      <t>Výpočet: 395</t>
    </r>
  </si>
  <si>
    <r>
      <t xml:space="preserve">TĚSNĚNÍ DILATAČNÍCH SPAR POLYURETANOVÝM TMELEM PRŮŘEZU DO 400MM2
</t>
    </r>
    <r>
      <rPr>
        <i/>
        <sz val="10"/>
        <rFont val="Arial"/>
        <family val="2"/>
      </rPr>
      <t>Výpočet: 19*3,4</t>
    </r>
  </si>
  <si>
    <r>
      <t xml:space="preserve">PROPUSTY Z TRUB DN 400MM
</t>
    </r>
    <r>
      <rPr>
        <i/>
        <sz val="10"/>
        <rFont val="Arial"/>
        <family val="2"/>
      </rPr>
      <t>Výpočet: 11*5</t>
    </r>
  </si>
  <si>
    <r>
      <t xml:space="preserve">VTOK JÍMKY BETONOVÉ VČET DLAŽBY PROPUSTU Z TRUB DN DO 400MM
</t>
    </r>
    <r>
      <rPr>
        <i/>
        <sz val="10"/>
        <rFont val="Arial"/>
        <family val="2"/>
      </rPr>
      <t>Výpočet: 5</t>
    </r>
  </si>
  <si>
    <r>
      <t xml:space="preserve">ČELA PROPUSTU Z TRUB DN DO 400MM Z BETONU
</t>
    </r>
    <r>
      <rPr>
        <i/>
        <sz val="10"/>
        <rFont val="Arial"/>
        <family val="2"/>
      </rPr>
      <t>Výpočet: 5</t>
    </r>
  </si>
  <si>
    <r>
      <t xml:space="preserve">VODOROVNÉ DOPRAVNÍ ZNAČENÍ PLASTEM HLADKÉ - DODÁVKA A POKLÁDKA
</t>
    </r>
    <r>
      <rPr>
        <i/>
        <sz val="10"/>
        <rFont val="Arial"/>
        <family val="2"/>
      </rPr>
      <t>Výpočet: 3*0,125*(360+35)</t>
    </r>
  </si>
  <si>
    <r>
      <t xml:space="preserve">SVOD OCEL ZÁBRADEL ÚROVEŇ ZADRŽ H2 - DODÁVKA A MONTÁŽ
</t>
    </r>
    <r>
      <rPr>
        <i/>
        <sz val="10"/>
        <rFont val="Arial"/>
        <family val="2"/>
      </rPr>
      <t>Výpočet: 360</t>
    </r>
  </si>
  <si>
    <r>
      <t xml:space="preserve">SVODIDLO OCEL SILNIČ JEDNOSTR, ÚROVEŇ ZADRŽ H1 - DODÁVKA A MONTÁŽ
Přesah svodidla za konci zdi včetně výškových náběhů dlouhých
</t>
    </r>
    <r>
      <rPr>
        <i/>
        <sz val="10"/>
        <rFont val="Arial"/>
        <family val="2"/>
      </rPr>
      <t>Výpočet: 2*20</t>
    </r>
  </si>
  <si>
    <r>
      <t xml:space="preserve">OBETON POTRUBÍ Z PROST BETONU
Vytvoření betonového sedla a obetonování z C12/15-X0 trub propustu
</t>
    </r>
    <r>
      <rPr>
        <i/>
        <sz val="10"/>
        <rFont val="Arial"/>
        <family val="2"/>
      </rPr>
      <t>Výpočet: 5*0,4*10</t>
    </r>
    <r>
      <rPr>
        <sz val="10"/>
        <rFont val="Arial"/>
        <family val="2"/>
      </rPr>
      <t xml:space="preserve">
</t>
    </r>
  </si>
  <si>
    <r>
      <t xml:space="preserve">STUPADLA (A POD)
</t>
    </r>
    <r>
      <rPr>
        <i/>
        <sz val="10"/>
        <rFont val="Arial"/>
        <family val="2"/>
      </rPr>
      <t>Výpočet: 5*7</t>
    </r>
  </si>
  <si>
    <r>
      <t xml:space="preserve">POPLATKY ZA SKLÁDKU
</t>
    </r>
    <r>
      <rPr>
        <i/>
        <sz val="10"/>
        <rFont val="Arial"/>
        <family val="2"/>
      </rPr>
      <t xml:space="preserve">Poplatek za uložení odpadu ze sypaniny na skládce (skládkovné)
</t>
    </r>
    <r>
      <rPr>
        <i/>
        <sz val="10"/>
        <rFont val="Arial"/>
        <family val="2"/>
      </rPr>
      <t>Výpočet: 1,8*(1,45*362+5*15,5*3+1,9*(55+230)+2,5*2*1,5*5)</t>
    </r>
  </si>
  <si>
    <r>
      <t xml:space="preserve">ODSTRANĚNÍ KŘOVIN
odstranění křovin a stromů do průměru 100 mm
doprava dřevin bez ohledu na vzdálenost
spálení na hromadách nebo štěpkování
</t>
    </r>
    <r>
      <rPr>
        <i/>
        <sz val="10"/>
        <rFont val="Arial"/>
        <family val="2"/>
      </rPr>
      <t>Výpočet: 200</t>
    </r>
  </si>
  <si>
    <r>
      <t xml:space="preserve">SEJMUTÍ ORNICE NEBO LESNÍ PŮDY
</t>
    </r>
    <r>
      <rPr>
        <i/>
        <sz val="10"/>
        <rFont val="Arial"/>
        <family val="2"/>
      </rPr>
      <t>Výpočet: 0,15*(2*364+1,7*(55+230))</t>
    </r>
  </si>
  <si>
    <r>
      <t xml:space="preserve">HLOUBENÍ JAM ZAPAŽ I NEPAŽ TŘ. I - BEZ DOPRAVY
</t>
    </r>
    <r>
      <rPr>
        <i/>
        <sz val="10"/>
        <rFont val="Arial"/>
        <family val="2"/>
      </rPr>
      <t>Výpočet: 1,45*362+5*15,5*3+1,9*(55+230)+2,5*2*1,5*5</t>
    </r>
  </si>
  <si>
    <r>
      <t xml:space="preserve">HLOUBENÍ JAM ZAPAŽ I NEPAŽ TŘ. I - DOPRAVA
Odvoz do vzdálenosti 25 km a uložení na skládku
</t>
    </r>
    <r>
      <rPr>
        <i/>
        <sz val="10"/>
        <rFont val="Arial"/>
        <family val="2"/>
      </rPr>
      <t>Výpočet: 25*(1,45*362+5*15,5*3+1,9*(55+230)+2,5*2*1,5*5)</t>
    </r>
  </si>
  <si>
    <r>
      <t>ZÁSYP JAM A RÝH Z NAKUPOVANÝCH MATERIÁLŮ</t>
    </r>
    <r>
      <rPr>
        <sz val="10"/>
        <rFont val="Arial"/>
        <family val="0"/>
      </rPr>
      <t xml:space="preserve">
Zásyp vč. nákupu materiálu a hutnění po vrstvách tl. 300 mm
</t>
    </r>
    <r>
      <rPr>
        <i/>
        <sz val="10"/>
        <rFont val="Arial"/>
        <family val="2"/>
      </rPr>
      <t>Výpočet: (0,31+0,08)*361+1,6*(2*10+15+45+25)+0,8*(45+35+25+40)+5*2,8*0,5*6,3+(2,5*2*1,5-2*1,2*0,6)*5</t>
    </r>
  </si>
  <si>
    <r>
      <t xml:space="preserve">ROZPROSTŘENÍ ORNICE VE SVAHU V TL DO 0,15M
</t>
    </r>
    <r>
      <rPr>
        <i/>
        <sz val="10"/>
        <rFont val="Arial"/>
        <family val="2"/>
      </rPr>
      <t>Výpočet: 1,1*362+1,2*(55+160+50+2*3*1,5)</t>
    </r>
  </si>
  <si>
    <r>
      <t xml:space="preserve">ZALOŽENÍ TRÁVNÍKU HYDROOSEVEM NA ORNICI
Založení trávníku na upraveném terénu a obnova na stávajících částech dotčených stavbou
</t>
    </r>
    <r>
      <rPr>
        <i/>
        <sz val="10"/>
        <rFont val="Arial"/>
        <family val="2"/>
      </rPr>
      <t>Výpočet: 1,1*362+1,2*(55+160+50+2*3*1,5)</t>
    </r>
  </si>
  <si>
    <r>
      <t xml:space="preserve">TRATIVODY KOMPLET Z TRUB Z PLAST HMOT DN DO 150MM
Příčná drenáž, včetně vyústění
</t>
    </r>
    <r>
      <rPr>
        <i/>
        <sz val="10"/>
        <rFont val="Arial"/>
        <family val="2"/>
      </rPr>
      <t>Výpočet: 362+18*2,5</t>
    </r>
  </si>
  <si>
    <r>
      <t xml:space="preserve">PILOTY ZE ŽELEZOBETONU C25/30
</t>
    </r>
    <r>
      <rPr>
        <i/>
        <sz val="10"/>
        <rFont val="Arial"/>
        <family val="2"/>
      </rPr>
      <t>Výpočet: 0,3*0,3*PI()*6,5*156</t>
    </r>
  </si>
  <si>
    <r>
      <t xml:space="preserve">VÝZTUŽ PILOT Z OCELI 10505, B500B
</t>
    </r>
    <r>
      <rPr>
        <i/>
        <sz val="10"/>
        <rFont val="Arial"/>
        <family val="2"/>
      </rPr>
      <t>Výpočet: 0,45*156</t>
    </r>
  </si>
  <si>
    <r>
      <t xml:space="preserve">VRTY PRO PILOTY TŘ. II D DO 600MM
</t>
    </r>
    <r>
      <rPr>
        <i/>
        <sz val="10"/>
        <rFont val="Arial"/>
        <family val="2"/>
      </rPr>
      <t>Výpočet: 0,4*7,15*156</t>
    </r>
  </si>
  <si>
    <r>
      <t xml:space="preserve">VRTY PRO PILOTY TŘ. III D DO 600MM
</t>
    </r>
    <r>
      <rPr>
        <i/>
        <sz val="10"/>
        <rFont val="Arial"/>
        <family val="2"/>
      </rPr>
      <t>Výpočet: 0,6*7,15*156</t>
    </r>
  </si>
  <si>
    <r>
      <t xml:space="preserve">ZÁKLADY ZE ŽELEZOBETONU DO C25/30 (B30)
Základ zárubní zdi ze svahovek
</t>
    </r>
    <r>
      <rPr>
        <i/>
        <sz val="10"/>
        <rFont val="Arial"/>
        <family val="2"/>
      </rPr>
      <t>Výpočet: 0,2*(55+160+50)</t>
    </r>
  </si>
  <si>
    <r>
      <t xml:space="preserve">VÝZTUŽ ZÁKLADŮ ZE SVAŘ SÍTÍ
</t>
    </r>
    <r>
      <rPr>
        <i/>
        <sz val="10"/>
        <rFont val="Arial"/>
        <family val="2"/>
      </rPr>
      <t>Výpočet: 8*1*1,1*(55+160+50)/1000</t>
    </r>
  </si>
  <si>
    <r>
      <t xml:space="preserve">KOTVENÍ NA POVRCHU Z BETONÁŘSKÉ VÝZTUŽE DL. DO 4M
Zavrtávací kotevní tyče prof. 32 mm s injekčním otvorem injektované směsí na bázi cementu, včetně vrtání a kompletního provedení. Přikotvení základu svahovek á 1,5 m v úseku dl. 30 m v nejvyšším místě u 10 stupňů svahovek nad sebou. Vrt bude proveden směrem do svahu v dolní úrovni výkopu s úklonem 15° od vodorovné, konce kotevních tyčí budou přesahovat min. 0,5 m do základu svahovek, konce tyčí budou opatřeny kotevní hlavou.
</t>
    </r>
    <r>
      <rPr>
        <i/>
        <sz val="10"/>
        <rFont val="Arial"/>
        <family val="2"/>
      </rPr>
      <t>Výpočet: 1*30</t>
    </r>
  </si>
  <si>
    <r>
      <t xml:space="preserve">ŘÍMSY ZE ŽELEZOBETONU DO C30/37
</t>
    </r>
    <r>
      <rPr>
        <i/>
        <sz val="10"/>
        <rFont val="Arial"/>
        <family val="2"/>
      </rPr>
      <t>Výpočet: 0,21*360</t>
    </r>
  </si>
  <si>
    <r>
      <t xml:space="preserve">VÝZTUŽ ŘÍMS Z OCELI 10505, B500B
Předopokládáno 180 kg/m3 
</t>
    </r>
    <r>
      <rPr>
        <i/>
        <sz val="10"/>
        <rFont val="Arial"/>
        <family val="2"/>
      </rPr>
      <t>Výpočet: 0,18*(0,21*360)</t>
    </r>
  </si>
  <si>
    <r>
      <t xml:space="preserve">ZDI OPĚRNÉ, ZÁRUBNÍ, NÁBŘEŽNÍ ZE ŽELEZOVÉHO BETONU DO C30/37
Železobetonová zeď z C30/37-XF4 
</t>
    </r>
    <r>
      <rPr>
        <i/>
        <sz val="10"/>
        <rFont val="Arial"/>
        <family val="2"/>
      </rPr>
      <t>Výpočet: 0,86*360</t>
    </r>
  </si>
  <si>
    <r>
      <t xml:space="preserve">VÝZTUŽ ZDÍ OPĚRNÝCH, ZÁRUBNÍCH, NÁBŘEŽNÍCH Z OCELI 10505, B500B
Předopokládáno 160 kg/m3
</t>
    </r>
    <r>
      <rPr>
        <i/>
        <sz val="10"/>
        <rFont val="Arial"/>
        <family val="2"/>
      </rPr>
      <t>Výpočet: 0,16*(0,86*360)</t>
    </r>
  </si>
  <si>
    <r>
      <t xml:space="preserve">OPĚRNÝ SYSTÉM S LÍCEM Z BETON TVAROVEK VÝŠ DO 2M
</t>
    </r>
    <r>
      <rPr>
        <i/>
        <sz val="10"/>
        <rFont val="Arial"/>
        <family val="2"/>
      </rPr>
      <t>Výpočet: 1*(45+35+25+40)+2*(10*2+15)</t>
    </r>
  </si>
  <si>
    <r>
      <t xml:space="preserve">OPĚRNÝ SYSTÉM S LÍCEM Z BETON TVAROVEK VÝŠ 2M - 4M
</t>
    </r>
    <r>
      <rPr>
        <i/>
        <sz val="10"/>
        <rFont val="Arial"/>
        <family val="2"/>
      </rPr>
      <t>Výpočet: 2,6*(45+25)</t>
    </r>
  </si>
  <si>
    <r>
      <t xml:space="preserve">PODKLADNÍ A VÝPLŇOVÉ VRSTVY Z PROSTÉHO BETONU C12/15
Podkladní a výplňový beton C12/15
</t>
    </r>
    <r>
      <rPr>
        <i/>
        <sz val="10"/>
        <rFont val="Arial"/>
        <family val="2"/>
      </rPr>
      <t>Výpočet: 1,2*0,15*360,3+1,2*0,1*(55,3+160,3+50,3)</t>
    </r>
  </si>
  <si>
    <r>
      <t xml:space="preserve">NÁTĚRY BETON KONSTR TYP S4 (OS-C)
Hydrofobizační nátěr vnitřních částí betonových jímek
</t>
    </r>
    <r>
      <rPr>
        <i/>
        <sz val="10"/>
        <rFont val="Arial"/>
        <family val="2"/>
      </rPr>
      <t>Výpočet: 5*8</t>
    </r>
  </si>
  <si>
    <r>
      <t xml:space="preserve">MŘÍŽE Z KOMPOZITU SAMOSTATNÉ
Dodávku a osazení kompozitního roštu včetně rámu, upevnění k rámu a zakotvení rámu do betonu
</t>
    </r>
    <r>
      <rPr>
        <i/>
        <sz val="10"/>
        <rFont val="Arial"/>
        <family val="2"/>
      </rPr>
      <t>Výpočet: 5</t>
    </r>
  </si>
  <si>
    <t xml:space="preserve">11372A (1)          </t>
  </si>
  <si>
    <t xml:space="preserve">11372A (2)         </t>
  </si>
  <si>
    <t xml:space="preserve">11372B (1)          </t>
  </si>
  <si>
    <t xml:space="preserve">11372B (2)          </t>
  </si>
  <si>
    <r>
      <t xml:space="preserve">IZOLACE PODZEM OBJ PROTI VOL STÉK VODĚ ASFALT PÁSY
Izolace rubu ŽB zdi v místě dilatačních spáry zdvojená v šířce 0,5 m. Včetně adhezně-penetračního nátěru
</t>
    </r>
    <r>
      <rPr>
        <i/>
        <sz val="10"/>
        <rFont val="Arial"/>
        <family val="2"/>
      </rPr>
      <t>Výpočet: 19*1,5*0,5+1,8*(360+2*1)</t>
    </r>
  </si>
  <si>
    <t xml:space="preserve">711519          </t>
  </si>
  <si>
    <t>OCHRANA IZOLACE V PODZEMÍ TEXTILIÍ
Plošná geokompozitní měkká ochrana hydroizolace 1000 g/m2 (příp. 2x500 g/m2)</t>
  </si>
  <si>
    <t>014102(4)</t>
  </si>
  <si>
    <t xml:space="preserve">11372A (3)          </t>
  </si>
  <si>
    <t xml:space="preserve">11372B (3)          </t>
  </si>
  <si>
    <r>
      <t xml:space="preserve">IZOLACE BĚŽNÝCH KONSTRUKCÍ PROTI ZEMNÍ VLHKOSTI ASFALTOVÝMI NÁTĚRY
Asf. nátěr zasypaných částí betonových konstrukcí tam, kde není provedená izolace NAIP
</t>
    </r>
    <r>
      <rPr>
        <i/>
        <sz val="10"/>
        <rFont val="Arial"/>
        <family val="2"/>
      </rPr>
      <t>Výpočet: 1*362+0,25*(55+160+50)</t>
    </r>
  </si>
  <si>
    <t xml:space="preserve">572213 (1)             </t>
  </si>
  <si>
    <t xml:space="preserve">572213 (2)            </t>
  </si>
  <si>
    <t xml:space="preserve">574A04 (1)     </t>
  </si>
  <si>
    <t xml:space="preserve">574A04 (2)     </t>
  </si>
  <si>
    <r>
      <t xml:space="preserve">FRÉZOVÁNÍ ZPEVNĚNÝCH PLOCH ASFALTOVÝCH - DOPRAVA
Odvoz do vzdálenosti 30 km a uložení na skládku, neklasifikované jako nebezpečný odpad
</t>
    </r>
    <r>
      <rPr>
        <i/>
        <sz val="10"/>
        <rFont val="Arial"/>
        <family val="2"/>
      </rPr>
      <t>Výpočet: 30*(2*0,245*361+2*0,2*2*34+5*1,5*4*0,245)</t>
    </r>
  </si>
  <si>
    <r>
      <t xml:space="preserve">POPLATKY ZA SKLÁDKU
</t>
    </r>
    <r>
      <rPr>
        <i/>
        <sz val="10"/>
        <rFont val="Arial"/>
        <family val="2"/>
      </rPr>
      <t>Poplatek za uložení odpadu z asfaltových povrchů na skládce (skládkovné) klasifikovaných jako NEBEZPEČNÝ odpad. Frézování krajních částí vozovky.
Výpočet: 2,2*(2*0,055*361+5*1,5*4*0,055)</t>
    </r>
  </si>
  <si>
    <r>
      <t xml:space="preserve">POPLATKY ZA SKLÁDKU
</t>
    </r>
    <r>
      <rPr>
        <i/>
        <sz val="10"/>
        <rFont val="Arial"/>
        <family val="2"/>
      </rPr>
      <t>Poplatek za uložení odpadu z asfaltových povrchů na skládce (skládkovné), neklasifikované jako nebezpečný odpad, resp. Za uvedenou cenu bude tato položka odkoupena zhotovitelem. Frézování krajních částí vozovky.
Výpočet: 2,2*((2*0,3*361+2*0,2*2*34)-(2*0,055*361)+5*1,5*4*0,245)</t>
    </r>
  </si>
  <si>
    <r>
      <t xml:space="preserve">POPLATKY ZA SKLÁDKU
</t>
    </r>
    <r>
      <rPr>
        <i/>
        <sz val="10"/>
        <rFont val="Arial"/>
        <family val="2"/>
      </rPr>
      <t>Poplatek za uložení odpadu z asfaltových povrchů na skládce (skládkovné), neklasifikované jako nebezpečný odpad, resp. Za uvedenou cenu bude tato položka odkoupena zhotovitelem.
Položka obnovy 20% obrusné vrstvy stávající, zachovávané vozovky v tl. 40 mm.
Výpočet: 2,2*(0,2*0,04*4*395)</t>
    </r>
  </si>
  <si>
    <r>
      <t xml:space="preserve">FRÉZOVÁNÍ ZPEVNĚNÝCH PLOCH ASFALTOVÝCH - BEZ DOPRAVY
Frézování vozovky - uvažovaná šířka 2 m, podél zdi více vrstev celkové tl. 0,245 m (mimo vrstvu klasifikovanou jako nebezpečný odpad), výběhy za zeď na obou koncích v dl. 34 m do hl. 0,2 m, v místě trubních propustků v ploše 1,5x4 m, neklasifikované jako nebezpečný odpad
</t>
    </r>
    <r>
      <rPr>
        <i/>
        <sz val="10"/>
        <rFont val="Arial"/>
        <family val="2"/>
      </rPr>
      <t>Výpočet: 2*0,245*361+2*0,2*2*34+5*1,5*4*0,245</t>
    </r>
  </si>
  <si>
    <r>
      <t xml:space="preserve">FRÉZOVÁNÍ ZPEVNĚNÝCH PLOCH ASFALTOVÝCH - BEZ DOPRAVY
Frézování vozovky - uvažovaná šířka 2 m, podél zdi, v místě trubních propustků v ploše 1,5x4 m, vrstva klasifikovaná jako NEBEZPEČNÝ ODPAD TL. 0,55 m
</t>
    </r>
    <r>
      <rPr>
        <i/>
        <sz val="10"/>
        <rFont val="Arial"/>
        <family val="2"/>
      </rPr>
      <t>Výpočet: 2*0,055*361+5*1,5*4*0,055</t>
    </r>
  </si>
  <si>
    <r>
      <t xml:space="preserve">FRÉZOVÁNÍ ZPEVNĚNÝCH PLOCH ASFALTOVÝCH - BEZ DOPRAVY
Frézování vozovky - neklasifikované jako nebezpečný odpad.
Položka obnovy 20% obrusné vrstvy stávající, zachovávané vozovky v tl. 40 mm.
</t>
    </r>
    <r>
      <rPr>
        <i/>
        <sz val="10"/>
        <rFont val="Arial"/>
        <family val="2"/>
      </rPr>
      <t>Výpočet: 0,2*0,04*4*395</t>
    </r>
  </si>
  <si>
    <r>
      <t xml:space="preserve">FRÉZOVÁNÍ ZPEVNĚNÝCH PLOCH ASFALTOVÝCH - DOPRAVA
Odvoz do vzdálenosti 30 km a uložení na skládku, KLASIFIKOVANÉ jako nebezpečný odpad
</t>
    </r>
    <r>
      <rPr>
        <i/>
        <sz val="10"/>
        <rFont val="Arial"/>
        <family val="2"/>
      </rPr>
      <t>Výpočet: 30*(2*0,055*361+5*1,5*4*0,055)</t>
    </r>
  </si>
  <si>
    <r>
      <t xml:space="preserve">FRÉZOVÁNÍ ZPEVNĚNÝCH PLOCH ASFALTOVÝCH - DOPRAVA
Odvoz do vzdálenosti 30 km a uložení na skládku, neklasifikované jako nebezpečný odpad.
Položka obnovy 20% obrusné vrstvy stávající, zachovávané vozovky v tl. 40 mm.
</t>
    </r>
    <r>
      <rPr>
        <i/>
        <sz val="10"/>
        <rFont val="Arial"/>
        <family val="2"/>
      </rPr>
      <t>Výpočet: 30*(0,2*0,04*4*395)</t>
    </r>
  </si>
  <si>
    <r>
      <t xml:space="preserve">KAMENIVO ZPEV CEMENTEM TŘ I
Vrstva vozovky - KSC tl 170 mm
</t>
    </r>
    <r>
      <rPr>
        <i/>
        <sz val="10"/>
        <rFont val="Arial"/>
        <family val="2"/>
      </rPr>
      <t>Výpočet: 0,17*1,4*361+0,17*5*1,5*4</t>
    </r>
  </si>
  <si>
    <r>
      <t xml:space="preserve">VOZOVKOVÉ VRSTVY ZE ŠTĚRKODRTI
Vrstva vozovky - štěrkodrť tl. 250 mm 
</t>
    </r>
    <r>
      <rPr>
        <i/>
        <sz val="10"/>
        <rFont val="Arial"/>
        <family val="2"/>
      </rPr>
      <t>Výpočet: 0,25*1*361+0,25*5*1,5*4</t>
    </r>
  </si>
  <si>
    <r>
      <t xml:space="preserve">UZAVŘENÉ OBALOVANÉ KAMENIVO
Vrstva vozovky - obalované kam. tl 80 mm
</t>
    </r>
    <r>
      <rPr>
        <i/>
        <sz val="10"/>
        <rFont val="Arial"/>
        <family val="2"/>
      </rPr>
      <t>Výpočet: 0,08*(1,55+0,6)*395+0,08*5*1,5*4</t>
    </r>
  </si>
  <si>
    <r>
      <t xml:space="preserve">INFILTRAČNÍ POSTŘIK Z EMULZE DO 1,0KG/M2
</t>
    </r>
    <r>
      <rPr>
        <i/>
        <sz val="10"/>
        <rFont val="Arial"/>
        <family val="2"/>
      </rPr>
      <t>Výpočet: (2,1+0,75)*395+5*1,5*4</t>
    </r>
  </si>
  <si>
    <r>
      <t xml:space="preserve">SPOJOVACÍ POSTŘIK Z EMULZE DO 0,5KG/M2
</t>
    </r>
    <r>
      <rPr>
        <i/>
        <sz val="10"/>
        <rFont val="Arial"/>
        <family val="2"/>
      </rPr>
      <t>Výpočet: (2,1+0,75)*395+5*1,5*4</t>
    </r>
  </si>
  <si>
    <r>
      <t xml:space="preserve">SPOJOVACÍ POSTŘIK Z EMULZE DO 0,5KG/M2
Položka obnovy 20% obrusné vrstvy stávající, zachovávané vozovky v tl. 40 mm.
</t>
    </r>
    <r>
      <rPr>
        <i/>
        <sz val="10"/>
        <rFont val="Arial"/>
        <family val="2"/>
      </rPr>
      <t>Výpočet: (2,1+0,75)*395+0,2*4*395</t>
    </r>
  </si>
  <si>
    <r>
      <t xml:space="preserve">SPOJOVACÍ POSTŘIK Z EMULZE DO 1,0KG/M2
</t>
    </r>
    <r>
      <rPr>
        <i/>
        <sz val="10"/>
        <rFont val="Arial"/>
        <family val="2"/>
      </rPr>
      <t>Výpočet: (1,85+0,75)*362+5*1,5*4</t>
    </r>
  </si>
  <si>
    <r>
      <t xml:space="preserve">ASFALTOVÝ BETON PRO OBRUSNÉ VRSTVY ACO 11+, 11S
ACO 11+, obrusná vrstva v krajních částech vozovky
</t>
    </r>
    <r>
      <rPr>
        <i/>
        <sz val="10"/>
        <rFont val="Arial"/>
        <family val="2"/>
      </rPr>
      <t>Výpočet: 0,04*(2,1+0,75)*395+0,04*5*1,5*4</t>
    </r>
  </si>
  <si>
    <r>
      <t xml:space="preserve">ASFALTOVÝ BETON PRO OBRUSNÉ VRSTVY ACO 11+, 11S
ACO 11+, obrusná vrstva
Položka obnovy 20% obrusné vrstvy stávající, zachovávané vozovky v tl. 40 mm.
</t>
    </r>
    <r>
      <rPr>
        <i/>
        <sz val="10"/>
        <rFont val="Arial"/>
        <family val="2"/>
      </rPr>
      <t>Výpočet: 0,04*(2,1+0,75)*395+0,2*0,04*4*395</t>
    </r>
  </si>
  <si>
    <r>
      <t xml:space="preserve">ASFALTOVÝ BETON PRO LOŽNÍ VRSTVY ACL 22+, 22S
ACL 22+, ložná vrstva vozovky v krajních částech vozovky
</t>
    </r>
    <r>
      <rPr>
        <i/>
        <sz val="10"/>
        <rFont val="Arial"/>
        <family val="2"/>
      </rPr>
      <t>Výpočet: 0,08*(1,85+0,75)*395+0,08*5*1,5*4</t>
    </r>
  </si>
  <si>
    <r>
      <t xml:space="preserve">ŘEZÁNÍ ASFALTOVÉHO KRYTU VOZOVEK TL DO 100MM
</t>
    </r>
    <r>
      <rPr>
        <i/>
        <sz val="10"/>
        <rFont val="Arial"/>
        <family val="2"/>
      </rPr>
      <t>Výpočet: 360+35+5*2*4</t>
    </r>
  </si>
  <si>
    <r>
      <t xml:space="preserve">ŘEZÁNÍ ASFALT KRYTU VOZOVEK TL DO 150MM
</t>
    </r>
    <r>
      <rPr>
        <i/>
        <sz val="10"/>
        <rFont val="Arial"/>
        <family val="2"/>
      </rPr>
      <t>Výpočet: 360+35+5*2*4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</si>
</sst>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horizontal="center"/>
      <protection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>
      <alignment vertical="top"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 horizontal="center"/>
      <protection/>
    </xf>
    <xf numFmtId="0" fontId="3" fillId="0" borderId="0">
      <alignment/>
      <protection/>
    </xf>
    <xf numFmtId="0" fontId="3" fillId="25" borderId="0">
      <alignment/>
      <protection/>
    </xf>
    <xf numFmtId="0" fontId="3" fillId="26" borderId="0">
      <alignment/>
      <protection/>
    </xf>
    <xf numFmtId="0" fontId="38" fillId="27" borderId="8" applyNumberFormat="0" applyAlignment="0" applyProtection="0"/>
    <xf numFmtId="0" fontId="39" fillId="28" borderId="8" applyNumberFormat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</cellStyleXfs>
  <cellXfs count="83">
    <xf numFmtId="0" fontId="0" fillId="0" borderId="0" xfId="0" applyAlignment="1">
      <alignment/>
    </xf>
    <xf numFmtId="4" fontId="0" fillId="35" borderId="10" xfId="55" applyNumberFormat="1" applyFill="1" applyBorder="1" applyAlignment="1">
      <alignment vertical="top"/>
      <protection/>
    </xf>
    <xf numFmtId="166" fontId="0" fillId="35" borderId="10" xfId="55" applyNumberFormat="1" applyFill="1" applyBorder="1" applyAlignment="1">
      <alignment vertical="top"/>
      <protection/>
    </xf>
    <xf numFmtId="166" fontId="0" fillId="35" borderId="10" xfId="55" applyNumberFormat="1" applyFont="1" applyFill="1" applyBorder="1" applyAlignment="1">
      <alignment vertical="top"/>
      <protection/>
    </xf>
    <xf numFmtId="166" fontId="0" fillId="35" borderId="10" xfId="55" applyNumberFormat="1" applyFont="1" applyFill="1" applyBorder="1" applyAlignment="1">
      <alignment vertical="top"/>
      <protection/>
    </xf>
    <xf numFmtId="0" fontId="0" fillId="35" borderId="10" xfId="55" applyFont="1" applyFill="1" applyBorder="1" applyAlignment="1" quotePrefix="1">
      <alignment horizontal="left" vertical="top"/>
      <protection/>
    </xf>
    <xf numFmtId="0" fontId="0" fillId="35" borderId="10" xfId="55" applyFont="1" applyFill="1" applyBorder="1" applyAlignment="1" quotePrefix="1">
      <alignment horizontal="left" vertical="top"/>
      <protection/>
    </xf>
    <xf numFmtId="0" fontId="0" fillId="35" borderId="10" xfId="55" applyFont="1" applyFill="1" applyBorder="1" applyAlignment="1" quotePrefix="1">
      <alignment vertical="top"/>
      <protection/>
    </xf>
    <xf numFmtId="0" fontId="0" fillId="35" borderId="10" xfId="55" applyFont="1" applyFill="1" applyBorder="1" applyAlignment="1" quotePrefix="1">
      <alignment vertical="top"/>
      <protection/>
    </xf>
    <xf numFmtId="0" fontId="0" fillId="35" borderId="10" xfId="55" applyFill="1" applyBorder="1" applyAlignment="1" quotePrefix="1">
      <alignment horizontal="left" vertical="top"/>
      <protection/>
    </xf>
    <xf numFmtId="0" fontId="0" fillId="35" borderId="10" xfId="55" applyFont="1" applyFill="1" applyBorder="1" applyAlignment="1" quotePrefix="1">
      <alignment horizontal="left" vertical="top"/>
      <protection/>
    </xf>
    <xf numFmtId="0" fontId="0" fillId="35" borderId="10" xfId="55" applyFont="1" applyFill="1" applyBorder="1" applyAlignment="1">
      <alignment horizontal="left" vertical="top"/>
      <protection/>
    </xf>
    <xf numFmtId="166" fontId="0" fillId="35" borderId="10" xfId="55" applyNumberFormat="1" applyFont="1" applyFill="1" applyBorder="1" applyAlignment="1">
      <alignment vertical="top"/>
      <protection/>
    </xf>
    <xf numFmtId="167" fontId="0" fillId="35" borderId="10" xfId="55" applyNumberFormat="1" applyFill="1" applyBorder="1" applyAlignment="1">
      <alignment horizontal="right" vertical="top"/>
      <protection/>
    </xf>
    <xf numFmtId="166" fontId="0" fillId="35" borderId="10" xfId="55" applyNumberFormat="1" applyFont="1" applyFill="1" applyBorder="1" applyAlignment="1">
      <alignment vertical="top"/>
      <protection/>
    </xf>
    <xf numFmtId="4" fontId="0" fillId="35" borderId="10" xfId="55" applyNumberFormat="1" applyFont="1" applyFill="1" applyBorder="1" applyAlignment="1">
      <alignment vertical="top"/>
      <protection/>
    </xf>
    <xf numFmtId="0" fontId="0" fillId="35" borderId="10" xfId="55" applyFont="1" applyFill="1" applyBorder="1" applyAlignment="1">
      <alignment vertical="top" wrapText="1"/>
      <protection/>
    </xf>
    <xf numFmtId="0" fontId="0" fillId="35" borderId="10" xfId="55" applyFont="1" applyFill="1" applyBorder="1" applyAlignment="1">
      <alignment vertical="top" wrapText="1"/>
      <protection/>
    </xf>
    <xf numFmtId="0" fontId="6" fillId="35" borderId="0" xfId="0" applyFont="1" applyFill="1" applyBorder="1" applyAlignment="1">
      <alignment vertical="top"/>
    </xf>
    <xf numFmtId="0" fontId="7" fillId="35" borderId="0" xfId="0" applyFont="1" applyFill="1" applyBorder="1" applyAlignment="1">
      <alignment vertical="top"/>
    </xf>
    <xf numFmtId="0" fontId="2" fillId="35" borderId="0" xfId="37" applyFont="1" applyFill="1" applyAlignment="1">
      <alignment horizontal="left"/>
      <protection/>
    </xf>
    <xf numFmtId="0" fontId="0" fillId="35" borderId="0" xfId="0" applyFill="1" applyAlignment="1">
      <alignment/>
    </xf>
    <xf numFmtId="4" fontId="0" fillId="35" borderId="0" xfId="0" applyNumberFormat="1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wrapText="1"/>
    </xf>
    <xf numFmtId="0" fontId="0" fillId="35" borderId="0" xfId="0" applyFill="1" applyAlignment="1">
      <alignment wrapText="1"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2" fillId="35" borderId="0" xfId="37" applyFont="1" applyFill="1" applyAlignment="1">
      <alignment/>
      <protection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 wrapText="1"/>
    </xf>
    <xf numFmtId="0" fontId="0" fillId="35" borderId="0" xfId="0" applyFill="1" applyAlignment="1">
      <alignment horizontal="center" wrapText="1"/>
    </xf>
    <xf numFmtId="0" fontId="1" fillId="35" borderId="0" xfId="36" applyFill="1">
      <alignment/>
      <protection/>
    </xf>
    <xf numFmtId="0" fontId="2" fillId="35" borderId="0" xfId="37" applyFont="1" applyFill="1" applyAlignment="1">
      <alignment wrapText="1"/>
      <protection/>
    </xf>
    <xf numFmtId="0" fontId="0" fillId="35" borderId="11" xfId="57" applyFill="1" applyBorder="1">
      <alignment horizontal="center"/>
      <protection/>
    </xf>
    <xf numFmtId="0" fontId="0" fillId="35" borderId="12" xfId="57" applyFill="1" applyBorder="1">
      <alignment horizontal="center"/>
      <protection/>
    </xf>
    <xf numFmtId="0" fontId="0" fillId="35" borderId="12" xfId="57" applyFill="1" applyBorder="1" applyAlignment="1">
      <alignment horizontal="center" wrapText="1"/>
      <protection/>
    </xf>
    <xf numFmtId="0" fontId="3" fillId="35" borderId="13" xfId="57" applyFont="1" applyFill="1" applyBorder="1">
      <alignment horizontal="center"/>
      <protection/>
    </xf>
    <xf numFmtId="0" fontId="0" fillId="35" borderId="14" xfId="57" applyFill="1" applyBorder="1">
      <alignment horizontal="center"/>
      <protection/>
    </xf>
    <xf numFmtId="0" fontId="0" fillId="35" borderId="15" xfId="57" applyFill="1" applyBorder="1">
      <alignment horizontal="center"/>
      <protection/>
    </xf>
    <xf numFmtId="0" fontId="0" fillId="35" borderId="15" xfId="57" applyFill="1" applyBorder="1" applyAlignment="1">
      <alignment horizontal="center" wrapText="1"/>
      <protection/>
    </xf>
    <xf numFmtId="0" fontId="3" fillId="35" borderId="16" xfId="57" applyFont="1" applyFill="1" applyBorder="1">
      <alignment horizontal="center"/>
      <protection/>
    </xf>
    <xf numFmtId="0" fontId="0" fillId="35" borderId="17" xfId="57" applyFill="1" applyBorder="1">
      <alignment horizontal="center"/>
      <protection/>
    </xf>
    <xf numFmtId="0" fontId="0" fillId="35" borderId="18" xfId="57" applyFill="1" applyBorder="1">
      <alignment horizontal="center"/>
      <protection/>
    </xf>
    <xf numFmtId="0" fontId="0" fillId="35" borderId="19" xfId="57" applyFill="1" applyBorder="1">
      <alignment horizontal="center"/>
      <protection/>
    </xf>
    <xf numFmtId="0" fontId="0" fillId="35" borderId="19" xfId="57" applyFill="1" applyBorder="1" applyAlignment="1">
      <alignment horizontal="center" wrapText="1"/>
      <protection/>
    </xf>
    <xf numFmtId="0" fontId="3" fillId="35" borderId="19" xfId="57" applyFont="1" applyFill="1" applyBorder="1">
      <alignment horizontal="center"/>
      <protection/>
    </xf>
    <xf numFmtId="0" fontId="0" fillId="35" borderId="20" xfId="57" applyFill="1" applyBorder="1">
      <alignment horizontal="center"/>
      <protection/>
    </xf>
    <xf numFmtId="0" fontId="0" fillId="35" borderId="21" xfId="57" applyFill="1" applyBorder="1">
      <alignment horizontal="center"/>
      <protection/>
    </xf>
    <xf numFmtId="0" fontId="0" fillId="35" borderId="22" xfId="57" applyFill="1" applyBorder="1">
      <alignment horizontal="center"/>
      <protection/>
    </xf>
    <xf numFmtId="0" fontId="0" fillId="35" borderId="22" xfId="57" applyFill="1" applyBorder="1" applyAlignment="1">
      <alignment horizontal="center" wrapText="1"/>
      <protection/>
    </xf>
    <xf numFmtId="0" fontId="0" fillId="35" borderId="23" xfId="57" applyFill="1" applyBorder="1">
      <alignment horizontal="center"/>
      <protection/>
    </xf>
    <xf numFmtId="0" fontId="0" fillId="35" borderId="24" xfId="55" applyFill="1" applyBorder="1" applyAlignment="1">
      <alignment vertical="top"/>
      <protection/>
    </xf>
    <xf numFmtId="0" fontId="0" fillId="35" borderId="10" xfId="55" applyFont="1" applyFill="1" applyBorder="1" applyAlignment="1">
      <alignment vertical="top"/>
      <protection/>
    </xf>
    <xf numFmtId="4" fontId="0" fillId="35" borderId="25" xfId="55" applyNumberFormat="1" applyFill="1" applyBorder="1" applyAlignment="1">
      <alignment vertical="top"/>
      <protection/>
    </xf>
    <xf numFmtId="0" fontId="0" fillId="35" borderId="10" xfId="55" applyFont="1" applyFill="1" applyBorder="1" applyAlignment="1">
      <alignment vertical="top"/>
      <protection/>
    </xf>
    <xf numFmtId="0" fontId="0" fillId="35" borderId="10" xfId="55" applyFont="1" applyFill="1" applyBorder="1" applyAlignment="1">
      <alignment vertical="top"/>
      <protection/>
    </xf>
    <xf numFmtId="0" fontId="0" fillId="35" borderId="10" xfId="55" applyFill="1" applyBorder="1" applyAlignment="1">
      <alignment vertical="top"/>
      <protection/>
    </xf>
    <xf numFmtId="4" fontId="0" fillId="35" borderId="0" xfId="0" applyNumberFormat="1" applyFill="1" applyAlignment="1">
      <alignment/>
    </xf>
    <xf numFmtId="0" fontId="0" fillId="35" borderId="10" xfId="55" applyFont="1" applyFill="1" applyBorder="1" applyAlignment="1">
      <alignment vertical="top"/>
      <protection/>
    </xf>
    <xf numFmtId="0" fontId="0" fillId="35" borderId="0" xfId="0" applyFont="1" applyFill="1" applyAlignment="1">
      <alignment wrapText="1"/>
    </xf>
    <xf numFmtId="4" fontId="0" fillId="35" borderId="25" xfId="55" applyNumberFormat="1" applyFont="1" applyFill="1" applyBorder="1" applyAlignment="1">
      <alignment vertical="top"/>
      <protection/>
    </xf>
    <xf numFmtId="0" fontId="0" fillId="35" borderId="10" xfId="55" applyFont="1" applyFill="1" applyBorder="1" applyAlignment="1">
      <alignment vertical="top"/>
      <protection/>
    </xf>
    <xf numFmtId="0" fontId="0" fillId="35" borderId="10" xfId="55" applyFont="1" applyFill="1" applyBorder="1" applyAlignment="1" quotePrefix="1">
      <alignment vertical="top"/>
      <protection/>
    </xf>
    <xf numFmtId="0" fontId="0" fillId="35" borderId="10" xfId="55" applyFont="1" applyFill="1" applyBorder="1" applyAlignment="1">
      <alignment vertical="top" wrapText="1"/>
      <protection/>
    </xf>
    <xf numFmtId="0" fontId="0" fillId="35" borderId="10" xfId="55" applyFill="1" applyBorder="1" applyAlignment="1" quotePrefix="1">
      <alignment vertical="top"/>
      <protection/>
    </xf>
    <xf numFmtId="0" fontId="0" fillId="35" borderId="10" xfId="55" applyFont="1" applyFill="1" applyBorder="1" applyAlignment="1">
      <alignment vertical="top" wrapText="1"/>
      <protection/>
    </xf>
    <xf numFmtId="4" fontId="0" fillId="35" borderId="0" xfId="0" applyNumberFormat="1" applyFill="1" applyAlignment="1">
      <alignment horizontal="center" wrapText="1"/>
    </xf>
    <xf numFmtId="0" fontId="0" fillId="35" borderId="21" xfId="0" applyFill="1" applyBorder="1" applyAlignment="1">
      <alignment vertical="top"/>
    </xf>
    <xf numFmtId="0" fontId="0" fillId="35" borderId="22" xfId="0" applyFill="1" applyBorder="1" applyAlignment="1">
      <alignment vertical="top"/>
    </xf>
    <xf numFmtId="0" fontId="0" fillId="35" borderId="22" xfId="0" applyFill="1" applyBorder="1" applyAlignment="1">
      <alignment vertical="top" wrapText="1"/>
    </xf>
    <xf numFmtId="166" fontId="0" fillId="35" borderId="22" xfId="0" applyNumberFormat="1" applyFill="1" applyBorder="1" applyAlignment="1">
      <alignment vertical="top"/>
    </xf>
    <xf numFmtId="4" fontId="0" fillId="35" borderId="22" xfId="0" applyNumberFormat="1" applyFill="1" applyBorder="1" applyAlignment="1">
      <alignment vertical="top"/>
    </xf>
    <xf numFmtId="4" fontId="0" fillId="35" borderId="23" xfId="0" applyNumberFormat="1" applyFill="1" applyBorder="1" applyAlignment="1">
      <alignment vertical="top"/>
    </xf>
    <xf numFmtId="0" fontId="0" fillId="35" borderId="0" xfId="0" applyFill="1" applyBorder="1" applyAlignment="1">
      <alignment/>
    </xf>
    <xf numFmtId="4" fontId="0" fillId="35" borderId="0" xfId="0" applyNumberFormat="1" applyFill="1" applyBorder="1" applyAlignment="1">
      <alignment/>
    </xf>
    <xf numFmtId="0" fontId="3" fillId="36" borderId="24" xfId="59" applyFill="1" applyBorder="1" applyAlignment="1">
      <alignment vertical="top"/>
      <protection/>
    </xf>
    <xf numFmtId="0" fontId="3" fillId="36" borderId="10" xfId="59" applyFill="1" applyBorder="1" applyAlignment="1">
      <alignment vertical="top"/>
      <protection/>
    </xf>
    <xf numFmtId="0" fontId="3" fillId="36" borderId="10" xfId="59" applyFill="1" applyBorder="1" applyAlignment="1">
      <alignment vertical="top" wrapText="1"/>
      <protection/>
    </xf>
    <xf numFmtId="166" fontId="3" fillId="36" borderId="10" xfId="59" applyNumberFormat="1" applyFill="1" applyBorder="1" applyAlignment="1">
      <alignment vertical="top"/>
      <protection/>
    </xf>
    <xf numFmtId="4" fontId="3" fillId="36" borderId="10" xfId="59" applyNumberFormat="1" applyFill="1" applyBorder="1" applyAlignment="1">
      <alignment vertical="top"/>
      <protection/>
    </xf>
    <xf numFmtId="4" fontId="3" fillId="36" borderId="25" xfId="59" applyNumberFormat="1" applyFill="1" applyBorder="1" applyAlignment="1">
      <alignment vertical="top"/>
      <protection/>
    </xf>
    <xf numFmtId="0" fontId="0" fillId="35" borderId="12" xfId="57" applyFill="1" applyBorder="1">
      <alignment horizontal="center"/>
      <protection/>
    </xf>
    <xf numFmtId="0" fontId="0" fillId="35" borderId="26" xfId="57" applyFill="1" applyBorder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lavicka" xfId="36"/>
    <cellStyle name="hlavickatucne" xfId="37"/>
    <cellStyle name="hlavickatucnecentrum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3" xfId="49"/>
    <cellStyle name="podpolozka" xfId="50"/>
    <cellStyle name="Poznámka" xfId="51"/>
    <cellStyle name="Percent" xfId="52"/>
    <cellStyle name="Propojená buňka" xfId="53"/>
    <cellStyle name="Správně" xfId="54"/>
    <cellStyle name="text" xfId="55"/>
    <cellStyle name="Text upozornění" xfId="56"/>
    <cellStyle name="textcentrum" xfId="57"/>
    <cellStyle name="texttucne" xfId="58"/>
    <cellStyle name="TucneGrayBack" xfId="59"/>
    <cellStyle name="TucneGreenBack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tabSelected="1" zoomScalePageLayoutView="0" workbookViewId="0" topLeftCell="A58">
      <selection activeCell="F70" sqref="F70"/>
    </sheetView>
  </sheetViews>
  <sheetFormatPr defaultColWidth="9.140625" defaultRowHeight="12.75"/>
  <cols>
    <col min="1" max="1" width="8.00390625" style="21" customWidth="1"/>
    <col min="2" max="2" width="15.7109375" style="21" customWidth="1"/>
    <col min="3" max="3" width="75.7109375" style="24" customWidth="1"/>
    <col min="4" max="4" width="7.8515625" style="21" customWidth="1"/>
    <col min="5" max="5" width="12.7109375" style="21" customWidth="1"/>
    <col min="6" max="7" width="14.7109375" style="21" customWidth="1"/>
    <col min="8" max="8" width="13.28125" style="21" customWidth="1"/>
    <col min="9" max="9" width="18.57421875" style="29" customWidth="1"/>
    <col min="10" max="10" width="12.00390625" style="30" customWidth="1"/>
    <col min="11" max="11" width="16.140625" style="24" bestFit="1" customWidth="1"/>
    <col min="12" max="14" width="9.140625" style="21" customWidth="1"/>
    <col min="15" max="15" width="14.28125" style="21" customWidth="1"/>
    <col min="16" max="16384" width="9.140625" style="21" customWidth="1"/>
  </cols>
  <sheetData>
    <row r="1" spans="1:10" ht="15">
      <c r="A1" s="18" t="s">
        <v>38</v>
      </c>
      <c r="B1" s="19" t="s">
        <v>42</v>
      </c>
      <c r="C1" s="20"/>
      <c r="D1" s="20"/>
      <c r="E1" s="20"/>
      <c r="F1" s="20"/>
      <c r="G1" s="20"/>
      <c r="I1" s="22"/>
      <c r="J1" s="23"/>
    </row>
    <row r="2" spans="1:10" ht="15">
      <c r="A2" s="25"/>
      <c r="B2" s="25" t="s">
        <v>39</v>
      </c>
      <c r="C2" s="20"/>
      <c r="D2" s="20"/>
      <c r="E2" s="20"/>
      <c r="F2" s="20"/>
      <c r="G2" s="20"/>
      <c r="I2" s="22"/>
      <c r="J2" s="23"/>
    </row>
    <row r="3" spans="1:7" ht="15">
      <c r="A3" s="25" t="s">
        <v>40</v>
      </c>
      <c r="B3" s="26" t="s">
        <v>41</v>
      </c>
      <c r="C3" s="27"/>
      <c r="D3" s="28"/>
      <c r="E3" s="28"/>
      <c r="F3" s="28"/>
      <c r="G3" s="28"/>
    </row>
    <row r="4" spans="1:3" ht="15.75" thickBot="1">
      <c r="A4" s="31"/>
      <c r="C4" s="32"/>
    </row>
    <row r="5" spans="1:7" ht="12.75">
      <c r="A5" s="33" t="s">
        <v>0</v>
      </c>
      <c r="B5" s="34" t="s">
        <v>2</v>
      </c>
      <c r="C5" s="35" t="s">
        <v>4</v>
      </c>
      <c r="D5" s="34" t="s">
        <v>5</v>
      </c>
      <c r="E5" s="36" t="s">
        <v>6</v>
      </c>
      <c r="F5" s="81" t="s">
        <v>8</v>
      </c>
      <c r="G5" s="82"/>
    </row>
    <row r="6" spans="1:7" ht="12.75">
      <c r="A6" s="37" t="s">
        <v>1</v>
      </c>
      <c r="B6" s="38" t="s">
        <v>3</v>
      </c>
      <c r="C6" s="39"/>
      <c r="D6" s="38"/>
      <c r="E6" s="40" t="s">
        <v>7</v>
      </c>
      <c r="F6" s="38" t="s">
        <v>9</v>
      </c>
      <c r="G6" s="41" t="s">
        <v>10</v>
      </c>
    </row>
    <row r="7" spans="1:7" ht="12.75">
      <c r="A7" s="42"/>
      <c r="B7" s="43"/>
      <c r="C7" s="44"/>
      <c r="D7" s="43"/>
      <c r="E7" s="45"/>
      <c r="F7" s="43"/>
      <c r="G7" s="46"/>
    </row>
    <row r="8" spans="1:7" ht="13.5" thickBot="1">
      <c r="A8" s="47">
        <v>1</v>
      </c>
      <c r="B8" s="48">
        <v>2</v>
      </c>
      <c r="C8" s="49">
        <v>3</v>
      </c>
      <c r="D8" s="48">
        <v>4</v>
      </c>
      <c r="E8" s="48">
        <v>5</v>
      </c>
      <c r="F8" s="48">
        <v>7</v>
      </c>
      <c r="G8" s="50">
        <v>8</v>
      </c>
    </row>
    <row r="9" spans="1:7" ht="38.25">
      <c r="A9" s="51">
        <v>1</v>
      </c>
      <c r="B9" s="5" t="s">
        <v>21</v>
      </c>
      <c r="C9" s="16" t="s">
        <v>85</v>
      </c>
      <c r="D9" s="52" t="s">
        <v>19</v>
      </c>
      <c r="E9" s="2">
        <f>1.8*(1.45*362+5*15.5*3+1.9*(55+230)+2.5*2*1.5*5)</f>
        <v>2405.5200000000004</v>
      </c>
      <c r="F9" s="1"/>
      <c r="G9" s="53">
        <f aca="true" t="shared" si="0" ref="G9:G17">ROUND(E9*F9,2)</f>
        <v>0</v>
      </c>
    </row>
    <row r="10" spans="1:7" ht="51">
      <c r="A10" s="51">
        <v>2</v>
      </c>
      <c r="B10" s="6" t="s">
        <v>34</v>
      </c>
      <c r="C10" s="16" t="s">
        <v>126</v>
      </c>
      <c r="D10" s="54" t="s">
        <v>19</v>
      </c>
      <c r="E10" s="2">
        <f>2.2*(2*0.055*361+5*1.5*4*0.055)</f>
        <v>90.992</v>
      </c>
      <c r="F10" s="1"/>
      <c r="G10" s="53">
        <f t="shared" si="0"/>
        <v>0</v>
      </c>
    </row>
    <row r="11" spans="1:7" ht="63.75">
      <c r="A11" s="51">
        <v>3</v>
      </c>
      <c r="B11" s="6" t="s">
        <v>72</v>
      </c>
      <c r="C11" s="16" t="s">
        <v>127</v>
      </c>
      <c r="D11" s="54" t="s">
        <v>19</v>
      </c>
      <c r="E11" s="2">
        <f>2.2*((2*0.3*361+2*0.2*2*34)-(2*0.055*361)+5*1.5*4*0.245)</f>
        <v>465.168</v>
      </c>
      <c r="F11" s="1"/>
      <c r="G11" s="53">
        <f t="shared" si="0"/>
        <v>0</v>
      </c>
    </row>
    <row r="12" spans="1:7" ht="76.5">
      <c r="A12" s="51">
        <v>4</v>
      </c>
      <c r="B12" s="6" t="s">
        <v>117</v>
      </c>
      <c r="C12" s="16" t="s">
        <v>128</v>
      </c>
      <c r="D12" s="54" t="s">
        <v>19</v>
      </c>
      <c r="E12" s="2">
        <f>2.2*(0.2*0.04*4*395)</f>
        <v>27.808000000000003</v>
      </c>
      <c r="F12" s="1"/>
      <c r="G12" s="53">
        <f>ROUND(E12*F12,2)</f>
        <v>0</v>
      </c>
    </row>
    <row r="13" spans="1:7" ht="63.75">
      <c r="A13" s="51">
        <v>5</v>
      </c>
      <c r="B13" s="6">
        <v>11120</v>
      </c>
      <c r="C13" s="16" t="s">
        <v>86</v>
      </c>
      <c r="D13" s="55" t="s">
        <v>73</v>
      </c>
      <c r="E13" s="2">
        <v>200</v>
      </c>
      <c r="F13" s="1"/>
      <c r="G13" s="53">
        <f t="shared" si="0"/>
        <v>0</v>
      </c>
    </row>
    <row r="14" spans="1:8" ht="76.5">
      <c r="A14" s="51">
        <v>6</v>
      </c>
      <c r="B14" s="7" t="s">
        <v>110</v>
      </c>
      <c r="C14" s="16" t="s">
        <v>129</v>
      </c>
      <c r="D14" s="56" t="s">
        <v>12</v>
      </c>
      <c r="E14" s="2">
        <f>2*0.245*361+2*0.2*2*34+5*1.5*4*0.245</f>
        <v>211.43999999999997</v>
      </c>
      <c r="F14" s="1"/>
      <c r="G14" s="53">
        <f t="shared" si="0"/>
        <v>0</v>
      </c>
      <c r="H14" s="57"/>
    </row>
    <row r="15" spans="1:8" ht="51">
      <c r="A15" s="51">
        <v>7</v>
      </c>
      <c r="B15" s="7" t="s">
        <v>111</v>
      </c>
      <c r="C15" s="16" t="s">
        <v>130</v>
      </c>
      <c r="D15" s="56" t="s">
        <v>12</v>
      </c>
      <c r="E15" s="2">
        <f>2*0.055*361+5*1.5*4*0.055</f>
        <v>41.36</v>
      </c>
      <c r="F15" s="1"/>
      <c r="G15" s="53">
        <f>ROUND(E15*F15,2)</f>
        <v>0</v>
      </c>
      <c r="H15" s="57"/>
    </row>
    <row r="16" spans="1:8" ht="51">
      <c r="A16" s="51">
        <v>8</v>
      </c>
      <c r="B16" s="7" t="s">
        <v>118</v>
      </c>
      <c r="C16" s="16" t="s">
        <v>131</v>
      </c>
      <c r="D16" s="56" t="s">
        <v>12</v>
      </c>
      <c r="E16" s="2">
        <f>0.2*0.04*4*395</f>
        <v>12.64</v>
      </c>
      <c r="F16" s="1"/>
      <c r="G16" s="53">
        <f>ROUND(E16*F16,2)</f>
        <v>0</v>
      </c>
      <c r="H16" s="57"/>
    </row>
    <row r="17" spans="1:7" ht="51">
      <c r="A17" s="51">
        <v>9</v>
      </c>
      <c r="B17" s="7" t="s">
        <v>112</v>
      </c>
      <c r="C17" s="16" t="s">
        <v>125</v>
      </c>
      <c r="D17" s="58" t="s">
        <v>60</v>
      </c>
      <c r="E17" s="2">
        <f>30*(2*0.245*361+2*0.2*2*34+5*1.5*4*0.245)</f>
        <v>6343.199999999999</v>
      </c>
      <c r="F17" s="1"/>
      <c r="G17" s="53">
        <f t="shared" si="0"/>
        <v>0</v>
      </c>
    </row>
    <row r="18" spans="1:7" ht="51">
      <c r="A18" s="51">
        <v>10</v>
      </c>
      <c r="B18" s="7" t="s">
        <v>113</v>
      </c>
      <c r="C18" s="16" t="s">
        <v>132</v>
      </c>
      <c r="D18" s="58" t="s">
        <v>60</v>
      </c>
      <c r="E18" s="2">
        <f>30*(2*0.055*361+5*1.5*4*0.055)</f>
        <v>1240.8</v>
      </c>
      <c r="F18" s="1"/>
      <c r="G18" s="53">
        <f>ROUND(E18*F18,2)</f>
        <v>0</v>
      </c>
    </row>
    <row r="19" spans="1:7" ht="63.75">
      <c r="A19" s="51">
        <v>11</v>
      </c>
      <c r="B19" s="7" t="s">
        <v>119</v>
      </c>
      <c r="C19" s="16" t="s">
        <v>133</v>
      </c>
      <c r="D19" s="58" t="s">
        <v>60</v>
      </c>
      <c r="E19" s="2">
        <f>30*(0.2*0.04*4*395)</f>
        <v>379.20000000000005</v>
      </c>
      <c r="F19" s="1"/>
      <c r="G19" s="53">
        <f>ROUND(E19*F19,2)</f>
        <v>0</v>
      </c>
    </row>
    <row r="20" spans="1:11" ht="25.5">
      <c r="A20" s="51">
        <v>12</v>
      </c>
      <c r="B20" s="7" t="s">
        <v>20</v>
      </c>
      <c r="C20" s="16" t="s">
        <v>87</v>
      </c>
      <c r="D20" s="52" t="s">
        <v>12</v>
      </c>
      <c r="E20" s="2">
        <f>0.15*(2*364+1.7*(55+230))</f>
        <v>181.875</v>
      </c>
      <c r="F20" s="1"/>
      <c r="G20" s="53">
        <f aca="true" t="shared" si="1" ref="G20:G37">ROUND(E20*F20,2)</f>
        <v>0</v>
      </c>
      <c r="K20" s="59"/>
    </row>
    <row r="21" spans="1:11" ht="25.5">
      <c r="A21" s="51">
        <v>13</v>
      </c>
      <c r="B21" s="8" t="s">
        <v>56</v>
      </c>
      <c r="C21" s="16" t="s">
        <v>88</v>
      </c>
      <c r="D21" s="56" t="s">
        <v>12</v>
      </c>
      <c r="E21" s="2">
        <f>1.45*362+5*15.5*3+1.9*(55+230)+2.5*2*1.5*5</f>
        <v>1336.4</v>
      </c>
      <c r="F21" s="1"/>
      <c r="G21" s="53">
        <f t="shared" si="1"/>
        <v>0</v>
      </c>
      <c r="H21" s="57"/>
      <c r="K21" s="59"/>
    </row>
    <row r="22" spans="1:11" ht="38.25">
      <c r="A22" s="51">
        <v>14</v>
      </c>
      <c r="B22" s="8" t="s">
        <v>57</v>
      </c>
      <c r="C22" s="16" t="s">
        <v>89</v>
      </c>
      <c r="D22" s="58" t="s">
        <v>58</v>
      </c>
      <c r="E22" s="2">
        <f>25*(1.45*362+5*15.5*3+1.9*(55+230)+2.5*2*1.5*5)</f>
        <v>33410</v>
      </c>
      <c r="F22" s="1"/>
      <c r="G22" s="53">
        <f>ROUND(E22*F22,2)</f>
        <v>0</v>
      </c>
      <c r="K22" s="59"/>
    </row>
    <row r="23" spans="1:11" ht="63.75">
      <c r="A23" s="51">
        <v>15</v>
      </c>
      <c r="B23" s="7" t="s">
        <v>22</v>
      </c>
      <c r="C23" s="16" t="s">
        <v>90</v>
      </c>
      <c r="D23" s="56" t="s">
        <v>12</v>
      </c>
      <c r="E23" s="2">
        <f>(0.31+0.08)*361+1.6*(2*10+15+45+25)+0.8*(45+35+25+40)+5*2.8*0.5*6.3+(2.5*2*1.5-2*1.2*0.6)*5</f>
        <v>499.19</v>
      </c>
      <c r="F23" s="1"/>
      <c r="G23" s="53">
        <f t="shared" si="1"/>
        <v>0</v>
      </c>
      <c r="K23" s="59"/>
    </row>
    <row r="24" spans="1:11" ht="25.5">
      <c r="A24" s="51">
        <v>16</v>
      </c>
      <c r="B24" s="7" t="s">
        <v>31</v>
      </c>
      <c r="C24" s="16" t="s">
        <v>91</v>
      </c>
      <c r="D24" s="56" t="s">
        <v>11</v>
      </c>
      <c r="E24" s="3">
        <f>1.1*362+1.2*(55+160+50+2*3*1.5)</f>
        <v>727</v>
      </c>
      <c r="F24" s="1"/>
      <c r="G24" s="53">
        <f t="shared" si="1"/>
        <v>0</v>
      </c>
      <c r="K24" s="59"/>
    </row>
    <row r="25" spans="1:11" ht="51">
      <c r="A25" s="51">
        <v>17</v>
      </c>
      <c r="B25" s="7" t="s">
        <v>13</v>
      </c>
      <c r="C25" s="16" t="s">
        <v>92</v>
      </c>
      <c r="D25" s="56" t="s">
        <v>11</v>
      </c>
      <c r="E25" s="3">
        <f>1.1*362+1.2*(55+160+50+2*3*1.5)</f>
        <v>727</v>
      </c>
      <c r="F25" s="1"/>
      <c r="G25" s="53">
        <f t="shared" si="1"/>
        <v>0</v>
      </c>
      <c r="K25" s="59"/>
    </row>
    <row r="26" spans="1:11" ht="38.25">
      <c r="A26" s="51">
        <v>18</v>
      </c>
      <c r="B26" s="7" t="s">
        <v>24</v>
      </c>
      <c r="C26" s="16" t="s">
        <v>93</v>
      </c>
      <c r="D26" s="56" t="s">
        <v>14</v>
      </c>
      <c r="E26" s="2">
        <f>362+18*2.5</f>
        <v>407</v>
      </c>
      <c r="F26" s="1"/>
      <c r="G26" s="53">
        <f t="shared" si="1"/>
        <v>0</v>
      </c>
      <c r="K26" s="59"/>
    </row>
    <row r="27" spans="1:7" ht="25.5">
      <c r="A27" s="51">
        <v>19</v>
      </c>
      <c r="B27" s="9">
        <v>224324</v>
      </c>
      <c r="C27" s="16" t="s">
        <v>94</v>
      </c>
      <c r="D27" s="54" t="s">
        <v>25</v>
      </c>
      <c r="E27" s="12">
        <f>0.3*0.3*PI()*6.5*156</f>
        <v>286.70174556660453</v>
      </c>
      <c r="F27" s="1"/>
      <c r="G27" s="53">
        <f t="shared" si="1"/>
        <v>0</v>
      </c>
    </row>
    <row r="28" spans="1:7" ht="25.5">
      <c r="A28" s="51">
        <v>20</v>
      </c>
      <c r="B28" s="9">
        <v>224365</v>
      </c>
      <c r="C28" s="16" t="s">
        <v>95</v>
      </c>
      <c r="D28" s="54" t="s">
        <v>19</v>
      </c>
      <c r="E28" s="2">
        <f>0.45*156</f>
        <v>70.2</v>
      </c>
      <c r="F28" s="1"/>
      <c r="G28" s="53">
        <f t="shared" si="1"/>
        <v>0</v>
      </c>
    </row>
    <row r="29" spans="1:7" ht="25.5">
      <c r="A29" s="51">
        <v>21</v>
      </c>
      <c r="B29" s="7" t="s">
        <v>69</v>
      </c>
      <c r="C29" s="16" t="s">
        <v>96</v>
      </c>
      <c r="D29" s="56" t="s">
        <v>14</v>
      </c>
      <c r="E29" s="2">
        <f>0.4*7.15*156</f>
        <v>446.16</v>
      </c>
      <c r="F29" s="13"/>
      <c r="G29" s="53">
        <f t="shared" si="1"/>
        <v>0</v>
      </c>
    </row>
    <row r="30" spans="1:7" ht="25.5">
      <c r="A30" s="51">
        <v>22</v>
      </c>
      <c r="B30" s="7" t="s">
        <v>26</v>
      </c>
      <c r="C30" s="16" t="s">
        <v>97</v>
      </c>
      <c r="D30" s="54" t="s">
        <v>14</v>
      </c>
      <c r="E30" s="2">
        <f>0.6*7.15*156</f>
        <v>669.24</v>
      </c>
      <c r="F30" s="1"/>
      <c r="G30" s="53">
        <f t="shared" si="1"/>
        <v>0</v>
      </c>
    </row>
    <row r="31" spans="1:11" ht="38.25">
      <c r="A31" s="51">
        <v>23</v>
      </c>
      <c r="B31" s="7" t="s">
        <v>53</v>
      </c>
      <c r="C31" s="16" t="s">
        <v>98</v>
      </c>
      <c r="D31" s="56" t="s">
        <v>12</v>
      </c>
      <c r="E31" s="3">
        <f>0.2*(55+160+50)</f>
        <v>53</v>
      </c>
      <c r="F31" s="1"/>
      <c r="G31" s="53">
        <f>ROUND(E31*F31,2)</f>
        <v>0</v>
      </c>
      <c r="K31" s="59"/>
    </row>
    <row r="32" spans="1:11" ht="25.5">
      <c r="A32" s="51">
        <v>24</v>
      </c>
      <c r="B32" s="7" t="s">
        <v>54</v>
      </c>
      <c r="C32" s="16" t="s">
        <v>99</v>
      </c>
      <c r="D32" s="56" t="s">
        <v>15</v>
      </c>
      <c r="E32" s="2">
        <f>8*1*1.1*(55+160+50)/1000</f>
        <v>2.332</v>
      </c>
      <c r="F32" s="1"/>
      <c r="G32" s="53">
        <f>ROUND(E32*F32,2)</f>
        <v>0</v>
      </c>
      <c r="K32" s="59"/>
    </row>
    <row r="33" spans="1:11" ht="102">
      <c r="A33" s="51">
        <v>25</v>
      </c>
      <c r="B33" s="5" t="s">
        <v>62</v>
      </c>
      <c r="C33" s="16" t="s">
        <v>100</v>
      </c>
      <c r="D33" s="55" t="s">
        <v>43</v>
      </c>
      <c r="E33" s="14">
        <f>1*30</f>
        <v>30</v>
      </c>
      <c r="F33" s="15"/>
      <c r="G33" s="60">
        <f>ROUND(E33*F33,2)</f>
        <v>0</v>
      </c>
      <c r="K33" s="59"/>
    </row>
    <row r="34" spans="1:11" ht="25.5">
      <c r="A34" s="51">
        <v>26</v>
      </c>
      <c r="B34" s="7" t="s">
        <v>29</v>
      </c>
      <c r="C34" s="16" t="s">
        <v>101</v>
      </c>
      <c r="D34" s="56" t="s">
        <v>12</v>
      </c>
      <c r="E34" s="2">
        <f>0.21*360</f>
        <v>75.6</v>
      </c>
      <c r="F34" s="1"/>
      <c r="G34" s="53">
        <f t="shared" si="1"/>
        <v>0</v>
      </c>
      <c r="K34" s="59"/>
    </row>
    <row r="35" spans="1:11" ht="38.25">
      <c r="A35" s="51">
        <v>27</v>
      </c>
      <c r="B35" s="7" t="s">
        <v>30</v>
      </c>
      <c r="C35" s="16" t="s">
        <v>102</v>
      </c>
      <c r="D35" s="56" t="s">
        <v>15</v>
      </c>
      <c r="E35" s="2">
        <f>0.18*(0.21*360)</f>
        <v>13.607999999999999</v>
      </c>
      <c r="F35" s="1"/>
      <c r="G35" s="53">
        <f t="shared" si="1"/>
        <v>0</v>
      </c>
      <c r="K35" s="59"/>
    </row>
    <row r="36" spans="1:11" ht="38.25">
      <c r="A36" s="51">
        <v>28</v>
      </c>
      <c r="B36" s="7" t="s">
        <v>27</v>
      </c>
      <c r="C36" s="16" t="s">
        <v>103</v>
      </c>
      <c r="D36" s="56" t="s">
        <v>12</v>
      </c>
      <c r="E36" s="2">
        <f>0.86*360</f>
        <v>309.6</v>
      </c>
      <c r="F36" s="1"/>
      <c r="G36" s="53">
        <f t="shared" si="1"/>
        <v>0</v>
      </c>
      <c r="K36" s="59"/>
    </row>
    <row r="37" spans="1:11" ht="38.25">
      <c r="A37" s="51">
        <v>29</v>
      </c>
      <c r="B37" s="7" t="s">
        <v>28</v>
      </c>
      <c r="C37" s="16" t="s">
        <v>104</v>
      </c>
      <c r="D37" s="56" t="s">
        <v>15</v>
      </c>
      <c r="E37" s="2">
        <f>0.16*(0.86*360)</f>
        <v>49.536</v>
      </c>
      <c r="F37" s="1"/>
      <c r="G37" s="53">
        <f t="shared" si="1"/>
        <v>0</v>
      </c>
      <c r="K37" s="59"/>
    </row>
    <row r="38" spans="1:7" ht="25.5">
      <c r="A38" s="51">
        <v>30</v>
      </c>
      <c r="B38" s="9">
        <v>32811</v>
      </c>
      <c r="C38" s="16" t="s">
        <v>105</v>
      </c>
      <c r="D38" s="61" t="s">
        <v>51</v>
      </c>
      <c r="E38" s="2">
        <f>1*(45+35+25+40)+2*(10*2+15)</f>
        <v>215</v>
      </c>
      <c r="F38" s="1"/>
      <c r="G38" s="53">
        <f aca="true" t="shared" si="2" ref="G38:G65">ROUND(E38*F38,2)</f>
        <v>0</v>
      </c>
    </row>
    <row r="39" spans="1:7" ht="25.5">
      <c r="A39" s="51">
        <v>31</v>
      </c>
      <c r="B39" s="9">
        <v>32812</v>
      </c>
      <c r="C39" s="16" t="s">
        <v>106</v>
      </c>
      <c r="D39" s="61" t="s">
        <v>51</v>
      </c>
      <c r="E39" s="2">
        <f>2.6*(45+25)</f>
        <v>182</v>
      </c>
      <c r="F39" s="1"/>
      <c r="G39" s="53">
        <f t="shared" si="2"/>
        <v>0</v>
      </c>
    </row>
    <row r="40" spans="1:11" ht="38.25">
      <c r="A40" s="51">
        <v>32</v>
      </c>
      <c r="B40" s="7" t="s">
        <v>23</v>
      </c>
      <c r="C40" s="16" t="s">
        <v>107</v>
      </c>
      <c r="D40" s="56" t="s">
        <v>12</v>
      </c>
      <c r="E40" s="3">
        <f>1.2*0.15*360.3+1.2*0.1*(55.3+160.3+50.3)</f>
        <v>96.762</v>
      </c>
      <c r="F40" s="1"/>
      <c r="G40" s="53">
        <f t="shared" si="2"/>
        <v>0</v>
      </c>
      <c r="K40" s="59"/>
    </row>
    <row r="41" spans="1:7" ht="38.25">
      <c r="A41" s="51">
        <v>33</v>
      </c>
      <c r="B41" s="7" t="s">
        <v>16</v>
      </c>
      <c r="C41" s="16" t="s">
        <v>134</v>
      </c>
      <c r="D41" s="56" t="s">
        <v>12</v>
      </c>
      <c r="E41" s="2">
        <f>0.17*1.4*361+0.17*5*1.5*4</f>
        <v>91.01799999999999</v>
      </c>
      <c r="F41" s="1"/>
      <c r="G41" s="53">
        <f>ROUND(E41*F41,2)</f>
        <v>0</v>
      </c>
    </row>
    <row r="42" spans="1:7" ht="38.25">
      <c r="A42" s="51">
        <v>34</v>
      </c>
      <c r="B42" s="7" t="s">
        <v>17</v>
      </c>
      <c r="C42" s="16" t="s">
        <v>135</v>
      </c>
      <c r="D42" s="56" t="s">
        <v>12</v>
      </c>
      <c r="E42" s="2">
        <f>0.25*1*361+0.25*5*1.5*4</f>
        <v>97.75</v>
      </c>
      <c r="F42" s="1"/>
      <c r="G42" s="53">
        <f>ROUND(E42*F42,2)</f>
        <v>0</v>
      </c>
    </row>
    <row r="43" spans="1:7" ht="38.25">
      <c r="A43" s="51">
        <v>35</v>
      </c>
      <c r="B43" s="7" t="s">
        <v>33</v>
      </c>
      <c r="C43" s="16" t="s">
        <v>136</v>
      </c>
      <c r="D43" s="56" t="s">
        <v>12</v>
      </c>
      <c r="E43" s="2">
        <f>0.08*(1.55+0.6)*395+0.08*5*1.5*4</f>
        <v>70.34</v>
      </c>
      <c r="F43" s="1"/>
      <c r="G43" s="53">
        <f>ROUND(E43*F43,2)</f>
        <v>0</v>
      </c>
    </row>
    <row r="44" spans="1:7" ht="25.5">
      <c r="A44" s="51">
        <v>36</v>
      </c>
      <c r="B44" s="8" t="s">
        <v>35</v>
      </c>
      <c r="C44" s="16" t="s">
        <v>137</v>
      </c>
      <c r="D44" s="54" t="s">
        <v>36</v>
      </c>
      <c r="E44" s="2">
        <f>(2.1+0.75)*395+5*1.5*4</f>
        <v>1155.75</v>
      </c>
      <c r="F44" s="1"/>
      <c r="G44" s="53">
        <f t="shared" si="2"/>
        <v>0</v>
      </c>
    </row>
    <row r="45" spans="1:7" ht="25.5">
      <c r="A45" s="51">
        <v>37</v>
      </c>
      <c r="B45" s="8" t="s">
        <v>121</v>
      </c>
      <c r="C45" s="16" t="s">
        <v>138</v>
      </c>
      <c r="D45" s="54" t="s">
        <v>36</v>
      </c>
      <c r="E45" s="2">
        <f>(2.1+0.75)*395+5*1.5*4</f>
        <v>1155.75</v>
      </c>
      <c r="F45" s="1"/>
      <c r="G45" s="53">
        <f t="shared" si="2"/>
        <v>0</v>
      </c>
    </row>
    <row r="46" spans="1:7" ht="38.25">
      <c r="A46" s="51">
        <v>38</v>
      </c>
      <c r="B46" s="8" t="s">
        <v>122</v>
      </c>
      <c r="C46" s="16" t="s">
        <v>139</v>
      </c>
      <c r="D46" s="54" t="s">
        <v>36</v>
      </c>
      <c r="E46" s="2">
        <f>(2.1+0.75)*395+0.2*4*395</f>
        <v>1441.75</v>
      </c>
      <c r="F46" s="1"/>
      <c r="G46" s="53">
        <f>ROUND(E46*F46,2)</f>
        <v>0</v>
      </c>
    </row>
    <row r="47" spans="1:7" ht="25.5">
      <c r="A47" s="51">
        <v>39</v>
      </c>
      <c r="B47" s="8" t="s">
        <v>37</v>
      </c>
      <c r="C47" s="16" t="s">
        <v>140</v>
      </c>
      <c r="D47" s="54" t="s">
        <v>36</v>
      </c>
      <c r="E47" s="2">
        <f>(1.85+0.75)*362+5*1.5*4</f>
        <v>971.2</v>
      </c>
      <c r="F47" s="1"/>
      <c r="G47" s="53">
        <f t="shared" si="2"/>
        <v>0</v>
      </c>
    </row>
    <row r="48" spans="1:7" ht="38.25">
      <c r="A48" s="51">
        <v>40</v>
      </c>
      <c r="B48" s="7" t="s">
        <v>123</v>
      </c>
      <c r="C48" s="16" t="s">
        <v>141</v>
      </c>
      <c r="D48" s="54" t="s">
        <v>12</v>
      </c>
      <c r="E48" s="2">
        <f>0.04*(2.1+0.75)*395+0.04*5*1.5*4</f>
        <v>46.230000000000004</v>
      </c>
      <c r="F48" s="1"/>
      <c r="G48" s="53">
        <f t="shared" si="2"/>
        <v>0</v>
      </c>
    </row>
    <row r="49" spans="1:7" ht="51">
      <c r="A49" s="51">
        <v>41</v>
      </c>
      <c r="B49" s="7" t="s">
        <v>124</v>
      </c>
      <c r="C49" s="16" t="s">
        <v>142</v>
      </c>
      <c r="D49" s="54" t="s">
        <v>12</v>
      </c>
      <c r="E49" s="2">
        <f>0.04*(2.1+0.75)*395+0.2*0.04*4*395</f>
        <v>57.67</v>
      </c>
      <c r="F49" s="1"/>
      <c r="G49" s="53">
        <f>ROUND(E49*F49,2)</f>
        <v>0</v>
      </c>
    </row>
    <row r="50" spans="1:7" ht="38.25">
      <c r="A50" s="51">
        <v>42</v>
      </c>
      <c r="B50" s="7" t="s">
        <v>32</v>
      </c>
      <c r="C50" s="16" t="s">
        <v>143</v>
      </c>
      <c r="D50" s="54" t="s">
        <v>12</v>
      </c>
      <c r="E50" s="2">
        <f>0.08*(1.85+0.75)*395+0.08*5*1.5*4</f>
        <v>84.56000000000002</v>
      </c>
      <c r="F50" s="1"/>
      <c r="G50" s="53">
        <f t="shared" si="2"/>
        <v>0</v>
      </c>
    </row>
    <row r="51" spans="1:11" ht="45.75" customHeight="1">
      <c r="A51" s="51">
        <v>43</v>
      </c>
      <c r="B51" s="7" t="s">
        <v>18</v>
      </c>
      <c r="C51" s="16" t="s">
        <v>120</v>
      </c>
      <c r="D51" s="56" t="s">
        <v>11</v>
      </c>
      <c r="E51" s="2">
        <f>1.5*362+0.25*(55+160+50)</f>
        <v>609.25</v>
      </c>
      <c r="F51" s="1"/>
      <c r="G51" s="53">
        <f t="shared" si="2"/>
        <v>0</v>
      </c>
      <c r="K51" s="59"/>
    </row>
    <row r="52" spans="1:7" ht="51">
      <c r="A52" s="51">
        <v>44</v>
      </c>
      <c r="B52" s="8" t="s">
        <v>61</v>
      </c>
      <c r="C52" s="16" t="s">
        <v>114</v>
      </c>
      <c r="D52" s="56" t="s">
        <v>11</v>
      </c>
      <c r="E52" s="2">
        <f>19*1.5*0.5+1.8*(360+2*1)</f>
        <v>665.85</v>
      </c>
      <c r="F52" s="1"/>
      <c r="G52" s="53">
        <f t="shared" si="2"/>
        <v>0</v>
      </c>
    </row>
    <row r="53" spans="1:7" ht="25.5">
      <c r="A53" s="51">
        <v>45</v>
      </c>
      <c r="B53" s="62" t="s">
        <v>115</v>
      </c>
      <c r="C53" s="16" t="s">
        <v>116</v>
      </c>
      <c r="D53" s="56" t="s">
        <v>11</v>
      </c>
      <c r="E53" s="2">
        <f>(2*3.7*7.2+8.7+9.4+5+10.4)*2</f>
        <v>173.56000000000003</v>
      </c>
      <c r="F53" s="1"/>
      <c r="G53" s="53">
        <f t="shared" si="2"/>
        <v>0</v>
      </c>
    </row>
    <row r="54" spans="1:7" ht="38.25">
      <c r="A54" s="51">
        <v>46</v>
      </c>
      <c r="B54" s="8" t="s">
        <v>50</v>
      </c>
      <c r="C54" s="16" t="s">
        <v>108</v>
      </c>
      <c r="D54" s="56" t="s">
        <v>11</v>
      </c>
      <c r="E54" s="2">
        <f>5*8</f>
        <v>40</v>
      </c>
      <c r="F54" s="1"/>
      <c r="G54" s="53">
        <f t="shared" si="2"/>
        <v>0</v>
      </c>
    </row>
    <row r="55" spans="1:7" ht="51">
      <c r="A55" s="51">
        <v>47</v>
      </c>
      <c r="B55" s="8" t="s">
        <v>46</v>
      </c>
      <c r="C55" s="16" t="s">
        <v>109</v>
      </c>
      <c r="D55" s="56" t="s">
        <v>47</v>
      </c>
      <c r="E55" s="2">
        <v>5</v>
      </c>
      <c r="F55" s="1"/>
      <c r="G55" s="53">
        <f t="shared" si="2"/>
        <v>0</v>
      </c>
    </row>
    <row r="56" spans="1:7" ht="25.5">
      <c r="A56" s="51">
        <v>48</v>
      </c>
      <c r="B56" s="8" t="s">
        <v>48</v>
      </c>
      <c r="C56" s="16" t="s">
        <v>84</v>
      </c>
      <c r="D56" s="56" t="s">
        <v>47</v>
      </c>
      <c r="E56" s="2">
        <f>5*7</f>
        <v>35</v>
      </c>
      <c r="F56" s="1"/>
      <c r="G56" s="53">
        <f t="shared" si="2"/>
        <v>0</v>
      </c>
    </row>
    <row r="57" spans="1:7" ht="51">
      <c r="A57" s="51">
        <v>49</v>
      </c>
      <c r="B57" s="8" t="s">
        <v>49</v>
      </c>
      <c r="C57" s="16" t="s">
        <v>83</v>
      </c>
      <c r="D57" s="56" t="s">
        <v>12</v>
      </c>
      <c r="E57" s="4">
        <f>5*0.4*10</f>
        <v>20</v>
      </c>
      <c r="F57" s="1"/>
      <c r="G57" s="53">
        <f t="shared" si="2"/>
        <v>0</v>
      </c>
    </row>
    <row r="58" spans="1:7" ht="38.25">
      <c r="A58" s="51">
        <v>50</v>
      </c>
      <c r="B58" s="10" t="s">
        <v>59</v>
      </c>
      <c r="C58" s="16" t="s">
        <v>82</v>
      </c>
      <c r="D58" s="56" t="s">
        <v>14</v>
      </c>
      <c r="E58" s="2">
        <f>2*20</f>
        <v>40</v>
      </c>
      <c r="F58" s="1"/>
      <c r="G58" s="53">
        <f t="shared" si="2"/>
        <v>0</v>
      </c>
    </row>
    <row r="59" spans="1:7" ht="25.5">
      <c r="A59" s="51">
        <v>51</v>
      </c>
      <c r="B59" s="8" t="s">
        <v>68</v>
      </c>
      <c r="C59" s="16" t="s">
        <v>81</v>
      </c>
      <c r="D59" s="56" t="s">
        <v>14</v>
      </c>
      <c r="E59" s="2">
        <v>360</v>
      </c>
      <c r="F59" s="1"/>
      <c r="G59" s="53">
        <f t="shared" si="2"/>
        <v>0</v>
      </c>
    </row>
    <row r="60" spans="1:7" ht="25.5">
      <c r="A60" s="51">
        <v>52</v>
      </c>
      <c r="B60" s="10">
        <v>915211</v>
      </c>
      <c r="C60" s="16" t="s">
        <v>80</v>
      </c>
      <c r="D60" s="55" t="s">
        <v>52</v>
      </c>
      <c r="E60" s="2">
        <f>3*0.125*(360+35)</f>
        <v>148.125</v>
      </c>
      <c r="F60" s="1"/>
      <c r="G60" s="53">
        <f t="shared" si="2"/>
        <v>0</v>
      </c>
    </row>
    <row r="61" spans="1:7" ht="25.5">
      <c r="A61" s="51">
        <v>53</v>
      </c>
      <c r="B61" s="11" t="s">
        <v>70</v>
      </c>
      <c r="C61" s="16" t="s">
        <v>79</v>
      </c>
      <c r="D61" s="61" t="s">
        <v>43</v>
      </c>
      <c r="E61" s="2">
        <v>5</v>
      </c>
      <c r="F61" s="1"/>
      <c r="G61" s="53">
        <f t="shared" si="2"/>
        <v>0</v>
      </c>
    </row>
    <row r="62" spans="1:7" ht="25.5">
      <c r="A62" s="51">
        <v>54</v>
      </c>
      <c r="B62" s="11" t="s">
        <v>71</v>
      </c>
      <c r="C62" s="16" t="s">
        <v>78</v>
      </c>
      <c r="D62" s="61" t="s">
        <v>43</v>
      </c>
      <c r="E62" s="2">
        <v>5</v>
      </c>
      <c r="F62" s="1"/>
      <c r="G62" s="53">
        <f t="shared" si="2"/>
        <v>0</v>
      </c>
    </row>
    <row r="63" spans="1:7" ht="25.5">
      <c r="A63" s="51">
        <v>55</v>
      </c>
      <c r="B63" s="10">
        <v>918346</v>
      </c>
      <c r="C63" s="16" t="s">
        <v>77</v>
      </c>
      <c r="D63" s="55" t="s">
        <v>44</v>
      </c>
      <c r="E63" s="2">
        <f>11*5</f>
        <v>55</v>
      </c>
      <c r="F63" s="1"/>
      <c r="G63" s="53">
        <f t="shared" si="2"/>
        <v>0</v>
      </c>
    </row>
    <row r="64" spans="1:7" ht="25.5">
      <c r="A64" s="51">
        <v>56</v>
      </c>
      <c r="B64" s="10">
        <v>919112</v>
      </c>
      <c r="C64" s="16" t="s">
        <v>144</v>
      </c>
      <c r="D64" s="56" t="s">
        <v>14</v>
      </c>
      <c r="E64" s="2">
        <f>360+35+5*2*4</f>
        <v>435</v>
      </c>
      <c r="F64" s="1"/>
      <c r="G64" s="53">
        <f t="shared" si="2"/>
        <v>0</v>
      </c>
    </row>
    <row r="65" spans="1:7" ht="25.5">
      <c r="A65" s="51">
        <v>57</v>
      </c>
      <c r="B65" s="10">
        <v>919113</v>
      </c>
      <c r="C65" s="16" t="s">
        <v>145</v>
      </c>
      <c r="D65" s="56" t="s">
        <v>14</v>
      </c>
      <c r="E65" s="2">
        <f>360+35+5*2*4</f>
        <v>435</v>
      </c>
      <c r="F65" s="1"/>
      <c r="G65" s="53">
        <f t="shared" si="2"/>
        <v>0</v>
      </c>
    </row>
    <row r="66" spans="1:7" ht="38.25">
      <c r="A66" s="51">
        <v>58</v>
      </c>
      <c r="B66" s="10">
        <v>931334</v>
      </c>
      <c r="C66" s="16" t="s">
        <v>76</v>
      </c>
      <c r="D66" s="55" t="s">
        <v>44</v>
      </c>
      <c r="E66" s="2">
        <f>19*3.4</f>
        <v>64.6</v>
      </c>
      <c r="F66" s="1"/>
      <c r="G66" s="53">
        <f aca="true" t="shared" si="3" ref="G66:G73">ROUND(E66*F66,2)</f>
        <v>0</v>
      </c>
    </row>
    <row r="67" spans="1:7" ht="25.5">
      <c r="A67" s="51">
        <v>59</v>
      </c>
      <c r="B67" s="10">
        <v>935212</v>
      </c>
      <c r="C67" s="16" t="s">
        <v>75</v>
      </c>
      <c r="D67" s="56" t="s">
        <v>14</v>
      </c>
      <c r="E67" s="2">
        <v>395</v>
      </c>
      <c r="F67" s="1"/>
      <c r="G67" s="53">
        <f t="shared" si="3"/>
        <v>0</v>
      </c>
    </row>
    <row r="68" spans="1:7" ht="38.25">
      <c r="A68" s="51">
        <v>60</v>
      </c>
      <c r="B68" s="10">
        <v>936501</v>
      </c>
      <c r="C68" s="16" t="s">
        <v>74</v>
      </c>
      <c r="D68" s="61" t="s">
        <v>55</v>
      </c>
      <c r="E68" s="2">
        <f>0.002*0.394*7850*60</f>
        <v>371.148</v>
      </c>
      <c r="F68" s="1"/>
      <c r="G68" s="53">
        <f t="shared" si="3"/>
        <v>0</v>
      </c>
    </row>
    <row r="69" spans="1:7" ht="12.75">
      <c r="A69" s="51">
        <v>61</v>
      </c>
      <c r="B69" s="10"/>
      <c r="C69" s="17" t="s">
        <v>63</v>
      </c>
      <c r="D69" s="61"/>
      <c r="E69" s="2">
        <v>1</v>
      </c>
      <c r="F69" s="1"/>
      <c r="G69" s="53">
        <f t="shared" si="3"/>
        <v>0</v>
      </c>
    </row>
    <row r="70" spans="1:7" ht="12.75">
      <c r="A70" s="51">
        <v>62</v>
      </c>
      <c r="B70" s="10"/>
      <c r="C70" s="17" t="s">
        <v>64</v>
      </c>
      <c r="D70" s="61"/>
      <c r="E70" s="2">
        <v>1</v>
      </c>
      <c r="F70" s="1"/>
      <c r="G70" s="53">
        <f t="shared" si="3"/>
        <v>0</v>
      </c>
    </row>
    <row r="71" spans="1:7" ht="12.75">
      <c r="A71" s="51">
        <v>63</v>
      </c>
      <c r="B71" s="10"/>
      <c r="C71" s="17" t="s">
        <v>65</v>
      </c>
      <c r="D71" s="61"/>
      <c r="E71" s="2">
        <v>1</v>
      </c>
      <c r="F71" s="1"/>
      <c r="G71" s="53">
        <f t="shared" si="3"/>
        <v>0</v>
      </c>
    </row>
    <row r="72" spans="1:7" ht="12.75">
      <c r="A72" s="51">
        <v>64</v>
      </c>
      <c r="B72" s="62"/>
      <c r="C72" s="17" t="s">
        <v>66</v>
      </c>
      <c r="D72" s="56"/>
      <c r="E72" s="2">
        <v>1</v>
      </c>
      <c r="F72" s="1"/>
      <c r="G72" s="53">
        <f t="shared" si="3"/>
        <v>0</v>
      </c>
    </row>
    <row r="73" spans="1:7" ht="12.75">
      <c r="A73" s="51">
        <v>65</v>
      </c>
      <c r="B73" s="62"/>
      <c r="C73" s="17" t="s">
        <v>67</v>
      </c>
      <c r="D73" s="56"/>
      <c r="E73" s="2">
        <v>1</v>
      </c>
      <c r="F73" s="1"/>
      <c r="G73" s="53">
        <f t="shared" si="3"/>
        <v>0</v>
      </c>
    </row>
    <row r="74" spans="1:7" ht="12.75">
      <c r="A74" s="51"/>
      <c r="B74" s="62"/>
      <c r="C74" s="63"/>
      <c r="D74" s="56"/>
      <c r="E74" s="2"/>
      <c r="F74" s="1"/>
      <c r="G74" s="53"/>
    </row>
    <row r="75" spans="1:7" ht="12.75">
      <c r="A75" s="51"/>
      <c r="B75" s="64"/>
      <c r="C75" s="65"/>
      <c r="D75" s="56"/>
      <c r="E75" s="2"/>
      <c r="F75" s="1"/>
      <c r="G75" s="53"/>
    </row>
    <row r="76" spans="1:15" ht="12.75">
      <c r="A76" s="75"/>
      <c r="B76" s="76"/>
      <c r="C76" s="77" t="s">
        <v>45</v>
      </c>
      <c r="D76" s="76"/>
      <c r="E76" s="78"/>
      <c r="F76" s="79"/>
      <c r="G76" s="80">
        <f>SUM(G9:G75)</f>
        <v>0</v>
      </c>
      <c r="J76" s="66"/>
      <c r="K76" s="29"/>
      <c r="O76" s="57"/>
    </row>
    <row r="77" spans="1:7" ht="13.5" thickBot="1">
      <c r="A77" s="67"/>
      <c r="B77" s="68"/>
      <c r="C77" s="69"/>
      <c r="D77" s="68"/>
      <c r="E77" s="70"/>
      <c r="F77" s="71"/>
      <c r="G77" s="72"/>
    </row>
    <row r="80" spans="1:11" s="29" customFormat="1" ht="12.75">
      <c r="A80" s="21"/>
      <c r="B80" s="21"/>
      <c r="C80" s="24"/>
      <c r="D80" s="21"/>
      <c r="E80" s="21"/>
      <c r="F80" s="73"/>
      <c r="G80" s="73"/>
      <c r="H80" s="73"/>
      <c r="J80" s="30"/>
      <c r="K80" s="24"/>
    </row>
    <row r="81" spans="1:11" s="29" customFormat="1" ht="12.75">
      <c r="A81" s="21"/>
      <c r="B81" s="21"/>
      <c r="C81" s="59"/>
      <c r="D81" s="21"/>
      <c r="E81" s="21"/>
      <c r="F81" s="73"/>
      <c r="G81" s="21"/>
      <c r="H81" s="73"/>
      <c r="J81" s="30"/>
      <c r="K81" s="24"/>
    </row>
    <row r="82" spans="1:11" s="29" customFormat="1" ht="12.75">
      <c r="A82" s="21"/>
      <c r="B82" s="21"/>
      <c r="C82" s="24"/>
      <c r="D82" s="21"/>
      <c r="E82" s="21"/>
      <c r="F82" s="73"/>
      <c r="G82" s="73"/>
      <c r="H82" s="73"/>
      <c r="J82" s="30"/>
      <c r="K82" s="24"/>
    </row>
    <row r="83" spans="1:11" s="29" customFormat="1" ht="12.75">
      <c r="A83" s="21"/>
      <c r="B83" s="21"/>
      <c r="C83" s="24"/>
      <c r="D83" s="21"/>
      <c r="E83" s="21"/>
      <c r="F83" s="73"/>
      <c r="G83" s="74"/>
      <c r="H83" s="73"/>
      <c r="J83" s="30"/>
      <c r="K83" s="24"/>
    </row>
    <row r="84" spans="1:11" s="29" customFormat="1" ht="12.75">
      <c r="A84" s="21"/>
      <c r="B84" s="21"/>
      <c r="C84" s="24"/>
      <c r="D84" s="21"/>
      <c r="E84" s="21"/>
      <c r="F84" s="21"/>
      <c r="G84" s="21"/>
      <c r="H84" s="21"/>
      <c r="J84" s="30"/>
      <c r="K84" s="24"/>
    </row>
    <row r="85" spans="1:11" s="29" customFormat="1" ht="12.75">
      <c r="A85" s="21"/>
      <c r="B85" s="21"/>
      <c r="C85" s="24"/>
      <c r="D85" s="21"/>
      <c r="E85" s="21"/>
      <c r="F85" s="21"/>
      <c r="G85" s="21"/>
      <c r="H85" s="21"/>
      <c r="J85" s="30"/>
      <c r="K85" s="24"/>
    </row>
    <row r="86" spans="1:11" s="29" customFormat="1" ht="12.75">
      <c r="A86" s="21"/>
      <c r="B86" s="21"/>
      <c r="C86" s="24"/>
      <c r="D86" s="21"/>
      <c r="E86" s="21"/>
      <c r="F86" s="21"/>
      <c r="G86" s="21"/>
      <c r="H86" s="21"/>
      <c r="J86" s="30"/>
      <c r="K86" s="24"/>
    </row>
    <row r="87" spans="1:11" s="29" customFormat="1" ht="12.75">
      <c r="A87" s="21"/>
      <c r="B87" s="21"/>
      <c r="C87" s="24"/>
      <c r="D87" s="21"/>
      <c r="E87" s="21"/>
      <c r="F87" s="21"/>
      <c r="G87" s="21"/>
      <c r="H87" s="21"/>
      <c r="J87" s="30"/>
      <c r="K87" s="24"/>
    </row>
    <row r="88" spans="1:11" s="29" customFormat="1" ht="12.75">
      <c r="A88" s="21"/>
      <c r="B88" s="21"/>
      <c r="C88" s="24"/>
      <c r="D88" s="21"/>
      <c r="E88" s="21"/>
      <c r="F88" s="21"/>
      <c r="G88" s="21"/>
      <c r="H88" s="21"/>
      <c r="J88" s="30"/>
      <c r="K88" s="24"/>
    </row>
    <row r="89" spans="1:11" s="29" customFormat="1" ht="12.75">
      <c r="A89" s="21"/>
      <c r="B89" s="21"/>
      <c r="C89" s="24"/>
      <c r="D89" s="21"/>
      <c r="E89" s="21"/>
      <c r="F89" s="21"/>
      <c r="G89" s="21"/>
      <c r="H89" s="21"/>
      <c r="J89" s="30"/>
      <c r="K89" s="24"/>
    </row>
    <row r="90" spans="1:11" s="29" customFormat="1" ht="12.75">
      <c r="A90" s="21"/>
      <c r="B90" s="21"/>
      <c r="C90" s="24"/>
      <c r="D90" s="21"/>
      <c r="E90" s="21"/>
      <c r="F90" s="21"/>
      <c r="G90" s="21"/>
      <c r="H90" s="21"/>
      <c r="J90" s="30"/>
      <c r="K90" s="24"/>
    </row>
    <row r="91" spans="1:11" s="29" customFormat="1" ht="12.75">
      <c r="A91" s="21"/>
      <c r="B91" s="21"/>
      <c r="C91" s="24"/>
      <c r="D91" s="21"/>
      <c r="E91" s="21"/>
      <c r="F91" s="21"/>
      <c r="G91" s="21"/>
      <c r="H91" s="21"/>
      <c r="J91" s="30"/>
      <c r="K91" s="24"/>
    </row>
    <row r="92" spans="1:11" s="29" customFormat="1" ht="12.75">
      <c r="A92" s="21"/>
      <c r="B92" s="21"/>
      <c r="C92" s="24"/>
      <c r="D92" s="21"/>
      <c r="E92" s="21"/>
      <c r="F92" s="21"/>
      <c r="G92" s="21"/>
      <c r="H92" s="21"/>
      <c r="J92" s="30"/>
      <c r="K92" s="24"/>
    </row>
    <row r="93" spans="1:11" s="29" customFormat="1" ht="12.75">
      <c r="A93" s="21"/>
      <c r="B93" s="21"/>
      <c r="C93" s="24"/>
      <c r="D93" s="21"/>
      <c r="E93" s="21"/>
      <c r="F93" s="21"/>
      <c r="G93" s="21"/>
      <c r="H93" s="21"/>
      <c r="J93" s="30"/>
      <c r="K93" s="24"/>
    </row>
    <row r="94" spans="1:11" s="29" customFormat="1" ht="12.75">
      <c r="A94" s="21"/>
      <c r="B94" s="21"/>
      <c r="C94" s="24"/>
      <c r="D94" s="21"/>
      <c r="E94" s="21"/>
      <c r="F94" s="21"/>
      <c r="G94" s="21"/>
      <c r="H94" s="21"/>
      <c r="J94" s="30"/>
      <c r="K94" s="24"/>
    </row>
    <row r="95" spans="1:11" s="29" customFormat="1" ht="12.75">
      <c r="A95" s="21"/>
      <c r="B95" s="21"/>
      <c r="C95" s="24"/>
      <c r="D95" s="21"/>
      <c r="E95" s="21"/>
      <c r="F95" s="21"/>
      <c r="G95" s="21"/>
      <c r="H95" s="21"/>
      <c r="J95" s="30"/>
      <c r="K95" s="24"/>
    </row>
    <row r="96" spans="1:11" s="29" customFormat="1" ht="12.75">
      <c r="A96" s="21"/>
      <c r="B96" s="21"/>
      <c r="C96" s="24"/>
      <c r="D96" s="21"/>
      <c r="E96" s="21"/>
      <c r="F96" s="21"/>
      <c r="G96" s="21"/>
      <c r="H96" s="21"/>
      <c r="J96" s="30"/>
      <c r="K96" s="24"/>
    </row>
    <row r="97" spans="1:11" s="29" customFormat="1" ht="12.75">
      <c r="A97" s="21"/>
      <c r="B97" s="21"/>
      <c r="C97" s="24"/>
      <c r="D97" s="21"/>
      <c r="E97" s="21"/>
      <c r="F97" s="21"/>
      <c r="G97" s="21"/>
      <c r="H97" s="21"/>
      <c r="J97" s="30"/>
      <c r="K97" s="24"/>
    </row>
    <row r="98" spans="1:11" s="29" customFormat="1" ht="12.75">
      <c r="A98" s="21"/>
      <c r="B98" s="21"/>
      <c r="C98" s="24"/>
      <c r="D98" s="21"/>
      <c r="E98" s="21"/>
      <c r="F98" s="21"/>
      <c r="G98" s="21"/>
      <c r="H98" s="21"/>
      <c r="J98" s="30"/>
      <c r="K98" s="24"/>
    </row>
    <row r="99" spans="1:11" s="29" customFormat="1" ht="12.75">
      <c r="A99" s="21"/>
      <c r="B99" s="21"/>
      <c r="C99" s="24"/>
      <c r="D99" s="21"/>
      <c r="E99" s="21"/>
      <c r="F99" s="21"/>
      <c r="G99" s="21"/>
      <c r="H99" s="21"/>
      <c r="J99" s="30"/>
      <c r="K99" s="24"/>
    </row>
    <row r="100" spans="1:11" s="29" customFormat="1" ht="12.75">
      <c r="A100" s="21"/>
      <c r="B100" s="21"/>
      <c r="C100" s="24"/>
      <c r="D100" s="21"/>
      <c r="E100" s="21"/>
      <c r="F100" s="21"/>
      <c r="G100" s="21"/>
      <c r="H100" s="21"/>
      <c r="J100" s="30"/>
      <c r="K100" s="24"/>
    </row>
    <row r="101" spans="1:11" s="29" customFormat="1" ht="12.75">
      <c r="A101" s="21"/>
      <c r="B101" s="21"/>
      <c r="C101" s="24"/>
      <c r="D101" s="21"/>
      <c r="E101" s="21"/>
      <c r="F101" s="21"/>
      <c r="G101" s="21"/>
      <c r="H101" s="21"/>
      <c r="J101" s="30"/>
      <c r="K101" s="24"/>
    </row>
    <row r="102" spans="1:11" s="29" customFormat="1" ht="12.75">
      <c r="A102" s="21"/>
      <c r="B102" s="21"/>
      <c r="C102" s="24"/>
      <c r="D102" s="21"/>
      <c r="E102" s="21"/>
      <c r="F102" s="21"/>
      <c r="G102" s="21"/>
      <c r="H102" s="21"/>
      <c r="J102" s="30"/>
      <c r="K102" s="24"/>
    </row>
    <row r="103" spans="1:11" s="29" customFormat="1" ht="12.75">
      <c r="A103" s="21"/>
      <c r="B103" s="21"/>
      <c r="C103" s="24"/>
      <c r="D103" s="21"/>
      <c r="E103" s="21"/>
      <c r="F103" s="21"/>
      <c r="G103" s="21"/>
      <c r="H103" s="21"/>
      <c r="J103" s="30"/>
      <c r="K103" s="24"/>
    </row>
    <row r="104" spans="1:11" s="29" customFormat="1" ht="12.75">
      <c r="A104" s="21"/>
      <c r="B104" s="21"/>
      <c r="C104" s="24"/>
      <c r="D104" s="21"/>
      <c r="E104" s="21"/>
      <c r="F104" s="21"/>
      <c r="G104" s="21"/>
      <c r="H104" s="21"/>
      <c r="J104" s="30"/>
      <c r="K104" s="24"/>
    </row>
    <row r="105" spans="1:11" s="29" customFormat="1" ht="12.75">
      <c r="A105" s="21"/>
      <c r="B105" s="21"/>
      <c r="C105" s="24"/>
      <c r="D105" s="21"/>
      <c r="E105" s="21"/>
      <c r="F105" s="21"/>
      <c r="G105" s="21"/>
      <c r="H105" s="21"/>
      <c r="J105" s="30"/>
      <c r="K105" s="24"/>
    </row>
    <row r="106" spans="1:11" s="29" customFormat="1" ht="12.75">
      <c r="A106" s="21"/>
      <c r="B106" s="21"/>
      <c r="C106" s="24"/>
      <c r="D106" s="21"/>
      <c r="E106" s="21"/>
      <c r="F106" s="21"/>
      <c r="G106" s="21"/>
      <c r="H106" s="21"/>
      <c r="J106" s="30"/>
      <c r="K106" s="24"/>
    </row>
    <row r="107" spans="1:11" s="29" customFormat="1" ht="12.75">
      <c r="A107" s="21"/>
      <c r="B107" s="21"/>
      <c r="C107" s="24"/>
      <c r="D107" s="21"/>
      <c r="E107" s="21"/>
      <c r="F107" s="21"/>
      <c r="G107" s="21"/>
      <c r="H107" s="21"/>
      <c r="J107" s="30"/>
      <c r="K107" s="24"/>
    </row>
    <row r="108" spans="1:11" s="29" customFormat="1" ht="12.75">
      <c r="A108" s="21"/>
      <c r="B108" s="21"/>
      <c r="C108" s="24"/>
      <c r="D108" s="21"/>
      <c r="E108" s="21"/>
      <c r="F108" s="21"/>
      <c r="G108" s="21"/>
      <c r="H108" s="21"/>
      <c r="J108" s="30"/>
      <c r="K108" s="24"/>
    </row>
    <row r="109" spans="1:11" s="29" customFormat="1" ht="12.75">
      <c r="A109" s="21"/>
      <c r="B109" s="21"/>
      <c r="C109" s="24"/>
      <c r="D109" s="21"/>
      <c r="E109" s="21"/>
      <c r="F109" s="21"/>
      <c r="G109" s="21"/>
      <c r="H109" s="21"/>
      <c r="J109" s="30"/>
      <c r="K109" s="24"/>
    </row>
    <row r="110" spans="1:11" s="29" customFormat="1" ht="12.75">
      <c r="A110" s="21"/>
      <c r="B110" s="21"/>
      <c r="C110" s="24"/>
      <c r="D110" s="21"/>
      <c r="E110" s="21"/>
      <c r="F110" s="21"/>
      <c r="G110" s="21"/>
      <c r="H110" s="21"/>
      <c r="J110" s="30"/>
      <c r="K110" s="24"/>
    </row>
    <row r="111" spans="1:11" s="29" customFormat="1" ht="12.75">
      <c r="A111" s="21"/>
      <c r="B111" s="21"/>
      <c r="C111" s="24"/>
      <c r="D111" s="21"/>
      <c r="E111" s="21"/>
      <c r="F111" s="21"/>
      <c r="G111" s="21"/>
      <c r="H111" s="21"/>
      <c r="J111" s="30"/>
      <c r="K111" s="24"/>
    </row>
    <row r="112" spans="1:11" s="29" customFormat="1" ht="12.75">
      <c r="A112" s="21"/>
      <c r="B112" s="21"/>
      <c r="C112" s="24"/>
      <c r="D112" s="21"/>
      <c r="E112" s="21"/>
      <c r="F112" s="21"/>
      <c r="G112" s="21"/>
      <c r="H112" s="21"/>
      <c r="J112" s="30"/>
      <c r="K112" s="24"/>
    </row>
    <row r="113" spans="1:11" s="29" customFormat="1" ht="12.75">
      <c r="A113" s="21"/>
      <c r="B113" s="21"/>
      <c r="C113" s="24"/>
      <c r="D113" s="21"/>
      <c r="E113" s="21"/>
      <c r="F113" s="21"/>
      <c r="G113" s="21"/>
      <c r="H113" s="21"/>
      <c r="J113" s="30"/>
      <c r="K113" s="24"/>
    </row>
    <row r="114" spans="1:11" s="29" customFormat="1" ht="12.75">
      <c r="A114" s="21"/>
      <c r="B114" s="21"/>
      <c r="C114" s="24"/>
      <c r="D114" s="21"/>
      <c r="E114" s="21"/>
      <c r="F114" s="21"/>
      <c r="G114" s="21"/>
      <c r="H114" s="21"/>
      <c r="J114" s="30"/>
      <c r="K114" s="24"/>
    </row>
    <row r="115" spans="1:11" s="29" customFormat="1" ht="12.75">
      <c r="A115" s="21"/>
      <c r="B115" s="21"/>
      <c r="C115" s="24"/>
      <c r="D115" s="21"/>
      <c r="E115" s="21"/>
      <c r="F115" s="21"/>
      <c r="G115" s="21"/>
      <c r="H115" s="21"/>
      <c r="J115" s="30"/>
      <c r="K115" s="24"/>
    </row>
    <row r="116" spans="1:11" s="29" customFormat="1" ht="12.75">
      <c r="A116" s="21"/>
      <c r="B116" s="21"/>
      <c r="C116" s="24"/>
      <c r="D116" s="21"/>
      <c r="E116" s="21"/>
      <c r="F116" s="21"/>
      <c r="G116" s="21"/>
      <c r="H116" s="21"/>
      <c r="J116" s="30"/>
      <c r="K116" s="24"/>
    </row>
    <row r="117" spans="1:11" s="29" customFormat="1" ht="12.75">
      <c r="A117" s="21"/>
      <c r="B117" s="21"/>
      <c r="C117" s="24"/>
      <c r="D117" s="21"/>
      <c r="E117" s="21"/>
      <c r="F117" s="21"/>
      <c r="G117" s="21"/>
      <c r="H117" s="21"/>
      <c r="J117" s="30"/>
      <c r="K117" s="24"/>
    </row>
    <row r="118" spans="1:11" s="29" customFormat="1" ht="12.75">
      <c r="A118" s="21"/>
      <c r="B118" s="21"/>
      <c r="C118" s="24"/>
      <c r="D118" s="21"/>
      <c r="E118" s="21"/>
      <c r="F118" s="21"/>
      <c r="G118" s="21"/>
      <c r="H118" s="21"/>
      <c r="J118" s="30"/>
      <c r="K118" s="24"/>
    </row>
    <row r="119" spans="1:11" s="29" customFormat="1" ht="12.75">
      <c r="A119" s="21"/>
      <c r="B119" s="21"/>
      <c r="C119" s="24"/>
      <c r="D119" s="21"/>
      <c r="E119" s="21"/>
      <c r="F119" s="21"/>
      <c r="G119" s="21"/>
      <c r="H119" s="21"/>
      <c r="J119" s="30"/>
      <c r="K119" s="24"/>
    </row>
    <row r="120" spans="1:11" s="29" customFormat="1" ht="12.75">
      <c r="A120" s="21"/>
      <c r="B120" s="21"/>
      <c r="C120" s="24"/>
      <c r="D120" s="21"/>
      <c r="E120" s="21"/>
      <c r="F120" s="21"/>
      <c r="G120" s="21"/>
      <c r="H120" s="21"/>
      <c r="J120" s="30"/>
      <c r="K120" s="24"/>
    </row>
    <row r="121" spans="1:11" s="29" customFormat="1" ht="12.75">
      <c r="A121" s="21"/>
      <c r="B121" s="21"/>
      <c r="C121" s="24"/>
      <c r="D121" s="21"/>
      <c r="E121" s="21"/>
      <c r="F121" s="21"/>
      <c r="G121" s="21"/>
      <c r="H121" s="21"/>
      <c r="J121" s="30"/>
      <c r="K121" s="24"/>
    </row>
    <row r="122" spans="1:11" s="29" customFormat="1" ht="12.75">
      <c r="A122" s="21"/>
      <c r="B122" s="21"/>
      <c r="C122" s="24"/>
      <c r="D122" s="21"/>
      <c r="E122" s="21"/>
      <c r="F122" s="21"/>
      <c r="G122" s="21"/>
      <c r="H122" s="21"/>
      <c r="J122" s="30"/>
      <c r="K122" s="24"/>
    </row>
    <row r="123" spans="1:11" s="29" customFormat="1" ht="12.75">
      <c r="A123" s="21"/>
      <c r="B123" s="21"/>
      <c r="C123" s="24"/>
      <c r="D123" s="21"/>
      <c r="E123" s="21"/>
      <c r="F123" s="21"/>
      <c r="G123" s="21"/>
      <c r="H123" s="21"/>
      <c r="J123" s="30"/>
      <c r="K123" s="24"/>
    </row>
    <row r="124" spans="1:11" s="29" customFormat="1" ht="12.75">
      <c r="A124" s="21"/>
      <c r="B124" s="21"/>
      <c r="C124" s="24"/>
      <c r="D124" s="21"/>
      <c r="E124" s="21"/>
      <c r="F124" s="21"/>
      <c r="G124" s="21"/>
      <c r="H124" s="21"/>
      <c r="J124" s="30"/>
      <c r="K124" s="24"/>
    </row>
    <row r="125" spans="1:11" s="29" customFormat="1" ht="12.75">
      <c r="A125" s="21"/>
      <c r="B125" s="21"/>
      <c r="C125" s="24"/>
      <c r="D125" s="21"/>
      <c r="E125" s="21"/>
      <c r="F125" s="21"/>
      <c r="G125" s="21"/>
      <c r="H125" s="21"/>
      <c r="J125" s="30"/>
      <c r="K125" s="24"/>
    </row>
    <row r="126" spans="1:11" s="29" customFormat="1" ht="12.75">
      <c r="A126" s="21"/>
      <c r="B126" s="21"/>
      <c r="C126" s="24"/>
      <c r="D126" s="21"/>
      <c r="E126" s="21"/>
      <c r="F126" s="21"/>
      <c r="G126" s="21"/>
      <c r="H126" s="21"/>
      <c r="J126" s="30"/>
      <c r="K126" s="24"/>
    </row>
    <row r="127" spans="1:11" s="29" customFormat="1" ht="12.75">
      <c r="A127" s="21"/>
      <c r="B127" s="21"/>
      <c r="C127" s="24"/>
      <c r="D127" s="21"/>
      <c r="E127" s="21"/>
      <c r="F127" s="21"/>
      <c r="G127" s="21"/>
      <c r="H127" s="21"/>
      <c r="J127" s="30"/>
      <c r="K127" s="24"/>
    </row>
    <row r="128" spans="1:11" s="29" customFormat="1" ht="12.75">
      <c r="A128" s="21"/>
      <c r="B128" s="21"/>
      <c r="C128" s="24"/>
      <c r="D128" s="21"/>
      <c r="E128" s="21"/>
      <c r="F128" s="21"/>
      <c r="G128" s="21"/>
      <c r="H128" s="21"/>
      <c r="J128" s="30"/>
      <c r="K128" s="24"/>
    </row>
    <row r="129" spans="1:11" s="29" customFormat="1" ht="12.75">
      <c r="A129" s="21"/>
      <c r="B129" s="21"/>
      <c r="C129" s="24"/>
      <c r="D129" s="21"/>
      <c r="E129" s="21"/>
      <c r="F129" s="21"/>
      <c r="G129" s="21"/>
      <c r="H129" s="21"/>
      <c r="J129" s="30"/>
      <c r="K129" s="24"/>
    </row>
    <row r="130" spans="1:11" s="29" customFormat="1" ht="12.75">
      <c r="A130" s="21"/>
      <c r="B130" s="21"/>
      <c r="C130" s="24"/>
      <c r="D130" s="21"/>
      <c r="E130" s="21"/>
      <c r="F130" s="21"/>
      <c r="G130" s="21"/>
      <c r="H130" s="21"/>
      <c r="J130" s="30"/>
      <c r="K130" s="24"/>
    </row>
    <row r="131" spans="1:11" s="29" customFormat="1" ht="12.75">
      <c r="A131" s="21"/>
      <c r="B131" s="21"/>
      <c r="C131" s="24"/>
      <c r="D131" s="21"/>
      <c r="E131" s="21"/>
      <c r="F131" s="21"/>
      <c r="G131" s="21"/>
      <c r="H131" s="21"/>
      <c r="J131" s="30"/>
      <c r="K131" s="24"/>
    </row>
    <row r="132" spans="1:11" s="29" customFormat="1" ht="12.75">
      <c r="A132" s="21"/>
      <c r="B132" s="21"/>
      <c r="C132" s="24"/>
      <c r="D132" s="21"/>
      <c r="E132" s="21"/>
      <c r="F132" s="21"/>
      <c r="G132" s="21"/>
      <c r="H132" s="21"/>
      <c r="J132" s="30"/>
      <c r="K132" s="24"/>
    </row>
    <row r="133" spans="1:11" s="29" customFormat="1" ht="12.75">
      <c r="A133" s="21"/>
      <c r="B133" s="21"/>
      <c r="C133" s="24"/>
      <c r="D133" s="21"/>
      <c r="E133" s="21"/>
      <c r="F133" s="21"/>
      <c r="G133" s="21"/>
      <c r="H133" s="21"/>
      <c r="J133" s="30"/>
      <c r="K133" s="24"/>
    </row>
    <row r="134" spans="1:11" s="29" customFormat="1" ht="12.75">
      <c r="A134" s="21"/>
      <c r="B134" s="21"/>
      <c r="C134" s="24"/>
      <c r="D134" s="21"/>
      <c r="E134" s="21"/>
      <c r="F134" s="21"/>
      <c r="G134" s="21"/>
      <c r="H134" s="21"/>
      <c r="J134" s="30"/>
      <c r="K134" s="24"/>
    </row>
    <row r="135" spans="1:11" s="29" customFormat="1" ht="12.75">
      <c r="A135" s="21"/>
      <c r="B135" s="21"/>
      <c r="C135" s="24"/>
      <c r="D135" s="21"/>
      <c r="E135" s="21"/>
      <c r="F135" s="21"/>
      <c r="G135" s="21"/>
      <c r="H135" s="21"/>
      <c r="J135" s="30"/>
      <c r="K135" s="24"/>
    </row>
    <row r="136" spans="1:11" s="29" customFormat="1" ht="12.75">
      <c r="A136" s="21"/>
      <c r="B136" s="21"/>
      <c r="C136" s="24"/>
      <c r="D136" s="21"/>
      <c r="E136" s="21"/>
      <c r="F136" s="21"/>
      <c r="G136" s="21"/>
      <c r="H136" s="21"/>
      <c r="J136" s="30"/>
      <c r="K136" s="24"/>
    </row>
    <row r="137" spans="1:11" s="29" customFormat="1" ht="12.75">
      <c r="A137" s="21"/>
      <c r="B137" s="21"/>
      <c r="C137" s="24"/>
      <c r="D137" s="21"/>
      <c r="E137" s="21"/>
      <c r="F137" s="21"/>
      <c r="G137" s="21"/>
      <c r="H137" s="21"/>
      <c r="J137" s="30"/>
      <c r="K137" s="24"/>
    </row>
    <row r="138" spans="1:11" s="29" customFormat="1" ht="12.75">
      <c r="A138" s="21"/>
      <c r="B138" s="21"/>
      <c r="C138" s="24"/>
      <c r="D138" s="21"/>
      <c r="E138" s="21"/>
      <c r="F138" s="21"/>
      <c r="G138" s="21"/>
      <c r="H138" s="21"/>
      <c r="J138" s="30"/>
      <c r="K138" s="24"/>
    </row>
    <row r="139" spans="1:11" s="29" customFormat="1" ht="12.75">
      <c r="A139" s="21"/>
      <c r="B139" s="21"/>
      <c r="C139" s="24"/>
      <c r="D139" s="21"/>
      <c r="E139" s="21"/>
      <c r="F139" s="21"/>
      <c r="G139" s="21"/>
      <c r="H139" s="21"/>
      <c r="J139" s="30"/>
      <c r="K139" s="24"/>
    </row>
    <row r="140" spans="1:11" s="29" customFormat="1" ht="12.75">
      <c r="A140" s="21"/>
      <c r="B140" s="21"/>
      <c r="C140" s="24"/>
      <c r="D140" s="21"/>
      <c r="E140" s="21"/>
      <c r="F140" s="21"/>
      <c r="G140" s="21"/>
      <c r="H140" s="21"/>
      <c r="J140" s="30"/>
      <c r="K140" s="24"/>
    </row>
    <row r="141" spans="1:11" s="29" customFormat="1" ht="12.75">
      <c r="A141" s="21"/>
      <c r="B141" s="21"/>
      <c r="C141" s="24"/>
      <c r="D141" s="21"/>
      <c r="E141" s="21"/>
      <c r="F141" s="21"/>
      <c r="G141" s="21"/>
      <c r="H141" s="21"/>
      <c r="J141" s="30"/>
      <c r="K141" s="24"/>
    </row>
    <row r="142" spans="1:11" s="29" customFormat="1" ht="12.75">
      <c r="A142" s="21"/>
      <c r="B142" s="21"/>
      <c r="C142" s="24"/>
      <c r="D142" s="21"/>
      <c r="E142" s="21"/>
      <c r="F142" s="21"/>
      <c r="G142" s="21"/>
      <c r="H142" s="21"/>
      <c r="J142" s="30"/>
      <c r="K142" s="24"/>
    </row>
    <row r="143" spans="1:11" s="29" customFormat="1" ht="12.75">
      <c r="A143" s="21"/>
      <c r="B143" s="21"/>
      <c r="C143" s="24"/>
      <c r="D143" s="21"/>
      <c r="E143" s="21"/>
      <c r="F143" s="21"/>
      <c r="G143" s="21"/>
      <c r="H143" s="21"/>
      <c r="J143" s="30"/>
      <c r="K143" s="24"/>
    </row>
    <row r="144" spans="1:11" s="29" customFormat="1" ht="12.75">
      <c r="A144" s="21"/>
      <c r="B144" s="21"/>
      <c r="C144" s="24"/>
      <c r="D144" s="21"/>
      <c r="E144" s="21"/>
      <c r="F144" s="21"/>
      <c r="G144" s="21"/>
      <c r="H144" s="21"/>
      <c r="J144" s="30"/>
      <c r="K144" s="24"/>
    </row>
    <row r="145" spans="1:11" s="29" customFormat="1" ht="12.75">
      <c r="A145" s="21"/>
      <c r="B145" s="21"/>
      <c r="C145" s="24"/>
      <c r="D145" s="21"/>
      <c r="E145" s="21"/>
      <c r="F145" s="21"/>
      <c r="G145" s="21"/>
      <c r="H145" s="21"/>
      <c r="J145" s="30"/>
      <c r="K145" s="24"/>
    </row>
    <row r="146" spans="1:11" s="29" customFormat="1" ht="12.75">
      <c r="A146" s="21"/>
      <c r="B146" s="21"/>
      <c r="C146" s="24"/>
      <c r="D146" s="21"/>
      <c r="E146" s="21"/>
      <c r="F146" s="21"/>
      <c r="G146" s="21"/>
      <c r="H146" s="21"/>
      <c r="J146" s="30"/>
      <c r="K146" s="24"/>
    </row>
    <row r="147" spans="1:11" s="29" customFormat="1" ht="12.75">
      <c r="A147" s="21"/>
      <c r="B147" s="21"/>
      <c r="C147" s="24"/>
      <c r="D147" s="21"/>
      <c r="E147" s="21"/>
      <c r="F147" s="21"/>
      <c r="G147" s="21"/>
      <c r="H147" s="21"/>
      <c r="J147" s="30"/>
      <c r="K147" s="24"/>
    </row>
    <row r="148" spans="1:11" s="29" customFormat="1" ht="12.75">
      <c r="A148" s="21"/>
      <c r="B148" s="21"/>
      <c r="C148" s="24"/>
      <c r="D148" s="21"/>
      <c r="E148" s="21"/>
      <c r="F148" s="21"/>
      <c r="G148" s="21"/>
      <c r="H148" s="21"/>
      <c r="J148" s="30"/>
      <c r="K148" s="24"/>
    </row>
    <row r="149" spans="1:11" s="29" customFormat="1" ht="12.75">
      <c r="A149" s="21"/>
      <c r="B149" s="21"/>
      <c r="C149" s="24"/>
      <c r="D149" s="21"/>
      <c r="E149" s="21"/>
      <c r="F149" s="21"/>
      <c r="G149" s="21"/>
      <c r="H149" s="21"/>
      <c r="J149" s="30"/>
      <c r="K149" s="24"/>
    </row>
    <row r="150" spans="1:11" s="29" customFormat="1" ht="12.75">
      <c r="A150" s="21"/>
      <c r="B150" s="21"/>
      <c r="C150" s="24"/>
      <c r="D150" s="21"/>
      <c r="E150" s="21"/>
      <c r="F150" s="21"/>
      <c r="G150" s="21"/>
      <c r="H150" s="21"/>
      <c r="J150" s="30"/>
      <c r="K150" s="24"/>
    </row>
    <row r="151" spans="1:11" s="29" customFormat="1" ht="12.75">
      <c r="A151" s="21"/>
      <c r="B151" s="21"/>
      <c r="C151" s="24"/>
      <c r="D151" s="21"/>
      <c r="E151" s="21"/>
      <c r="F151" s="21"/>
      <c r="G151" s="21"/>
      <c r="H151" s="21"/>
      <c r="J151" s="30"/>
      <c r="K151" s="24"/>
    </row>
    <row r="152" spans="1:11" s="29" customFormat="1" ht="12.75">
      <c r="A152" s="21"/>
      <c r="B152" s="21"/>
      <c r="C152" s="24"/>
      <c r="D152" s="21"/>
      <c r="E152" s="21"/>
      <c r="F152" s="21"/>
      <c r="G152" s="21"/>
      <c r="H152" s="21"/>
      <c r="J152" s="30"/>
      <c r="K152" s="24"/>
    </row>
    <row r="153" spans="1:11" s="29" customFormat="1" ht="12.75">
      <c r="A153" s="21"/>
      <c r="B153" s="21"/>
      <c r="C153" s="24"/>
      <c r="D153" s="21"/>
      <c r="E153" s="21"/>
      <c r="F153" s="21"/>
      <c r="G153" s="21"/>
      <c r="H153" s="21"/>
      <c r="J153" s="30"/>
      <c r="K153" s="24"/>
    </row>
    <row r="154" spans="1:11" s="29" customFormat="1" ht="12.75">
      <c r="A154" s="21"/>
      <c r="B154" s="21"/>
      <c r="C154" s="24"/>
      <c r="D154" s="21"/>
      <c r="E154" s="21"/>
      <c r="F154" s="21"/>
      <c r="G154" s="21"/>
      <c r="H154" s="21"/>
      <c r="J154" s="30"/>
      <c r="K154" s="24"/>
    </row>
    <row r="155" spans="1:11" s="29" customFormat="1" ht="12.75">
      <c r="A155" s="21"/>
      <c r="B155" s="21"/>
      <c r="C155" s="24"/>
      <c r="D155" s="21"/>
      <c r="E155" s="21"/>
      <c r="F155" s="21"/>
      <c r="G155" s="21"/>
      <c r="H155" s="21"/>
      <c r="J155" s="30"/>
      <c r="K155" s="24"/>
    </row>
    <row r="156" spans="1:11" s="29" customFormat="1" ht="12.75">
      <c r="A156" s="21"/>
      <c r="B156" s="21"/>
      <c r="C156" s="24"/>
      <c r="D156" s="21"/>
      <c r="E156" s="21"/>
      <c r="F156" s="21"/>
      <c r="G156" s="21"/>
      <c r="H156" s="21"/>
      <c r="J156" s="30"/>
      <c r="K156" s="24"/>
    </row>
    <row r="157" spans="1:11" s="29" customFormat="1" ht="12.75">
      <c r="A157" s="21"/>
      <c r="B157" s="21"/>
      <c r="C157" s="24"/>
      <c r="D157" s="21"/>
      <c r="E157" s="21"/>
      <c r="F157" s="21"/>
      <c r="G157" s="21"/>
      <c r="H157" s="21"/>
      <c r="J157" s="30"/>
      <c r="K157" s="24"/>
    </row>
    <row r="158" spans="1:11" s="29" customFormat="1" ht="12.75">
      <c r="A158" s="21"/>
      <c r="B158" s="21"/>
      <c r="C158" s="24"/>
      <c r="D158" s="21"/>
      <c r="E158" s="21"/>
      <c r="F158" s="21"/>
      <c r="G158" s="21"/>
      <c r="H158" s="21"/>
      <c r="J158" s="30"/>
      <c r="K158" s="24"/>
    </row>
    <row r="159" spans="1:11" s="29" customFormat="1" ht="12.75">
      <c r="A159" s="21"/>
      <c r="B159" s="21"/>
      <c r="C159" s="24"/>
      <c r="D159" s="21"/>
      <c r="E159" s="21"/>
      <c r="F159" s="21"/>
      <c r="G159" s="21"/>
      <c r="H159" s="21"/>
      <c r="J159" s="30"/>
      <c r="K159" s="24"/>
    </row>
    <row r="160" spans="1:11" s="29" customFormat="1" ht="12.75">
      <c r="A160" s="21"/>
      <c r="B160" s="21"/>
      <c r="C160" s="24"/>
      <c r="D160" s="21"/>
      <c r="E160" s="21"/>
      <c r="F160" s="21"/>
      <c r="G160" s="21"/>
      <c r="H160" s="21"/>
      <c r="J160" s="30"/>
      <c r="K160" s="24"/>
    </row>
    <row r="161" spans="1:11" s="29" customFormat="1" ht="12.75">
      <c r="A161" s="21"/>
      <c r="B161" s="21"/>
      <c r="C161" s="24"/>
      <c r="D161" s="21"/>
      <c r="E161" s="21"/>
      <c r="F161" s="21"/>
      <c r="G161" s="21"/>
      <c r="H161" s="21"/>
      <c r="J161" s="30"/>
      <c r="K161" s="24"/>
    </row>
    <row r="162" spans="1:11" s="29" customFormat="1" ht="12.75">
      <c r="A162" s="21"/>
      <c r="B162" s="21"/>
      <c r="C162" s="24"/>
      <c r="D162" s="21"/>
      <c r="E162" s="21"/>
      <c r="F162" s="21"/>
      <c r="G162" s="21"/>
      <c r="H162" s="21"/>
      <c r="J162" s="30"/>
      <c r="K162" s="24"/>
    </row>
    <row r="163" spans="1:11" s="29" customFormat="1" ht="12.75">
      <c r="A163" s="21"/>
      <c r="B163" s="21"/>
      <c r="C163" s="24"/>
      <c r="D163" s="21"/>
      <c r="E163" s="21"/>
      <c r="F163" s="21"/>
      <c r="G163" s="21"/>
      <c r="H163" s="21"/>
      <c r="J163" s="30"/>
      <c r="K163" s="24"/>
    </row>
    <row r="164" spans="1:11" s="29" customFormat="1" ht="12.75">
      <c r="A164" s="21"/>
      <c r="B164" s="21"/>
      <c r="C164" s="24"/>
      <c r="D164" s="21"/>
      <c r="E164" s="21"/>
      <c r="F164" s="21"/>
      <c r="G164" s="21"/>
      <c r="H164" s="21"/>
      <c r="J164" s="30"/>
      <c r="K164" s="24"/>
    </row>
  </sheetData>
  <sheetProtection/>
  <mergeCells count="1">
    <mergeCell ref="F5:G5"/>
  </mergeCells>
  <printOptions/>
  <pageMargins left="1" right="1" top="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 CON servis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Hora</dc:creator>
  <cp:keywords/>
  <dc:description/>
  <cp:lastModifiedBy>linda.zamazalova</cp:lastModifiedBy>
  <cp:lastPrinted>2016-10-27T13:10:21Z</cp:lastPrinted>
  <dcterms:created xsi:type="dcterms:W3CDTF">2012-06-15T07:37:25Z</dcterms:created>
  <dcterms:modified xsi:type="dcterms:W3CDTF">2020-05-14T13:34:46Z</dcterms:modified>
  <cp:category/>
  <cp:version/>
  <cp:contentType/>
  <cp:contentStatus/>
</cp:coreProperties>
</file>