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Záhořany" sheetId="1" r:id="rId1"/>
  </sheets>
  <definedNames/>
  <calcPr fullCalcOnLoad="1"/>
</workbook>
</file>

<file path=xl/sharedStrings.xml><?xml version="1.0" encoding="utf-8"?>
<sst xmlns="http://schemas.openxmlformats.org/spreadsheetml/2006/main" count="175" uniqueCount="136">
  <si>
    <t>Poř.</t>
  </si>
  <si>
    <t>č.pol.</t>
  </si>
  <si>
    <t>Kód</t>
  </si>
  <si>
    <t>položky</t>
  </si>
  <si>
    <t>Název položky</t>
  </si>
  <si>
    <t>jednotka</t>
  </si>
  <si>
    <t>Počet</t>
  </si>
  <si>
    <t>jednotek</t>
  </si>
  <si>
    <t>CENA</t>
  </si>
  <si>
    <t>jednotková</t>
  </si>
  <si>
    <t>celkem</t>
  </si>
  <si>
    <t xml:space="preserve">M2        </t>
  </si>
  <si>
    <t xml:space="preserve">M3        </t>
  </si>
  <si>
    <t xml:space="preserve">18242           </t>
  </si>
  <si>
    <t xml:space="preserve">M         </t>
  </si>
  <si>
    <t xml:space="preserve">T         </t>
  </si>
  <si>
    <t xml:space="preserve">561401          </t>
  </si>
  <si>
    <t xml:space="preserve">56330           </t>
  </si>
  <si>
    <t xml:space="preserve">711111          </t>
  </si>
  <si>
    <t>T</t>
  </si>
  <si>
    <t xml:space="preserve">12110                 </t>
  </si>
  <si>
    <t>014102(1)</t>
  </si>
  <si>
    <t xml:space="preserve">17481           </t>
  </si>
  <si>
    <t xml:space="preserve">451312    </t>
  </si>
  <si>
    <t xml:space="preserve">21263           </t>
  </si>
  <si>
    <t xml:space="preserve">M3  </t>
  </si>
  <si>
    <t xml:space="preserve">264328         </t>
  </si>
  <si>
    <t xml:space="preserve">327325          </t>
  </si>
  <si>
    <t xml:space="preserve">327365          </t>
  </si>
  <si>
    <t xml:space="preserve">317325          </t>
  </si>
  <si>
    <t xml:space="preserve">317365          </t>
  </si>
  <si>
    <t xml:space="preserve">18222           </t>
  </si>
  <si>
    <t xml:space="preserve">574A04      </t>
  </si>
  <si>
    <t xml:space="preserve">574C08         </t>
  </si>
  <si>
    <t xml:space="preserve">57130           </t>
  </si>
  <si>
    <t>014102(2)</t>
  </si>
  <si>
    <t xml:space="preserve">572123           </t>
  </si>
  <si>
    <t xml:space="preserve">M2    </t>
  </si>
  <si>
    <t xml:space="preserve">572213            </t>
  </si>
  <si>
    <t xml:space="preserve">572223        </t>
  </si>
  <si>
    <t>Stavba:</t>
  </si>
  <si>
    <t>DÚR/DSP</t>
  </si>
  <si>
    <t>Část:</t>
  </si>
  <si>
    <t>C.2. SO 02 ZEĎ</t>
  </si>
  <si>
    <t>III/1042 Zahořany, bezpečnostní opatření na silnici - PD</t>
  </si>
  <si>
    <t>KUS</t>
  </si>
  <si>
    <t>M</t>
  </si>
  <si>
    <t>C e l k e m (bez DPH)</t>
  </si>
  <si>
    <t xml:space="preserve">899123        </t>
  </si>
  <si>
    <t xml:space="preserve">KUS       </t>
  </si>
  <si>
    <t xml:space="preserve">89915        </t>
  </si>
  <si>
    <t xml:space="preserve">89952          </t>
  </si>
  <si>
    <t xml:space="preserve">78383           </t>
  </si>
  <si>
    <t xml:space="preserve">M2     </t>
  </si>
  <si>
    <t xml:space="preserve">M2      </t>
  </si>
  <si>
    <t xml:space="preserve">272324    </t>
  </si>
  <si>
    <t xml:space="preserve">272368          </t>
  </si>
  <si>
    <t>KG</t>
  </si>
  <si>
    <t xml:space="preserve">13173A        </t>
  </si>
  <si>
    <t xml:space="preserve">13173B    </t>
  </si>
  <si>
    <t xml:space="preserve">M3KM   </t>
  </si>
  <si>
    <t xml:space="preserve">9113B1         </t>
  </si>
  <si>
    <t xml:space="preserve">TKM        </t>
  </si>
  <si>
    <t xml:space="preserve">711332         </t>
  </si>
  <si>
    <t>285362R</t>
  </si>
  <si>
    <t>Průzkumné, geodetické a projektové práce</t>
  </si>
  <si>
    <t>Zařízení staveniště</t>
  </si>
  <si>
    <t>Zkoušky a ostatní měření</t>
  </si>
  <si>
    <t>Ostatní inženýrská činnost</t>
  </si>
  <si>
    <t>DIO, DIR</t>
  </si>
  <si>
    <t xml:space="preserve">9117C1       </t>
  </si>
  <si>
    <t xml:space="preserve">264228         </t>
  </si>
  <si>
    <t>9181B</t>
  </si>
  <si>
    <t>9182B</t>
  </si>
  <si>
    <t>014102(3)</t>
  </si>
  <si>
    <t>M2</t>
  </si>
  <si>
    <r>
      <t>DROBNÉ DOPLŇK KONSTR KOVOVÉ NEREZ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Osazení odvodňovacích žlabů z ocelových plechů
</t>
    </r>
    <r>
      <rPr>
        <i/>
        <sz val="10"/>
        <rFont val="Arial"/>
        <family val="2"/>
      </rPr>
      <t>Výpočet: 0,002*0,394*7850*60</t>
    </r>
  </si>
  <si>
    <r>
      <t xml:space="preserve">PŘÍKOP ŽLABY Z BETON TVÁR ŠÍŘ DO 600MM DO BET TL 100MM
</t>
    </r>
    <r>
      <rPr>
        <i/>
        <sz val="10"/>
        <rFont val="Arial"/>
        <family val="2"/>
      </rPr>
      <t>Výpočet: 395</t>
    </r>
  </si>
  <si>
    <r>
      <t xml:space="preserve">TĚSNĚNÍ DILATAČNÍCH SPAR POLYURETANOVÝM TMELEM PRŮŘEZU DO 400MM2
</t>
    </r>
    <r>
      <rPr>
        <i/>
        <sz val="10"/>
        <rFont val="Arial"/>
        <family val="2"/>
      </rPr>
      <t>Výpočet: 19*3,4</t>
    </r>
  </si>
  <si>
    <r>
      <t xml:space="preserve">ŘEZÁNÍ ASFALT KRYTU VOZOVEK TL DO 150MM
</t>
    </r>
    <r>
      <rPr>
        <i/>
        <sz val="10"/>
        <rFont val="Arial"/>
        <family val="2"/>
      </rPr>
      <t>Výpočet: 360+35</t>
    </r>
  </si>
  <si>
    <r>
      <t xml:space="preserve">ŘEZÁNÍ ASFALTOVÉHO KRYTU VOZOVEK TL DO 100MM
</t>
    </r>
    <r>
      <rPr>
        <i/>
        <sz val="10"/>
        <rFont val="Arial"/>
        <family val="2"/>
      </rPr>
      <t>Výpočet: 360+35</t>
    </r>
  </si>
  <si>
    <r>
      <t xml:space="preserve">PROPUSTY Z TRUB DN 400MM
</t>
    </r>
    <r>
      <rPr>
        <i/>
        <sz val="10"/>
        <rFont val="Arial"/>
        <family val="2"/>
      </rPr>
      <t>Výpočet: 11*5</t>
    </r>
  </si>
  <si>
    <r>
      <t xml:space="preserve">VTOK JÍMKY BETONOVÉ VČET DLAŽBY PROPUSTU Z TRUB DN DO 400MM
</t>
    </r>
    <r>
      <rPr>
        <i/>
        <sz val="10"/>
        <rFont val="Arial"/>
        <family val="2"/>
      </rPr>
      <t>Výpočet: 5</t>
    </r>
  </si>
  <si>
    <r>
      <t xml:space="preserve">ČELA PROPUSTU Z TRUB DN DO 400MM Z BETONU
</t>
    </r>
    <r>
      <rPr>
        <i/>
        <sz val="10"/>
        <rFont val="Arial"/>
        <family val="2"/>
      </rPr>
      <t>Výpočet: 5</t>
    </r>
  </si>
  <si>
    <r>
      <t xml:space="preserve">VODOROVNÉ DOPRAVNÍ ZNAČENÍ PLASTEM HLADKÉ - DODÁVKA A POKLÁDKA
</t>
    </r>
    <r>
      <rPr>
        <i/>
        <sz val="10"/>
        <rFont val="Arial"/>
        <family val="2"/>
      </rPr>
      <t>Výpočet: 3*0,125*(360+35)</t>
    </r>
  </si>
  <si>
    <r>
      <t xml:space="preserve">SVOD OCEL ZÁBRADEL ÚROVEŇ ZADRŽ H2 - DODÁVKA A MONTÁŽ
</t>
    </r>
    <r>
      <rPr>
        <i/>
        <sz val="10"/>
        <rFont val="Arial"/>
        <family val="2"/>
      </rPr>
      <t>Výpočet: 360</t>
    </r>
  </si>
  <si>
    <r>
      <t xml:space="preserve">SVODIDLO OCEL SILNIČ JEDNOSTR, ÚROVEŇ ZADRŽ H1 - DODÁVKA A MONTÁŽ
Přesah svodidla za konci zdi včetně výškových náběhů dlouhých
</t>
    </r>
    <r>
      <rPr>
        <i/>
        <sz val="10"/>
        <rFont val="Arial"/>
        <family val="2"/>
      </rPr>
      <t>Výpočet: 2*20</t>
    </r>
  </si>
  <si>
    <r>
      <t xml:space="preserve">OBETON POTRUBÍ Z PROST BETONU
Vytvoření betonového sedla a obetonování z C12/15-X0 trub propustu
</t>
    </r>
    <r>
      <rPr>
        <i/>
        <sz val="10"/>
        <rFont val="Arial"/>
        <family val="2"/>
      </rPr>
      <t>Výpočet: 5*0,4*10</t>
    </r>
    <r>
      <rPr>
        <sz val="10"/>
        <rFont val="Arial"/>
        <family val="2"/>
      </rPr>
      <t xml:space="preserve">
</t>
    </r>
  </si>
  <si>
    <r>
      <t xml:space="preserve">STUPADLA (A POD)
</t>
    </r>
    <r>
      <rPr>
        <i/>
        <sz val="10"/>
        <rFont val="Arial"/>
        <family val="2"/>
      </rPr>
      <t>Výpočet: 5*7</t>
    </r>
  </si>
  <si>
    <r>
      <t xml:space="preserve">POPLATKY ZA SKLÁDKU
</t>
    </r>
    <r>
      <rPr>
        <i/>
        <sz val="10"/>
        <rFont val="Arial"/>
        <family val="2"/>
      </rPr>
      <t xml:space="preserve">Poplatek za uložení odpadu ze sypaniny na skládce (skládkovné)
</t>
    </r>
    <r>
      <rPr>
        <i/>
        <sz val="10"/>
        <rFont val="Arial"/>
        <family val="2"/>
      </rPr>
      <t>Výpočet: 1,8*(1,45*362+5*15,5*3+1,9*(55+230)+2,5*2*1,5*5)</t>
    </r>
  </si>
  <si>
    <r>
      <t xml:space="preserve">POPLATKY ZA SKLÁDKU
</t>
    </r>
    <r>
      <rPr>
        <i/>
        <sz val="10"/>
        <rFont val="Arial"/>
        <family val="2"/>
      </rPr>
      <t>Poplatek za uložení odpadu z asfaltových povrchů na skládce (skládkovné) klasifikovaných jako NEBEZPEČNÝ odpad
Výpočet: 2,2*(2*0,055*361)</t>
    </r>
  </si>
  <si>
    <r>
      <t xml:space="preserve">POPLATKY ZA SKLÁDKU
</t>
    </r>
    <r>
      <rPr>
        <i/>
        <sz val="10"/>
        <rFont val="Arial"/>
        <family val="2"/>
      </rPr>
      <t>Poplatek za uložení odpadu z asfaltových povrchů na skládce (skládkovné), neklasifikované jako nebezpečný odpad, resp. Za uvedenou cenu bude tato položka odkoupena zhotovitelem
Výpočet: 2,2*((2*0,3*361+2*0,2*2*34)-(2*0,055*361))</t>
    </r>
  </si>
  <si>
    <r>
      <t xml:space="preserve">ODSTRANĚNÍ KŘOVIN
odstranění křovin a stromů do průměru 100 mm
doprava dřevin bez ohledu na vzdálenost
spálení na hromadách nebo štěpkování
</t>
    </r>
    <r>
      <rPr>
        <i/>
        <sz val="10"/>
        <rFont val="Arial"/>
        <family val="2"/>
      </rPr>
      <t>Výpočet: 200</t>
    </r>
  </si>
  <si>
    <r>
      <t xml:space="preserve">SEJMUTÍ ORNICE NEBO LESNÍ PŮDY
</t>
    </r>
    <r>
      <rPr>
        <i/>
        <sz val="10"/>
        <rFont val="Arial"/>
        <family val="2"/>
      </rPr>
      <t>Výpočet: 0,15*(2*364+1,7*(55+230))</t>
    </r>
  </si>
  <si>
    <r>
      <t xml:space="preserve">HLOUBENÍ JAM ZAPAŽ I NEPAŽ TŘ. I - BEZ DOPRAVY
</t>
    </r>
    <r>
      <rPr>
        <i/>
        <sz val="10"/>
        <rFont val="Arial"/>
        <family val="2"/>
      </rPr>
      <t>Výpočet: 1,45*362+5*15,5*3+1,9*(55+230)+2,5*2*1,5*5</t>
    </r>
  </si>
  <si>
    <r>
      <t xml:space="preserve">HLOUBENÍ JAM ZAPAŽ I NEPAŽ TŘ. I - DOPRAVA
Odvoz do vzdálenosti 25 km a uložení na skládku
</t>
    </r>
    <r>
      <rPr>
        <i/>
        <sz val="10"/>
        <rFont val="Arial"/>
        <family val="2"/>
      </rPr>
      <t>Výpočet: 25*(1,45*362+5*15,5*3+1,9*(55+230)+2,5*2*1,5*5)</t>
    </r>
  </si>
  <si>
    <r>
      <t>ZÁSYP JAM A RÝH Z NAKUPOVANÝCH MATERIÁLŮ</t>
    </r>
    <r>
      <rPr>
        <sz val="10"/>
        <rFont val="Arial"/>
        <family val="0"/>
      </rPr>
      <t xml:space="preserve">
Zásyp vč. nákupu materiálu a hutnění po vrstvách tl. 300 mm
</t>
    </r>
    <r>
      <rPr>
        <i/>
        <sz val="10"/>
        <rFont val="Arial"/>
        <family val="2"/>
      </rPr>
      <t>Výpočet: (0,31+0,08)*361+1,6*(2*10+15+45+25)+0,8*(45+35+25+40)+5*2,8*0,5*6,3+(2,5*2*1,5-2*1,2*0,6)*5</t>
    </r>
  </si>
  <si>
    <r>
      <t xml:space="preserve">ROZPROSTŘENÍ ORNICE VE SVAHU V TL DO 0,15M
</t>
    </r>
    <r>
      <rPr>
        <i/>
        <sz val="10"/>
        <rFont val="Arial"/>
        <family val="2"/>
      </rPr>
      <t>Výpočet: 1,1*362+1,2*(55+160+50+2*3*1,5)</t>
    </r>
  </si>
  <si>
    <r>
      <t xml:space="preserve">ZALOŽENÍ TRÁVNÍKU HYDROOSEVEM NA ORNICI
Založení trávníku na upraveném terénu a obnova na stávajících částech dotčených stavbou
</t>
    </r>
    <r>
      <rPr>
        <i/>
        <sz val="10"/>
        <rFont val="Arial"/>
        <family val="2"/>
      </rPr>
      <t>Výpočet: 1,1*362+1,2*(55+160+50+2*3*1,5)</t>
    </r>
  </si>
  <si>
    <r>
      <t xml:space="preserve">TRATIVODY KOMPLET Z TRUB Z PLAST HMOT DN DO 150MM
Příčná drenáž, včetně vyústění
</t>
    </r>
    <r>
      <rPr>
        <i/>
        <sz val="10"/>
        <rFont val="Arial"/>
        <family val="2"/>
      </rPr>
      <t>Výpočet: 362+18*2,5</t>
    </r>
  </si>
  <si>
    <r>
      <t xml:space="preserve">PILOTY ZE ŽELEZOBETONU C25/30
</t>
    </r>
    <r>
      <rPr>
        <i/>
        <sz val="10"/>
        <rFont val="Arial"/>
        <family val="2"/>
      </rPr>
      <t>Výpočet: 0,3*0,3*PI()*6,5*156</t>
    </r>
  </si>
  <si>
    <r>
      <t xml:space="preserve">VÝZTUŽ PILOT Z OCELI 10505, B500B
</t>
    </r>
    <r>
      <rPr>
        <i/>
        <sz val="10"/>
        <rFont val="Arial"/>
        <family val="2"/>
      </rPr>
      <t>Výpočet: 0,45*156</t>
    </r>
  </si>
  <si>
    <r>
      <t xml:space="preserve">VRTY PRO PILOTY TŘ. II D DO 600MM
</t>
    </r>
    <r>
      <rPr>
        <i/>
        <sz val="10"/>
        <rFont val="Arial"/>
        <family val="2"/>
      </rPr>
      <t>Výpočet: 0,4*7,15*156</t>
    </r>
  </si>
  <si>
    <r>
      <t xml:space="preserve">VRTY PRO PILOTY TŘ. III D DO 600MM
</t>
    </r>
    <r>
      <rPr>
        <i/>
        <sz val="10"/>
        <rFont val="Arial"/>
        <family val="2"/>
      </rPr>
      <t>Výpočet: 0,6*7,15*156</t>
    </r>
  </si>
  <si>
    <r>
      <t xml:space="preserve">ZÁKLADY ZE ŽELEZOBETONU DO C25/30 (B30)
Základ zárubní zdi ze svahovek
</t>
    </r>
    <r>
      <rPr>
        <i/>
        <sz val="10"/>
        <rFont val="Arial"/>
        <family val="2"/>
      </rPr>
      <t>Výpočet: 0,2*(55+160+50)</t>
    </r>
  </si>
  <si>
    <r>
      <t xml:space="preserve">VÝZTUŽ ZÁKLADŮ ZE SVAŘ SÍTÍ
</t>
    </r>
    <r>
      <rPr>
        <i/>
        <sz val="10"/>
        <rFont val="Arial"/>
        <family val="2"/>
      </rPr>
      <t>Výpočet: 8*1*1,1*(55+160+50)/1000</t>
    </r>
  </si>
  <si>
    <r>
      <t xml:space="preserve">KOTVENÍ NA POVRCHU Z BETONÁŘSKÉ VÝZTUŽE DL. DO 4M
Zavrtávací kotevní tyče prof. 32 mm s injekčním otvorem injektované směsí na bázi cementu, včetně vrtání a kompletního provedení. Přikotvení základu svahovek á 1,5 m v úseku dl. 30 m v nejvyšším místě u 10 stupňů svahovek nad sebou. Vrt bude proveden směrem do svahu v dolní úrovni výkopu s úklonem 15° od vodorovné, konce kotevních tyčí budou přesahovat min. 0,5 m do základu svahovek, konce tyčí budou opatřeny kotevní hlavou.
</t>
    </r>
    <r>
      <rPr>
        <i/>
        <sz val="10"/>
        <rFont val="Arial"/>
        <family val="2"/>
      </rPr>
      <t>Výpočet: 1*30</t>
    </r>
  </si>
  <si>
    <r>
      <t xml:space="preserve">ŘÍMSY ZE ŽELEZOBETONU DO C30/37
</t>
    </r>
    <r>
      <rPr>
        <i/>
        <sz val="10"/>
        <rFont val="Arial"/>
        <family val="2"/>
      </rPr>
      <t>Výpočet: 0,21*360</t>
    </r>
  </si>
  <si>
    <r>
      <t xml:space="preserve">VÝZTUŽ ŘÍMS Z OCELI 10505, B500B
Předopokládáno 180 kg/m3 
</t>
    </r>
    <r>
      <rPr>
        <i/>
        <sz val="10"/>
        <rFont val="Arial"/>
        <family val="2"/>
      </rPr>
      <t>Výpočet: 0,18*(0,21*360)</t>
    </r>
  </si>
  <si>
    <r>
      <t xml:space="preserve">ZDI OPĚRNÉ, ZÁRUBNÍ, NÁBŘEŽNÍ ZE ŽELEZOVÉHO BETONU DO C30/37
Železobetonová zeď z C30/37-XF4 
</t>
    </r>
    <r>
      <rPr>
        <i/>
        <sz val="10"/>
        <rFont val="Arial"/>
        <family val="2"/>
      </rPr>
      <t>Výpočet: 0,86*360</t>
    </r>
  </si>
  <si>
    <r>
      <t xml:space="preserve">VÝZTUŽ ZDÍ OPĚRNÝCH, ZÁRUBNÍCH, NÁBŘEŽNÍCH Z OCELI 10505, B500B
Předopokládáno 160 kg/m3
</t>
    </r>
    <r>
      <rPr>
        <i/>
        <sz val="10"/>
        <rFont val="Arial"/>
        <family val="2"/>
      </rPr>
      <t>Výpočet: 0,16*(0,86*360)</t>
    </r>
  </si>
  <si>
    <r>
      <t xml:space="preserve">OPĚRNÝ SYSTÉM S LÍCEM Z BETON TVAROVEK VÝŠ DO 2M
</t>
    </r>
    <r>
      <rPr>
        <i/>
        <sz val="10"/>
        <rFont val="Arial"/>
        <family val="2"/>
      </rPr>
      <t>Výpočet: 1*(45+35+25+40)+2*(10*2+15)</t>
    </r>
  </si>
  <si>
    <r>
      <t xml:space="preserve">OPĚRNÝ SYSTÉM S LÍCEM Z BETON TVAROVEK VÝŠ 2M - 4M
</t>
    </r>
    <r>
      <rPr>
        <i/>
        <sz val="10"/>
        <rFont val="Arial"/>
        <family val="2"/>
      </rPr>
      <t>Výpočet: 2,6*(45+25)</t>
    </r>
  </si>
  <si>
    <r>
      <t xml:space="preserve">PODKLADNÍ A VÝPLŇOVÉ VRSTVY Z PROSTÉHO BETONU C12/15
Podkladní a výplňový beton C12/15
</t>
    </r>
    <r>
      <rPr>
        <i/>
        <sz val="10"/>
        <rFont val="Arial"/>
        <family val="2"/>
      </rPr>
      <t>Výpočet: 1,2*0,15*360,3+1,2*0,1*(55,3+160,3+50,3)</t>
    </r>
  </si>
  <si>
    <r>
      <t xml:space="preserve">KAMENIVO ZPEV CEMENTEM TŘ I
Vrstva vozovky - KSC tl 170 mm
</t>
    </r>
    <r>
      <rPr>
        <i/>
        <sz val="10"/>
        <rFont val="Arial"/>
        <family val="2"/>
      </rPr>
      <t>Výpočet: 0,17*1,4*361</t>
    </r>
  </si>
  <si>
    <r>
      <t xml:space="preserve">VOZOVKOVÉ VRSTVY ZE ŠTĚRKODRTI
Vrstva vozovky - štěrkodrť tl. 250 mm 
</t>
    </r>
    <r>
      <rPr>
        <i/>
        <sz val="10"/>
        <rFont val="Arial"/>
        <family val="2"/>
      </rPr>
      <t>Výpočet: 0,25*1*361</t>
    </r>
  </si>
  <si>
    <r>
      <t xml:space="preserve">UZAVŘENÉ OBALOVANÉ KAMENIVO
Vrstva vozovky - obalované kam. tl 80 mm
</t>
    </r>
    <r>
      <rPr>
        <i/>
        <sz val="10"/>
        <rFont val="Arial"/>
        <family val="2"/>
      </rPr>
      <t>Výpočet: 0,08*(1,55+0,6)*395</t>
    </r>
  </si>
  <si>
    <r>
      <t xml:space="preserve">INFILTRAČNÍ POSTŘIK Z EMULZE DO 1,0KG/M2
</t>
    </r>
    <r>
      <rPr>
        <i/>
        <sz val="10"/>
        <rFont val="Arial"/>
        <family val="2"/>
      </rPr>
      <t>Výpočet: (2,1+0,75)*395</t>
    </r>
  </si>
  <si>
    <r>
      <t xml:space="preserve">SPOJOVACÍ POSTŘIK Z EMULZE DO 0,5KG/M2
</t>
    </r>
    <r>
      <rPr>
        <i/>
        <sz val="10"/>
        <rFont val="Arial"/>
        <family val="2"/>
      </rPr>
      <t>Výpočet: (2,1+0,75)*395</t>
    </r>
  </si>
  <si>
    <r>
      <t xml:space="preserve">SPOJOVACÍ POSTŘIK Z EMULZE DO 1,0KG/M2
</t>
    </r>
    <r>
      <rPr>
        <i/>
        <sz val="10"/>
        <rFont val="Arial"/>
        <family val="2"/>
      </rPr>
      <t>Výpočet: (1,85+0,75)*362</t>
    </r>
  </si>
  <si>
    <r>
      <t xml:space="preserve">ASFALTOVÝ BETON PRO OBRUSNÉ VRSTVY ACO 11+, 11S
ACO 11+, obrusná vrstva včetně spojovacího postřiku 0,25 kg/m2
</t>
    </r>
    <r>
      <rPr>
        <i/>
        <sz val="10"/>
        <rFont val="Arial"/>
        <family val="2"/>
      </rPr>
      <t>Výpočet: 0,04*(2,1+0,75)*395</t>
    </r>
  </si>
  <si>
    <r>
      <t xml:space="preserve">ASFALTOVÝ BETON PRO LOŽNÍ VRSTVY ACL 22+, 22S
ACL 22+, ložná vrstva vozovky včetně spojovacího postřiku 0,25 kg/m2
</t>
    </r>
    <r>
      <rPr>
        <i/>
        <sz val="10"/>
        <rFont val="Arial"/>
        <family val="2"/>
      </rPr>
      <t>Výpočet: 0,08*(1,85+0,75)*395</t>
    </r>
  </si>
  <si>
    <r>
      <t xml:space="preserve">NÁTĚRY BETON KONSTR TYP S4 (OS-C)
Hydrofobizační nátěr vnitřních částí betonových jímek
</t>
    </r>
    <r>
      <rPr>
        <i/>
        <sz val="10"/>
        <rFont val="Arial"/>
        <family val="2"/>
      </rPr>
      <t>Výpočet: 5*8</t>
    </r>
  </si>
  <si>
    <r>
      <t xml:space="preserve">MŘÍŽE Z KOMPOZITU SAMOSTATNÉ
Dodávku a osazení kompozitního roštu včetně rámu, upevnění k rámu a zakotvení rámu do betonu
</t>
    </r>
    <r>
      <rPr>
        <i/>
        <sz val="10"/>
        <rFont val="Arial"/>
        <family val="2"/>
      </rPr>
      <t>Výpočet: 5</t>
    </r>
  </si>
  <si>
    <t xml:space="preserve">11372A (1)          </t>
  </si>
  <si>
    <t xml:space="preserve">11372A (2)         </t>
  </si>
  <si>
    <t xml:space="preserve">11372B (1)          </t>
  </si>
  <si>
    <t xml:space="preserve">11372B (2)          </t>
  </si>
  <si>
    <r>
      <t xml:space="preserve">FRÉZOVÁNÍ ZPEVNĚNÝCH PLOCH ASFALTOVÝCH - BEZ DOPRAVY
Frézování vozovky - uvažovaná šířka 2 m, podél zdi vrstva klasifikovaná jako NEBEZPEČNÝ ODPAD TL. 0,55 m
</t>
    </r>
    <r>
      <rPr>
        <i/>
        <sz val="10"/>
        <rFont val="Arial"/>
        <family val="2"/>
      </rPr>
      <t>Výpočet: 2*0,055*361</t>
    </r>
  </si>
  <si>
    <r>
      <t xml:space="preserve">FRÉZOVÁNÍ ZPEVNĚNÝCH PLOCH ASFALTOVÝCH - DOPRAVA
Odvoz do vzdálenosti 30 km a uložení na skládku, neklasifikované jako nebezpečný odpad
</t>
    </r>
    <r>
      <rPr>
        <i/>
        <sz val="10"/>
        <rFont val="Arial"/>
        <family val="2"/>
      </rPr>
      <t>Výpočet: 30*(2*0,245*361+2*0,2*2*34)</t>
    </r>
  </si>
  <si>
    <r>
      <t xml:space="preserve">FRÉZOVÁNÍ ZPEVNĚNÝCH PLOCH ASFALTOVÝCH - DOPRAVA
Odvoz do vzdálenosti 30 km a uložení na skládku, KLASIFIKOVANÉ jako nebezpečný odpad
</t>
    </r>
    <r>
      <rPr>
        <i/>
        <sz val="10"/>
        <rFont val="Arial"/>
        <family val="2"/>
      </rPr>
      <t>Výpočet: 30*(2*0,055*361)</t>
    </r>
  </si>
  <si>
    <r>
      <t xml:space="preserve">IZOLACE PODZEM OBJ PROTI VOL STÉK VODĚ ASFALT PÁSY
Izolace rubu ŽB zdi v místě dilatačních spáry zdvojená v šířce 0,5 m. Včetně adhezně-penetračního nátěru
</t>
    </r>
    <r>
      <rPr>
        <i/>
        <sz val="10"/>
        <rFont val="Arial"/>
        <family val="2"/>
      </rPr>
      <t>Výpočet: 19*1,5*0,5+1,8*(360+2*1)</t>
    </r>
  </si>
  <si>
    <r>
      <t xml:space="preserve">IZOLACE BĚŽNÝCH KONSTRUKCÍ PROTI ZEMNÍ VLHKOSTI ASFALTOVÝMI NÁTĚRY
</t>
    </r>
    <r>
      <rPr>
        <i/>
        <sz val="10"/>
        <rFont val="Arial"/>
        <family val="2"/>
      </rPr>
      <t>Výpočet: 1*362+0,25*(55+160+50)
Asf. nátěr zasypaných částí betonových konstrukcí tam, kde není provedená izolace NAIP</t>
    </r>
  </si>
  <si>
    <r>
      <t xml:space="preserve">FRÉZOVÁNÍ ZPEVNĚNÝCH PLOCH ASFALTOVÝCH - BEZ DOPRAVY
Frézování vozovky - uvažovaná šířka 2 m, podél zdi více vrstev celkové tl. 0,245 m (mimo vrstvu klasifikovanou jako nebezpečný odpad), výběhy za zeď na obou koncích v dl. 34 m do hl. 0,2 m, neklasifikované jako nebezpečný odpad
</t>
    </r>
    <r>
      <rPr>
        <i/>
        <sz val="10"/>
        <rFont val="Arial"/>
        <family val="2"/>
      </rPr>
      <t>Výpočet: 2*0,245*361+2*0,2*2*34</t>
    </r>
  </si>
  <si>
    <t xml:space="preserve">711519          </t>
  </si>
  <si>
    <t>OCHRANA IZOLACE V PODZEMÍ TEXTILIÍ
Plošná geokompozitní měkká ochrana hydroizolace 1000 g/m2 (příp. 2x500 g/m2)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</si>
</sst>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horizontal="center"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horizontal="center"/>
      <protection/>
    </xf>
    <xf numFmtId="0" fontId="3" fillId="0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8" fillId="27" borderId="8" applyNumberFormat="0" applyAlignment="0" applyProtection="0"/>
    <xf numFmtId="0" fontId="39" fillId="28" borderId="8" applyNumberFormat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6">
      <alignment/>
      <protection/>
    </xf>
    <xf numFmtId="0" fontId="0" fillId="0" borderId="0" xfId="0" applyAlignment="1">
      <alignment wrapText="1"/>
    </xf>
    <xf numFmtId="0" fontId="0" fillId="0" borderId="10" xfId="57" applyBorder="1">
      <alignment horizontal="center"/>
      <protection/>
    </xf>
    <xf numFmtId="0" fontId="0" fillId="0" borderId="11" xfId="57" applyBorder="1">
      <alignment horizontal="center"/>
      <protection/>
    </xf>
    <xf numFmtId="0" fontId="0" fillId="0" borderId="12" xfId="57" applyBorder="1">
      <alignment horizontal="center"/>
      <protection/>
    </xf>
    <xf numFmtId="0" fontId="0" fillId="0" borderId="13" xfId="57" applyBorder="1">
      <alignment horizontal="center"/>
      <protection/>
    </xf>
    <xf numFmtId="0" fontId="0" fillId="0" borderId="14" xfId="57" applyBorder="1">
      <alignment horizontal="center"/>
      <protection/>
    </xf>
    <xf numFmtId="0" fontId="0" fillId="0" borderId="11" xfId="57" applyBorder="1" applyAlignment="1">
      <alignment horizontal="center" wrapText="1"/>
      <protection/>
    </xf>
    <xf numFmtId="0" fontId="0" fillId="0" borderId="13" xfId="57" applyBorder="1" applyAlignment="1">
      <alignment horizontal="center" wrapText="1"/>
      <protection/>
    </xf>
    <xf numFmtId="0" fontId="3" fillId="25" borderId="15" xfId="59" applyBorder="1" applyAlignment="1">
      <alignment vertical="top"/>
      <protection/>
    </xf>
    <xf numFmtId="0" fontId="3" fillId="25" borderId="16" xfId="59" applyBorder="1" applyAlignment="1">
      <alignment vertical="top"/>
      <protection/>
    </xf>
    <xf numFmtId="0" fontId="3" fillId="25" borderId="16" xfId="59" applyBorder="1" applyAlignment="1">
      <alignment vertical="top" wrapText="1"/>
      <protection/>
    </xf>
    <xf numFmtId="4" fontId="3" fillId="25" borderId="16" xfId="59" applyNumberFormat="1" applyBorder="1" applyAlignment="1">
      <alignment vertical="top"/>
      <protection/>
    </xf>
    <xf numFmtId="4" fontId="3" fillId="25" borderId="17" xfId="59" applyNumberFormat="1" applyBorder="1" applyAlignment="1">
      <alignment vertical="top"/>
      <protection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4" fontId="0" fillId="0" borderId="13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0" fontId="2" fillId="0" borderId="0" xfId="37" applyFont="1" applyFill="1" applyAlignment="1">
      <alignment wrapText="1"/>
      <protection/>
    </xf>
    <xf numFmtId="0" fontId="0" fillId="0" borderId="15" xfId="55" applyFill="1" applyBorder="1" applyAlignment="1">
      <alignment vertical="top"/>
      <protection/>
    </xf>
    <xf numFmtId="0" fontId="0" fillId="0" borderId="16" xfId="55" applyFill="1" applyBorder="1" applyAlignment="1" quotePrefix="1">
      <alignment vertical="top"/>
      <protection/>
    </xf>
    <xf numFmtId="0" fontId="0" fillId="0" borderId="16" xfId="55" applyFill="1" applyBorder="1" applyAlignment="1">
      <alignment vertical="top"/>
      <protection/>
    </xf>
    <xf numFmtId="166" fontId="0" fillId="0" borderId="16" xfId="55" applyNumberFormat="1" applyFill="1" applyBorder="1" applyAlignment="1">
      <alignment vertical="top"/>
      <protection/>
    </xf>
    <xf numFmtId="4" fontId="0" fillId="0" borderId="16" xfId="55" applyNumberFormat="1" applyFill="1" applyBorder="1" applyAlignment="1">
      <alignment vertical="top"/>
      <protection/>
    </xf>
    <xf numFmtId="4" fontId="0" fillId="0" borderId="17" xfId="55" applyNumberFormat="1" applyFill="1" applyBorder="1" applyAlignment="1">
      <alignment vertical="top"/>
      <protection/>
    </xf>
    <xf numFmtId="0" fontId="0" fillId="0" borderId="18" xfId="57" applyBorder="1">
      <alignment horizontal="center"/>
      <protection/>
    </xf>
    <xf numFmtId="0" fontId="0" fillId="0" borderId="19" xfId="57" applyBorder="1">
      <alignment horizontal="center"/>
      <protection/>
    </xf>
    <xf numFmtId="0" fontId="0" fillId="0" borderId="19" xfId="57" applyBorder="1" applyAlignment="1">
      <alignment horizontal="center" wrapText="1"/>
      <protection/>
    </xf>
    <xf numFmtId="0" fontId="0" fillId="0" borderId="20" xfId="57" applyBorder="1">
      <alignment horizontal="center"/>
      <protection/>
    </xf>
    <xf numFmtId="0" fontId="0" fillId="0" borderId="21" xfId="57" applyBorder="1">
      <alignment horizontal="center"/>
      <protection/>
    </xf>
    <xf numFmtId="0" fontId="0" fillId="0" borderId="22" xfId="57" applyBorder="1">
      <alignment horizontal="center"/>
      <protection/>
    </xf>
    <xf numFmtId="0" fontId="0" fillId="0" borderId="22" xfId="57" applyBorder="1" applyAlignment="1">
      <alignment horizontal="center" wrapText="1"/>
      <protection/>
    </xf>
    <xf numFmtId="0" fontId="0" fillId="0" borderId="23" xfId="57" applyBorder="1">
      <alignment horizontal="center"/>
      <protection/>
    </xf>
    <xf numFmtId="0" fontId="3" fillId="0" borderId="24" xfId="57" applyFont="1" applyBorder="1">
      <alignment horizontal="center"/>
      <protection/>
    </xf>
    <xf numFmtId="0" fontId="3" fillId="0" borderId="25" xfId="57" applyFont="1" applyBorder="1">
      <alignment horizontal="center"/>
      <protection/>
    </xf>
    <xf numFmtId="0" fontId="3" fillId="0" borderId="22" xfId="57" applyFont="1" applyBorder="1">
      <alignment horizontal="center"/>
      <protection/>
    </xf>
    <xf numFmtId="0" fontId="0" fillId="0" borderId="0" xfId="0" applyFill="1" applyAlignment="1">
      <alignment/>
    </xf>
    <xf numFmtId="166" fontId="3" fillId="25" borderId="16" xfId="59" applyNumberFormat="1" applyFill="1" applyBorder="1" applyAlignment="1">
      <alignment vertical="top"/>
      <protection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166" fontId="0" fillId="0" borderId="13" xfId="0" applyNumberFormat="1" applyFill="1" applyBorder="1" applyAlignment="1">
      <alignment vertical="top"/>
    </xf>
    <xf numFmtId="0" fontId="0" fillId="0" borderId="16" xfId="55" applyFont="1" applyFill="1" applyBorder="1" applyAlignment="1">
      <alignment vertical="top" wrapText="1"/>
      <protection/>
    </xf>
    <xf numFmtId="0" fontId="0" fillId="0" borderId="16" xfId="55" applyFont="1" applyFill="1" applyBorder="1" applyAlignment="1" quotePrefix="1">
      <alignment vertical="top"/>
      <protection/>
    </xf>
    <xf numFmtId="0" fontId="0" fillId="0" borderId="16" xfId="55" applyFont="1" applyFill="1" applyBorder="1" applyAlignment="1">
      <alignment vertical="top"/>
      <protection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37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0" fontId="2" fillId="0" borderId="0" xfId="37" applyFont="1" applyFill="1" applyAlignment="1">
      <alignment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55" applyFont="1" applyFill="1" applyBorder="1" applyAlignment="1">
      <alignment vertical="top" wrapText="1"/>
      <protection/>
    </xf>
    <xf numFmtId="0" fontId="0" fillId="0" borderId="16" xfId="55" applyFont="1" applyFill="1" applyBorder="1" applyAlignment="1">
      <alignment vertical="top"/>
      <protection/>
    </xf>
    <xf numFmtId="0" fontId="0" fillId="0" borderId="16" xfId="55" applyFont="1" applyFill="1" applyBorder="1" applyAlignment="1">
      <alignment vertical="top"/>
      <protection/>
    </xf>
    <xf numFmtId="0" fontId="0" fillId="0" borderId="16" xfId="55" applyFont="1" applyFill="1" applyBorder="1" applyAlignment="1">
      <alignment vertical="top"/>
      <protection/>
    </xf>
    <xf numFmtId="4" fontId="0" fillId="0" borderId="0" xfId="0" applyNumberFormat="1" applyBorder="1" applyAlignment="1">
      <alignment/>
    </xf>
    <xf numFmtId="4" fontId="0" fillId="35" borderId="16" xfId="55" applyNumberFormat="1" applyFill="1" applyBorder="1" applyAlignment="1">
      <alignment vertical="top"/>
      <protection/>
    </xf>
    <xf numFmtId="4" fontId="0" fillId="0" borderId="0" xfId="0" applyNumberFormat="1" applyAlignment="1">
      <alignment horizontal="center" wrapText="1"/>
    </xf>
    <xf numFmtId="0" fontId="0" fillId="0" borderId="16" xfId="55" applyFont="1" applyFill="1" applyBorder="1" applyAlignment="1">
      <alignment vertical="top"/>
      <protection/>
    </xf>
    <xf numFmtId="4" fontId="0" fillId="0" borderId="0" xfId="0" applyNumberFormat="1" applyAlignment="1">
      <alignment/>
    </xf>
    <xf numFmtId="166" fontId="0" fillId="35" borderId="16" xfId="55" applyNumberFormat="1" applyFill="1" applyBorder="1" applyAlignment="1">
      <alignment vertical="top"/>
      <protection/>
    </xf>
    <xf numFmtId="166" fontId="0" fillId="35" borderId="16" xfId="55" applyNumberFormat="1" applyFont="1" applyFill="1" applyBorder="1" applyAlignment="1">
      <alignment vertical="top"/>
      <protection/>
    </xf>
    <xf numFmtId="166" fontId="0" fillId="35" borderId="16" xfId="55" applyNumberFormat="1" applyFont="1" applyFill="1" applyBorder="1" applyAlignment="1">
      <alignment vertical="top"/>
      <protection/>
    </xf>
    <xf numFmtId="0" fontId="0" fillId="35" borderId="16" xfId="55" applyFont="1" applyFill="1" applyBorder="1" applyAlignment="1" quotePrefix="1">
      <alignment horizontal="left" vertical="top"/>
      <protection/>
    </xf>
    <xf numFmtId="0" fontId="0" fillId="35" borderId="16" xfId="55" applyFont="1" applyFill="1" applyBorder="1" applyAlignment="1" quotePrefix="1">
      <alignment horizontal="left" vertical="top"/>
      <protection/>
    </xf>
    <xf numFmtId="0" fontId="0" fillId="35" borderId="16" xfId="55" applyFont="1" applyFill="1" applyBorder="1" applyAlignment="1" quotePrefix="1">
      <alignment vertical="top"/>
      <protection/>
    </xf>
    <xf numFmtId="0" fontId="0" fillId="35" borderId="16" xfId="55" applyFont="1" applyFill="1" applyBorder="1" applyAlignment="1" quotePrefix="1">
      <alignment vertical="top"/>
      <protection/>
    </xf>
    <xf numFmtId="0" fontId="0" fillId="35" borderId="16" xfId="55" applyFill="1" applyBorder="1" applyAlignment="1" quotePrefix="1">
      <alignment horizontal="left" vertical="top"/>
      <protection/>
    </xf>
    <xf numFmtId="0" fontId="0" fillId="35" borderId="16" xfId="55" applyFont="1" applyFill="1" applyBorder="1" applyAlignment="1" quotePrefix="1">
      <alignment horizontal="left" vertical="top"/>
      <protection/>
    </xf>
    <xf numFmtId="0" fontId="0" fillId="35" borderId="16" xfId="55" applyFont="1" applyFill="1" applyBorder="1" applyAlignment="1" quotePrefix="1">
      <alignment horizontal="left" vertical="top"/>
      <protection/>
    </xf>
    <xf numFmtId="0" fontId="0" fillId="0" borderId="16" xfId="55" applyFont="1" applyFill="1" applyBorder="1" applyAlignment="1" quotePrefix="1">
      <alignment horizontal="left" vertical="top"/>
      <protection/>
    </xf>
    <xf numFmtId="4" fontId="0" fillId="0" borderId="17" xfId="55" applyNumberFormat="1" applyFont="1" applyFill="1" applyBorder="1" applyAlignment="1">
      <alignment vertical="top"/>
      <protection/>
    </xf>
    <xf numFmtId="0" fontId="0" fillId="35" borderId="16" xfId="55" applyFont="1" applyFill="1" applyBorder="1" applyAlignment="1">
      <alignment horizontal="left" vertical="top"/>
      <protection/>
    </xf>
    <xf numFmtId="166" fontId="0" fillId="35" borderId="16" xfId="55" applyNumberFormat="1" applyFont="1" applyFill="1" applyBorder="1" applyAlignment="1">
      <alignment vertical="top"/>
      <protection/>
    </xf>
    <xf numFmtId="167" fontId="0" fillId="35" borderId="16" xfId="55" applyNumberFormat="1" applyFill="1" applyBorder="1" applyAlignment="1">
      <alignment horizontal="right" vertical="top"/>
      <protection/>
    </xf>
    <xf numFmtId="166" fontId="0" fillId="35" borderId="16" xfId="55" applyNumberFormat="1" applyFont="1" applyFill="1" applyBorder="1" applyAlignment="1">
      <alignment vertical="top"/>
      <protection/>
    </xf>
    <xf numFmtId="4" fontId="0" fillId="35" borderId="16" xfId="55" applyNumberFormat="1" applyFont="1" applyFill="1" applyBorder="1" applyAlignment="1">
      <alignment vertical="top"/>
      <protection/>
    </xf>
    <xf numFmtId="0" fontId="0" fillId="35" borderId="16" xfId="55" applyFont="1" applyFill="1" applyBorder="1" applyAlignment="1">
      <alignment vertical="top" wrapText="1"/>
      <protection/>
    </xf>
    <xf numFmtId="0" fontId="0" fillId="35" borderId="16" xfId="55" applyFont="1" applyFill="1" applyBorder="1" applyAlignment="1">
      <alignment vertical="top" wrapText="1"/>
      <protection/>
    </xf>
    <xf numFmtId="0" fontId="0" fillId="0" borderId="16" xfId="55" applyFont="1" applyFill="1" applyBorder="1" applyAlignment="1">
      <alignment vertical="top" wrapText="1"/>
      <protection/>
    </xf>
    <xf numFmtId="0" fontId="0" fillId="0" borderId="11" xfId="57" applyBorder="1">
      <alignment horizontal="center"/>
      <protection/>
    </xf>
    <xf numFmtId="0" fontId="0" fillId="0" borderId="26" xfId="57" applyBorder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lavicka" xfId="36"/>
    <cellStyle name="hlavickatucne" xfId="37"/>
    <cellStyle name="hlavickatucnecentrum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3" xfId="49"/>
    <cellStyle name="podpolozka" xfId="50"/>
    <cellStyle name="Poznámka" xfId="51"/>
    <cellStyle name="Percent" xfId="52"/>
    <cellStyle name="Propojená buňka" xfId="53"/>
    <cellStyle name="Správně" xfId="54"/>
    <cellStyle name="text" xfId="55"/>
    <cellStyle name="Text upozornění" xfId="56"/>
    <cellStyle name="textcentrum" xfId="57"/>
    <cellStyle name="texttucne" xfId="58"/>
    <cellStyle name="TucneGrayBack" xfId="59"/>
    <cellStyle name="TucneGreenBack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abSelected="1" zoomScalePageLayoutView="0" workbookViewId="0" topLeftCell="A55">
      <selection activeCell="F3" sqref="F3"/>
    </sheetView>
  </sheetViews>
  <sheetFormatPr defaultColWidth="9.140625" defaultRowHeight="12.75"/>
  <cols>
    <col min="1" max="1" width="8.00390625" style="0" customWidth="1"/>
    <col min="2" max="2" width="15.7109375" style="0" customWidth="1"/>
    <col min="3" max="3" width="75.7109375" style="2" customWidth="1"/>
    <col min="4" max="4" width="7.8515625" style="0" customWidth="1"/>
    <col min="5" max="5" width="12.7109375" style="0" customWidth="1"/>
    <col min="6" max="7" width="14.7109375" style="0" customWidth="1"/>
    <col min="8" max="8" width="13.28125" style="0" customWidth="1"/>
    <col min="9" max="9" width="18.57421875" style="46" customWidth="1"/>
    <col min="10" max="10" width="12.00390625" style="41" customWidth="1"/>
    <col min="11" max="11" width="16.140625" style="2" bestFit="1" customWidth="1"/>
    <col min="15" max="15" width="14.28125" style="0" customWidth="1"/>
  </cols>
  <sheetData>
    <row r="1" spans="1:10" ht="15">
      <c r="A1" s="52" t="s">
        <v>40</v>
      </c>
      <c r="B1" s="53" t="s">
        <v>44</v>
      </c>
      <c r="C1" s="54"/>
      <c r="D1" s="54"/>
      <c r="E1" s="54"/>
      <c r="F1" s="54"/>
      <c r="G1" s="54"/>
      <c r="I1" s="45"/>
      <c r="J1" s="43"/>
    </row>
    <row r="2" spans="1:10" ht="15">
      <c r="A2" s="55"/>
      <c r="B2" s="55" t="s">
        <v>41</v>
      </c>
      <c r="C2" s="54"/>
      <c r="D2" s="54"/>
      <c r="E2" s="54"/>
      <c r="F2" s="54"/>
      <c r="G2" s="54"/>
      <c r="I2" s="45"/>
      <c r="J2" s="43"/>
    </row>
    <row r="3" spans="1:7" ht="15">
      <c r="A3" s="55" t="s">
        <v>42</v>
      </c>
      <c r="B3" s="58" t="s">
        <v>43</v>
      </c>
      <c r="C3" s="56"/>
      <c r="D3" s="57"/>
      <c r="E3" s="57"/>
      <c r="F3" s="57"/>
      <c r="G3" s="57"/>
    </row>
    <row r="4" spans="1:3" ht="15.75" thickBot="1">
      <c r="A4" s="1"/>
      <c r="C4" s="20"/>
    </row>
    <row r="5" spans="1:7" ht="12.75">
      <c r="A5" s="3" t="s">
        <v>0</v>
      </c>
      <c r="B5" s="4" t="s">
        <v>2</v>
      </c>
      <c r="C5" s="8" t="s">
        <v>4</v>
      </c>
      <c r="D5" s="4" t="s">
        <v>5</v>
      </c>
      <c r="E5" s="35" t="s">
        <v>6</v>
      </c>
      <c r="F5" s="90" t="s">
        <v>8</v>
      </c>
      <c r="G5" s="91"/>
    </row>
    <row r="6" spans="1:7" ht="12.75">
      <c r="A6" s="27" t="s">
        <v>1</v>
      </c>
      <c r="B6" s="28" t="s">
        <v>3</v>
      </c>
      <c r="C6" s="29"/>
      <c r="D6" s="28"/>
      <c r="E6" s="36" t="s">
        <v>7</v>
      </c>
      <c r="F6" s="28" t="s">
        <v>9</v>
      </c>
      <c r="G6" s="30" t="s">
        <v>10</v>
      </c>
    </row>
    <row r="7" spans="1:7" ht="12.75">
      <c r="A7" s="31"/>
      <c r="B7" s="32"/>
      <c r="C7" s="33"/>
      <c r="D7" s="32"/>
      <c r="E7" s="37"/>
      <c r="F7" s="32"/>
      <c r="G7" s="34"/>
    </row>
    <row r="8" spans="1:7" ht="13.5" thickBot="1">
      <c r="A8" s="5">
        <v>1</v>
      </c>
      <c r="B8" s="6">
        <v>2</v>
      </c>
      <c r="C8" s="9">
        <v>3</v>
      </c>
      <c r="D8" s="6">
        <v>4</v>
      </c>
      <c r="E8" s="6">
        <v>5</v>
      </c>
      <c r="F8" s="6">
        <v>7</v>
      </c>
      <c r="G8" s="7">
        <v>8</v>
      </c>
    </row>
    <row r="9" spans="1:9" ht="38.25">
      <c r="A9" s="21">
        <v>1</v>
      </c>
      <c r="B9" s="73" t="s">
        <v>21</v>
      </c>
      <c r="C9" s="87" t="s">
        <v>89</v>
      </c>
      <c r="D9" s="63" t="s">
        <v>19</v>
      </c>
      <c r="E9" s="70">
        <f>1.8*(1.45*362+5*15.5*3+1.9*(55+230)+2.5*2*1.5*5)</f>
        <v>2405.5200000000004</v>
      </c>
      <c r="F9" s="66"/>
      <c r="G9" s="26">
        <f aca="true" t="shared" si="0" ref="G9:G15">ROUND(E9*F9,2)</f>
        <v>0</v>
      </c>
      <c r="I9" s="47"/>
    </row>
    <row r="10" spans="1:9" ht="51">
      <c r="A10" s="21">
        <v>2</v>
      </c>
      <c r="B10" s="74" t="s">
        <v>35</v>
      </c>
      <c r="C10" s="87" t="s">
        <v>90</v>
      </c>
      <c r="D10" s="51" t="s">
        <v>19</v>
      </c>
      <c r="E10" s="70">
        <f>2.2*(2*0.055*361)</f>
        <v>87.36200000000001</v>
      </c>
      <c r="F10" s="66"/>
      <c r="G10" s="26">
        <f t="shared" si="0"/>
        <v>0</v>
      </c>
      <c r="I10" s="47"/>
    </row>
    <row r="11" spans="1:9" ht="63.75">
      <c r="A11" s="21">
        <v>3</v>
      </c>
      <c r="B11" s="74" t="s">
        <v>74</v>
      </c>
      <c r="C11" s="87" t="s">
        <v>91</v>
      </c>
      <c r="D11" s="51" t="s">
        <v>19</v>
      </c>
      <c r="E11" s="70">
        <f>2.2*((2*0.3*361+2*0.2*2*34)-(2*0.055*361))</f>
        <v>448.99800000000005</v>
      </c>
      <c r="F11" s="66"/>
      <c r="G11" s="26">
        <f t="shared" si="0"/>
        <v>0</v>
      </c>
      <c r="I11" s="47"/>
    </row>
    <row r="12" spans="1:9" ht="63.75">
      <c r="A12" s="21">
        <v>4</v>
      </c>
      <c r="B12" s="74">
        <v>11120</v>
      </c>
      <c r="C12" s="87" t="s">
        <v>92</v>
      </c>
      <c r="D12" s="62" t="s">
        <v>75</v>
      </c>
      <c r="E12" s="70">
        <v>200</v>
      </c>
      <c r="F12" s="66"/>
      <c r="G12" s="26">
        <f t="shared" si="0"/>
        <v>0</v>
      </c>
      <c r="I12" s="47"/>
    </row>
    <row r="13" spans="1:9" ht="63.75">
      <c r="A13" s="21">
        <v>5</v>
      </c>
      <c r="B13" s="75" t="s">
        <v>124</v>
      </c>
      <c r="C13" s="87" t="s">
        <v>133</v>
      </c>
      <c r="D13" s="23" t="s">
        <v>12</v>
      </c>
      <c r="E13" s="70">
        <f>2*0.245*361+2*0.2*2*34</f>
        <v>204.08999999999997</v>
      </c>
      <c r="F13" s="66"/>
      <c r="G13" s="26">
        <f t="shared" si="0"/>
        <v>0</v>
      </c>
      <c r="H13" s="69"/>
      <c r="I13" s="47"/>
    </row>
    <row r="14" spans="1:9" ht="51">
      <c r="A14" s="21">
        <v>6</v>
      </c>
      <c r="B14" s="75" t="s">
        <v>125</v>
      </c>
      <c r="C14" s="87" t="s">
        <v>128</v>
      </c>
      <c r="D14" s="23" t="s">
        <v>12</v>
      </c>
      <c r="E14" s="70">
        <f>2*0.055*361</f>
        <v>39.71</v>
      </c>
      <c r="F14" s="66"/>
      <c r="G14" s="26">
        <f>ROUND(E14*F14,2)</f>
        <v>0</v>
      </c>
      <c r="H14" s="69"/>
      <c r="I14" s="47"/>
    </row>
    <row r="15" spans="1:7" ht="51">
      <c r="A15" s="21">
        <v>7</v>
      </c>
      <c r="B15" s="75" t="s">
        <v>126</v>
      </c>
      <c r="C15" s="87" t="s">
        <v>129</v>
      </c>
      <c r="D15" s="68" t="s">
        <v>62</v>
      </c>
      <c r="E15" s="70">
        <f>30*(2*0.245*361+2*0.2*2*34)</f>
        <v>6122.699999999999</v>
      </c>
      <c r="F15" s="66"/>
      <c r="G15" s="26">
        <f t="shared" si="0"/>
        <v>0</v>
      </c>
    </row>
    <row r="16" spans="1:7" ht="51">
      <c r="A16" s="21">
        <v>8</v>
      </c>
      <c r="B16" s="75" t="s">
        <v>127</v>
      </c>
      <c r="C16" s="87" t="s">
        <v>130</v>
      </c>
      <c r="D16" s="68" t="s">
        <v>62</v>
      </c>
      <c r="E16" s="70">
        <f>30*(2*0.055*361)</f>
        <v>1191.3</v>
      </c>
      <c r="F16" s="66"/>
      <c r="G16" s="26">
        <f>ROUND(E16*F16,2)</f>
        <v>0</v>
      </c>
    </row>
    <row r="17" spans="1:11" ht="25.5">
      <c r="A17" s="21">
        <v>9</v>
      </c>
      <c r="B17" s="75" t="s">
        <v>20</v>
      </c>
      <c r="C17" s="87" t="s">
        <v>93</v>
      </c>
      <c r="D17" s="63" t="s">
        <v>12</v>
      </c>
      <c r="E17" s="70">
        <f>0.15*(2*364+1.7*(55+230))</f>
        <v>181.875</v>
      </c>
      <c r="F17" s="66"/>
      <c r="G17" s="26">
        <f aca="true" t="shared" si="1" ref="G17:G34">ROUND(E17*F17,2)</f>
        <v>0</v>
      </c>
      <c r="I17" s="47"/>
      <c r="K17" s="44"/>
    </row>
    <row r="18" spans="1:11" ht="25.5">
      <c r="A18" s="21">
        <v>10</v>
      </c>
      <c r="B18" s="76" t="s">
        <v>58</v>
      </c>
      <c r="C18" s="87" t="s">
        <v>94</v>
      </c>
      <c r="D18" s="23" t="s">
        <v>12</v>
      </c>
      <c r="E18" s="70">
        <f>1.45*362+5*15.5*3+1.9*(55+230)+2.5*2*1.5*5</f>
        <v>1336.4</v>
      </c>
      <c r="F18" s="66"/>
      <c r="G18" s="26">
        <f t="shared" si="1"/>
        <v>0</v>
      </c>
      <c r="H18" s="69"/>
      <c r="K18" s="44"/>
    </row>
    <row r="19" spans="1:11" ht="38.25">
      <c r="A19" s="21">
        <v>11</v>
      </c>
      <c r="B19" s="76" t="s">
        <v>59</v>
      </c>
      <c r="C19" s="87" t="s">
        <v>95</v>
      </c>
      <c r="D19" s="68" t="s">
        <v>60</v>
      </c>
      <c r="E19" s="70">
        <f>25*(1.45*362+5*15.5*3+1.9*(55+230)+2.5*2*1.5*5)</f>
        <v>33410</v>
      </c>
      <c r="F19" s="66"/>
      <c r="G19" s="26">
        <f>ROUND(E19*F19,2)</f>
        <v>0</v>
      </c>
      <c r="I19" s="47"/>
      <c r="K19" s="44"/>
    </row>
    <row r="20" spans="1:11" ht="63.75">
      <c r="A20" s="21">
        <v>12</v>
      </c>
      <c r="B20" s="75" t="s">
        <v>22</v>
      </c>
      <c r="C20" s="87" t="s">
        <v>96</v>
      </c>
      <c r="D20" s="23" t="s">
        <v>12</v>
      </c>
      <c r="E20" s="70">
        <f>(0.31+0.08)*361+1.6*(2*10+15+45+25)+0.8*(45+35+25+40)+5*2.8*0.5*6.3+(2.5*2*1.5-2*1.2*0.6)*5</f>
        <v>499.19</v>
      </c>
      <c r="F20" s="66"/>
      <c r="G20" s="26">
        <f t="shared" si="1"/>
        <v>0</v>
      </c>
      <c r="I20" s="47"/>
      <c r="K20" s="44"/>
    </row>
    <row r="21" spans="1:11" ht="25.5">
      <c r="A21" s="21">
        <v>13</v>
      </c>
      <c r="B21" s="75" t="s">
        <v>31</v>
      </c>
      <c r="C21" s="87" t="s">
        <v>97</v>
      </c>
      <c r="D21" s="23" t="s">
        <v>11</v>
      </c>
      <c r="E21" s="71">
        <f>1.1*362+1.2*(55+160+50+2*3*1.5)</f>
        <v>727</v>
      </c>
      <c r="F21" s="66"/>
      <c r="G21" s="26">
        <f t="shared" si="1"/>
        <v>0</v>
      </c>
      <c r="I21" s="47"/>
      <c r="K21" s="44"/>
    </row>
    <row r="22" spans="1:11" ht="51">
      <c r="A22" s="21">
        <v>14</v>
      </c>
      <c r="B22" s="75" t="s">
        <v>13</v>
      </c>
      <c r="C22" s="87" t="s">
        <v>98</v>
      </c>
      <c r="D22" s="23" t="s">
        <v>11</v>
      </c>
      <c r="E22" s="71">
        <f>1.1*362+1.2*(55+160+50+2*3*1.5)</f>
        <v>727</v>
      </c>
      <c r="F22" s="66"/>
      <c r="G22" s="26">
        <f t="shared" si="1"/>
        <v>0</v>
      </c>
      <c r="I22" s="47"/>
      <c r="K22" s="44"/>
    </row>
    <row r="23" spans="1:11" ht="38.25">
      <c r="A23" s="21">
        <v>15</v>
      </c>
      <c r="B23" s="75" t="s">
        <v>24</v>
      </c>
      <c r="C23" s="87" t="s">
        <v>99</v>
      </c>
      <c r="D23" s="23" t="s">
        <v>14</v>
      </c>
      <c r="E23" s="70">
        <f>362+18*2.5</f>
        <v>407</v>
      </c>
      <c r="F23" s="66"/>
      <c r="G23" s="26">
        <f t="shared" si="1"/>
        <v>0</v>
      </c>
      <c r="I23" s="47"/>
      <c r="K23" s="44"/>
    </row>
    <row r="24" spans="1:11" s="38" customFormat="1" ht="25.5">
      <c r="A24" s="21">
        <v>16</v>
      </c>
      <c r="B24" s="77">
        <v>224324</v>
      </c>
      <c r="C24" s="87" t="s">
        <v>100</v>
      </c>
      <c r="D24" s="51" t="s">
        <v>25</v>
      </c>
      <c r="E24" s="83">
        <f>0.3*0.3*PI()*6.5*156</f>
        <v>286.70174556660453</v>
      </c>
      <c r="F24" s="66"/>
      <c r="G24" s="26">
        <f t="shared" si="1"/>
        <v>0</v>
      </c>
      <c r="I24" s="47"/>
      <c r="J24" s="40"/>
      <c r="K24" s="42"/>
    </row>
    <row r="25" spans="1:11" s="38" customFormat="1" ht="25.5">
      <c r="A25" s="21">
        <v>17</v>
      </c>
      <c r="B25" s="77">
        <v>224365</v>
      </c>
      <c r="C25" s="87" t="s">
        <v>101</v>
      </c>
      <c r="D25" s="51" t="s">
        <v>19</v>
      </c>
      <c r="E25" s="70">
        <f>0.45*156</f>
        <v>70.2</v>
      </c>
      <c r="F25" s="66"/>
      <c r="G25" s="26">
        <f t="shared" si="1"/>
        <v>0</v>
      </c>
      <c r="I25" s="47"/>
      <c r="J25" s="40"/>
      <c r="K25" s="42"/>
    </row>
    <row r="26" spans="1:11" s="38" customFormat="1" ht="25.5">
      <c r="A26" s="21">
        <v>18</v>
      </c>
      <c r="B26" s="75" t="s">
        <v>71</v>
      </c>
      <c r="C26" s="87" t="s">
        <v>102</v>
      </c>
      <c r="D26" s="23" t="s">
        <v>14</v>
      </c>
      <c r="E26" s="70">
        <f>0.4*7.15*156</f>
        <v>446.16</v>
      </c>
      <c r="F26" s="84"/>
      <c r="G26" s="26">
        <f t="shared" si="1"/>
        <v>0</v>
      </c>
      <c r="I26" s="47"/>
      <c r="J26" s="40"/>
      <c r="K26" s="42"/>
    </row>
    <row r="27" spans="1:11" s="38" customFormat="1" ht="25.5">
      <c r="A27" s="21">
        <v>19</v>
      </c>
      <c r="B27" s="75" t="s">
        <v>26</v>
      </c>
      <c r="C27" s="87" t="s">
        <v>103</v>
      </c>
      <c r="D27" s="51" t="s">
        <v>14</v>
      </c>
      <c r="E27" s="70">
        <f>0.6*7.15*156</f>
        <v>669.24</v>
      </c>
      <c r="F27" s="66"/>
      <c r="G27" s="26">
        <f t="shared" si="1"/>
        <v>0</v>
      </c>
      <c r="I27" s="47"/>
      <c r="J27" s="40"/>
      <c r="K27" s="42"/>
    </row>
    <row r="28" spans="1:11" ht="38.25">
      <c r="A28" s="21">
        <v>20</v>
      </c>
      <c r="B28" s="75" t="s">
        <v>55</v>
      </c>
      <c r="C28" s="87" t="s">
        <v>104</v>
      </c>
      <c r="D28" s="23" t="s">
        <v>12</v>
      </c>
      <c r="E28" s="71">
        <f>0.2*(55+160+50)</f>
        <v>53</v>
      </c>
      <c r="F28" s="66"/>
      <c r="G28" s="26">
        <f>ROUND(E28*F28,2)</f>
        <v>0</v>
      </c>
      <c r="I28" s="47"/>
      <c r="K28" s="44"/>
    </row>
    <row r="29" spans="1:11" ht="25.5">
      <c r="A29" s="21">
        <v>21</v>
      </c>
      <c r="B29" s="75" t="s">
        <v>56</v>
      </c>
      <c r="C29" s="87" t="s">
        <v>105</v>
      </c>
      <c r="D29" s="23" t="s">
        <v>15</v>
      </c>
      <c r="E29" s="70">
        <f>8*1*1.1*(55+160+50)/1000</f>
        <v>2.332</v>
      </c>
      <c r="F29" s="66"/>
      <c r="G29" s="26">
        <f>ROUND(E29*F29,2)</f>
        <v>0</v>
      </c>
      <c r="I29" s="47"/>
      <c r="K29" s="44"/>
    </row>
    <row r="30" spans="1:11" ht="102">
      <c r="A30" s="21">
        <v>22</v>
      </c>
      <c r="B30" s="73" t="s">
        <v>64</v>
      </c>
      <c r="C30" s="87" t="s">
        <v>106</v>
      </c>
      <c r="D30" s="62" t="s">
        <v>45</v>
      </c>
      <c r="E30" s="85">
        <f>1*30</f>
        <v>30</v>
      </c>
      <c r="F30" s="86"/>
      <c r="G30" s="81">
        <f>ROUND(E30*F30,2)</f>
        <v>0</v>
      </c>
      <c r="I30" s="47"/>
      <c r="K30" s="44"/>
    </row>
    <row r="31" spans="1:11" ht="25.5">
      <c r="A31" s="21">
        <v>23</v>
      </c>
      <c r="B31" s="75" t="s">
        <v>29</v>
      </c>
      <c r="C31" s="87" t="s">
        <v>107</v>
      </c>
      <c r="D31" s="23" t="s">
        <v>12</v>
      </c>
      <c r="E31" s="70">
        <f>0.21*360</f>
        <v>75.6</v>
      </c>
      <c r="F31" s="66"/>
      <c r="G31" s="26">
        <f t="shared" si="1"/>
        <v>0</v>
      </c>
      <c r="I31" s="47"/>
      <c r="K31" s="44"/>
    </row>
    <row r="32" spans="1:11" ht="38.25">
      <c r="A32" s="21">
        <v>24</v>
      </c>
      <c r="B32" s="75" t="s">
        <v>30</v>
      </c>
      <c r="C32" s="87" t="s">
        <v>108</v>
      </c>
      <c r="D32" s="23" t="s">
        <v>15</v>
      </c>
      <c r="E32" s="70">
        <f>0.18*(0.21*360)</f>
        <v>13.607999999999999</v>
      </c>
      <c r="F32" s="66"/>
      <c r="G32" s="26">
        <f t="shared" si="1"/>
        <v>0</v>
      </c>
      <c r="I32" s="47"/>
      <c r="K32" s="44"/>
    </row>
    <row r="33" spans="1:11" ht="38.25">
      <c r="A33" s="21">
        <v>25</v>
      </c>
      <c r="B33" s="75" t="s">
        <v>27</v>
      </c>
      <c r="C33" s="87" t="s">
        <v>109</v>
      </c>
      <c r="D33" s="23" t="s">
        <v>12</v>
      </c>
      <c r="E33" s="70">
        <f>0.86*360</f>
        <v>309.6</v>
      </c>
      <c r="F33" s="66"/>
      <c r="G33" s="26">
        <f t="shared" si="1"/>
        <v>0</v>
      </c>
      <c r="I33" s="47"/>
      <c r="K33" s="44"/>
    </row>
    <row r="34" spans="1:11" ht="38.25">
      <c r="A34" s="21">
        <v>26</v>
      </c>
      <c r="B34" s="75" t="s">
        <v>28</v>
      </c>
      <c r="C34" s="87" t="s">
        <v>110</v>
      </c>
      <c r="D34" s="23" t="s">
        <v>15</v>
      </c>
      <c r="E34" s="70">
        <f>0.16*(0.86*360)</f>
        <v>49.536</v>
      </c>
      <c r="F34" s="66"/>
      <c r="G34" s="26">
        <f t="shared" si="1"/>
        <v>0</v>
      </c>
      <c r="I34" s="47"/>
      <c r="K34" s="44"/>
    </row>
    <row r="35" spans="1:11" s="38" customFormat="1" ht="25.5">
      <c r="A35" s="21">
        <v>27</v>
      </c>
      <c r="B35" s="77">
        <v>32811</v>
      </c>
      <c r="C35" s="87" t="s">
        <v>111</v>
      </c>
      <c r="D35" s="64" t="s">
        <v>53</v>
      </c>
      <c r="E35" s="70">
        <f>1*(45+35+25+40)+2*(10*2+15)</f>
        <v>215</v>
      </c>
      <c r="F35" s="66"/>
      <c r="G35" s="26">
        <f aca="true" t="shared" si="2" ref="G35:G60">ROUND(E35*F35,2)</f>
        <v>0</v>
      </c>
      <c r="I35" s="47"/>
      <c r="J35" s="40"/>
      <c r="K35" s="42"/>
    </row>
    <row r="36" spans="1:11" s="38" customFormat="1" ht="25.5">
      <c r="A36" s="21">
        <v>28</v>
      </c>
      <c r="B36" s="77">
        <v>32812</v>
      </c>
      <c r="C36" s="87" t="s">
        <v>112</v>
      </c>
      <c r="D36" s="64" t="s">
        <v>53</v>
      </c>
      <c r="E36" s="70">
        <f>2.6*(45+25)</f>
        <v>182</v>
      </c>
      <c r="F36" s="66"/>
      <c r="G36" s="26">
        <f t="shared" si="2"/>
        <v>0</v>
      </c>
      <c r="I36" s="47"/>
      <c r="J36" s="40"/>
      <c r="K36" s="42"/>
    </row>
    <row r="37" spans="1:11" ht="38.25">
      <c r="A37" s="21">
        <v>29</v>
      </c>
      <c r="B37" s="75" t="s">
        <v>23</v>
      </c>
      <c r="C37" s="87" t="s">
        <v>113</v>
      </c>
      <c r="D37" s="23" t="s">
        <v>12</v>
      </c>
      <c r="E37" s="71">
        <f>1.2*0.15*360.3+1.2*0.1*(55.3+160.3+50.3)</f>
        <v>96.762</v>
      </c>
      <c r="F37" s="66"/>
      <c r="G37" s="26">
        <f t="shared" si="2"/>
        <v>0</v>
      </c>
      <c r="I37" s="47"/>
      <c r="K37" s="44"/>
    </row>
    <row r="38" spans="1:11" s="38" customFormat="1" ht="38.25">
      <c r="A38" s="21">
        <v>30</v>
      </c>
      <c r="B38" s="75" t="s">
        <v>16</v>
      </c>
      <c r="C38" s="87" t="s">
        <v>114</v>
      </c>
      <c r="D38" s="23" t="s">
        <v>12</v>
      </c>
      <c r="E38" s="70">
        <f>0.17*1.4*361</f>
        <v>85.91799999999999</v>
      </c>
      <c r="F38" s="66"/>
      <c r="G38" s="26">
        <f>ROUND(E38*F38,2)</f>
        <v>0</v>
      </c>
      <c r="I38" s="47"/>
      <c r="J38" s="40"/>
      <c r="K38" s="42"/>
    </row>
    <row r="39" spans="1:11" s="38" customFormat="1" ht="38.25">
      <c r="A39" s="21">
        <v>31</v>
      </c>
      <c r="B39" s="75" t="s">
        <v>17</v>
      </c>
      <c r="C39" s="87" t="s">
        <v>115</v>
      </c>
      <c r="D39" s="23" t="s">
        <v>12</v>
      </c>
      <c r="E39" s="70">
        <f>0.25*1*361</f>
        <v>90.25</v>
      </c>
      <c r="F39" s="66"/>
      <c r="G39" s="26">
        <f>ROUND(E39*F39,2)</f>
        <v>0</v>
      </c>
      <c r="I39" s="47"/>
      <c r="J39" s="40"/>
      <c r="K39" s="42"/>
    </row>
    <row r="40" spans="1:11" s="38" customFormat="1" ht="38.25">
      <c r="A40" s="21">
        <v>32</v>
      </c>
      <c r="B40" s="75" t="s">
        <v>34</v>
      </c>
      <c r="C40" s="87" t="s">
        <v>116</v>
      </c>
      <c r="D40" s="23" t="s">
        <v>12</v>
      </c>
      <c r="E40" s="70">
        <f>0.08*(1.55+0.6)*395</f>
        <v>67.94</v>
      </c>
      <c r="F40" s="66"/>
      <c r="G40" s="26">
        <f>ROUND(E40*F40,2)</f>
        <v>0</v>
      </c>
      <c r="I40" s="47"/>
      <c r="J40" s="40"/>
      <c r="K40" s="42"/>
    </row>
    <row r="41" spans="1:11" s="38" customFormat="1" ht="25.5">
      <c r="A41" s="21">
        <v>33</v>
      </c>
      <c r="B41" s="76" t="s">
        <v>36</v>
      </c>
      <c r="C41" s="87" t="s">
        <v>117</v>
      </c>
      <c r="D41" s="51" t="s">
        <v>37</v>
      </c>
      <c r="E41" s="70">
        <f>(2.1+0.75)*395</f>
        <v>1125.75</v>
      </c>
      <c r="F41" s="66"/>
      <c r="G41" s="26">
        <f t="shared" si="2"/>
        <v>0</v>
      </c>
      <c r="I41" s="47"/>
      <c r="J41" s="40"/>
      <c r="K41" s="42"/>
    </row>
    <row r="42" spans="1:11" s="38" customFormat="1" ht="25.5">
      <c r="A42" s="21">
        <v>34</v>
      </c>
      <c r="B42" s="76" t="s">
        <v>38</v>
      </c>
      <c r="C42" s="87" t="s">
        <v>118</v>
      </c>
      <c r="D42" s="51" t="s">
        <v>37</v>
      </c>
      <c r="E42" s="70">
        <f>(2.1+0.75)*395</f>
        <v>1125.75</v>
      </c>
      <c r="F42" s="66"/>
      <c r="G42" s="26">
        <f t="shared" si="2"/>
        <v>0</v>
      </c>
      <c r="I42" s="47"/>
      <c r="J42" s="40"/>
      <c r="K42" s="42"/>
    </row>
    <row r="43" spans="1:11" s="38" customFormat="1" ht="25.5">
      <c r="A43" s="21">
        <v>35</v>
      </c>
      <c r="B43" s="76" t="s">
        <v>39</v>
      </c>
      <c r="C43" s="87" t="s">
        <v>119</v>
      </c>
      <c r="D43" s="51" t="s">
        <v>37</v>
      </c>
      <c r="E43" s="70">
        <f>(1.85+0.75)*362</f>
        <v>941.2</v>
      </c>
      <c r="F43" s="66"/>
      <c r="G43" s="26">
        <f t="shared" si="2"/>
        <v>0</v>
      </c>
      <c r="I43" s="47"/>
      <c r="J43" s="40"/>
      <c r="K43" s="42"/>
    </row>
    <row r="44" spans="1:11" s="38" customFormat="1" ht="38.25">
      <c r="A44" s="21">
        <v>36</v>
      </c>
      <c r="B44" s="75" t="s">
        <v>32</v>
      </c>
      <c r="C44" s="87" t="s">
        <v>120</v>
      </c>
      <c r="D44" s="51" t="s">
        <v>12</v>
      </c>
      <c r="E44" s="70">
        <f>0.04*(2.1+0.75)*395</f>
        <v>45.03</v>
      </c>
      <c r="F44" s="66"/>
      <c r="G44" s="26">
        <f t="shared" si="2"/>
        <v>0</v>
      </c>
      <c r="I44" s="47"/>
      <c r="J44" s="40"/>
      <c r="K44" s="42"/>
    </row>
    <row r="45" spans="1:11" s="38" customFormat="1" ht="38.25">
      <c r="A45" s="21">
        <v>37</v>
      </c>
      <c r="B45" s="75" t="s">
        <v>33</v>
      </c>
      <c r="C45" s="87" t="s">
        <v>121</v>
      </c>
      <c r="D45" s="51" t="s">
        <v>12</v>
      </c>
      <c r="E45" s="70">
        <f>0.08*(1.85+0.75)*395</f>
        <v>82.16000000000001</v>
      </c>
      <c r="F45" s="66"/>
      <c r="G45" s="26">
        <f t="shared" si="2"/>
        <v>0</v>
      </c>
      <c r="I45" s="47"/>
      <c r="J45" s="40"/>
      <c r="K45" s="42"/>
    </row>
    <row r="46" spans="1:11" ht="63.75">
      <c r="A46" s="21">
        <v>38</v>
      </c>
      <c r="B46" s="75" t="s">
        <v>18</v>
      </c>
      <c r="C46" s="87" t="s">
        <v>132</v>
      </c>
      <c r="D46" s="23" t="s">
        <v>11</v>
      </c>
      <c r="E46" s="70">
        <f>1.5*362+0.25*(55+160+50)</f>
        <v>609.25</v>
      </c>
      <c r="F46" s="66"/>
      <c r="G46" s="26">
        <f t="shared" si="2"/>
        <v>0</v>
      </c>
      <c r="I46" s="47"/>
      <c r="K46" s="44"/>
    </row>
    <row r="47" spans="1:11" s="38" customFormat="1" ht="51">
      <c r="A47" s="21">
        <v>39</v>
      </c>
      <c r="B47" s="76" t="s">
        <v>63</v>
      </c>
      <c r="C47" s="87" t="s">
        <v>131</v>
      </c>
      <c r="D47" s="23" t="s">
        <v>11</v>
      </c>
      <c r="E47" s="70">
        <f>19*1.5*0.5+1.8*(360+2*1)</f>
        <v>665.85</v>
      </c>
      <c r="F47" s="66"/>
      <c r="G47" s="26">
        <f t="shared" si="2"/>
        <v>0</v>
      </c>
      <c r="I47" s="47"/>
      <c r="J47" s="40"/>
      <c r="K47" s="42"/>
    </row>
    <row r="48" spans="1:11" s="38" customFormat="1" ht="25.5">
      <c r="A48" s="21">
        <v>40</v>
      </c>
      <c r="B48" s="50" t="s">
        <v>134</v>
      </c>
      <c r="C48" s="89" t="s">
        <v>135</v>
      </c>
      <c r="D48" s="23" t="s">
        <v>11</v>
      </c>
      <c r="E48" s="24">
        <f>(2*3.7*7.2+8.7+9.4+5+10.4)*2</f>
        <v>173.56000000000003</v>
      </c>
      <c r="F48" s="25"/>
      <c r="G48" s="26">
        <f t="shared" si="2"/>
        <v>0</v>
      </c>
      <c r="I48" s="47"/>
      <c r="J48" s="40"/>
      <c r="K48" s="42"/>
    </row>
    <row r="49" spans="1:11" s="38" customFormat="1" ht="38.25">
      <c r="A49" s="21">
        <v>41</v>
      </c>
      <c r="B49" s="76" t="s">
        <v>52</v>
      </c>
      <c r="C49" s="87" t="s">
        <v>122</v>
      </c>
      <c r="D49" s="23" t="s">
        <v>11</v>
      </c>
      <c r="E49" s="70">
        <f>5*8</f>
        <v>40</v>
      </c>
      <c r="F49" s="66"/>
      <c r="G49" s="26">
        <f t="shared" si="2"/>
        <v>0</v>
      </c>
      <c r="I49" s="47"/>
      <c r="J49" s="40"/>
      <c r="K49" s="42"/>
    </row>
    <row r="50" spans="1:11" s="38" customFormat="1" ht="51">
      <c r="A50" s="21">
        <v>42</v>
      </c>
      <c r="B50" s="76" t="s">
        <v>48</v>
      </c>
      <c r="C50" s="87" t="s">
        <v>123</v>
      </c>
      <c r="D50" s="23" t="s">
        <v>49</v>
      </c>
      <c r="E50" s="70">
        <v>5</v>
      </c>
      <c r="F50" s="66"/>
      <c r="G50" s="26">
        <f t="shared" si="2"/>
        <v>0</v>
      </c>
      <c r="I50" s="47"/>
      <c r="J50" s="40"/>
      <c r="K50" s="42"/>
    </row>
    <row r="51" spans="1:11" s="38" customFormat="1" ht="25.5">
      <c r="A51" s="21">
        <v>43</v>
      </c>
      <c r="B51" s="76" t="s">
        <v>50</v>
      </c>
      <c r="C51" s="87" t="s">
        <v>88</v>
      </c>
      <c r="D51" s="23" t="s">
        <v>49</v>
      </c>
      <c r="E51" s="70">
        <f>5*7</f>
        <v>35</v>
      </c>
      <c r="F51" s="66"/>
      <c r="G51" s="26">
        <f t="shared" si="2"/>
        <v>0</v>
      </c>
      <c r="I51" s="47"/>
      <c r="J51" s="40"/>
      <c r="K51" s="42"/>
    </row>
    <row r="52" spans="1:11" s="38" customFormat="1" ht="51">
      <c r="A52" s="21">
        <v>44</v>
      </c>
      <c r="B52" s="76" t="s">
        <v>51</v>
      </c>
      <c r="C52" s="87" t="s">
        <v>87</v>
      </c>
      <c r="D52" s="23" t="s">
        <v>12</v>
      </c>
      <c r="E52" s="72">
        <f>5*0.4*10</f>
        <v>20</v>
      </c>
      <c r="F52" s="66"/>
      <c r="G52" s="26">
        <f t="shared" si="2"/>
        <v>0</v>
      </c>
      <c r="I52" s="47"/>
      <c r="J52" s="40"/>
      <c r="K52" s="42"/>
    </row>
    <row r="53" spans="1:11" s="38" customFormat="1" ht="38.25">
      <c r="A53" s="21">
        <v>45</v>
      </c>
      <c r="B53" s="79" t="s">
        <v>61</v>
      </c>
      <c r="C53" s="87" t="s">
        <v>86</v>
      </c>
      <c r="D53" s="23" t="s">
        <v>14</v>
      </c>
      <c r="E53" s="70">
        <f>2*20</f>
        <v>40</v>
      </c>
      <c r="F53" s="66"/>
      <c r="G53" s="26">
        <f t="shared" si="2"/>
        <v>0</v>
      </c>
      <c r="I53" s="47"/>
      <c r="J53" s="40"/>
      <c r="K53" s="42"/>
    </row>
    <row r="54" spans="1:11" s="38" customFormat="1" ht="25.5">
      <c r="A54" s="21">
        <v>46</v>
      </c>
      <c r="B54" s="76" t="s">
        <v>70</v>
      </c>
      <c r="C54" s="87" t="s">
        <v>85</v>
      </c>
      <c r="D54" s="23" t="s">
        <v>14</v>
      </c>
      <c r="E54" s="70">
        <v>360</v>
      </c>
      <c r="F54" s="66"/>
      <c r="G54" s="26">
        <f t="shared" si="2"/>
        <v>0</v>
      </c>
      <c r="I54" s="47"/>
      <c r="J54" s="40"/>
      <c r="K54" s="42"/>
    </row>
    <row r="55" spans="1:11" s="38" customFormat="1" ht="25.5">
      <c r="A55" s="21">
        <v>47</v>
      </c>
      <c r="B55" s="79">
        <v>915211</v>
      </c>
      <c r="C55" s="87" t="s">
        <v>84</v>
      </c>
      <c r="D55" s="62" t="s">
        <v>54</v>
      </c>
      <c r="E55" s="70">
        <f>3*0.125*(360+35)</f>
        <v>148.125</v>
      </c>
      <c r="F55" s="66"/>
      <c r="G55" s="26">
        <f t="shared" si="2"/>
        <v>0</v>
      </c>
      <c r="I55" s="47"/>
      <c r="J55" s="40"/>
      <c r="K55" s="42"/>
    </row>
    <row r="56" spans="1:11" s="38" customFormat="1" ht="25.5">
      <c r="A56" s="21">
        <v>48</v>
      </c>
      <c r="B56" s="82" t="s">
        <v>72</v>
      </c>
      <c r="C56" s="87" t="s">
        <v>83</v>
      </c>
      <c r="D56" s="64" t="s">
        <v>45</v>
      </c>
      <c r="E56" s="70">
        <v>5</v>
      </c>
      <c r="F56" s="66"/>
      <c r="G56" s="26">
        <f t="shared" si="2"/>
        <v>0</v>
      </c>
      <c r="I56" s="47"/>
      <c r="J56" s="40"/>
      <c r="K56" s="42"/>
    </row>
    <row r="57" spans="1:11" s="38" customFormat="1" ht="25.5">
      <c r="A57" s="21">
        <v>49</v>
      </c>
      <c r="B57" s="82" t="s">
        <v>73</v>
      </c>
      <c r="C57" s="87" t="s">
        <v>82</v>
      </c>
      <c r="D57" s="64" t="s">
        <v>45</v>
      </c>
      <c r="E57" s="70">
        <v>5</v>
      </c>
      <c r="F57" s="66"/>
      <c r="G57" s="26">
        <f t="shared" si="2"/>
        <v>0</v>
      </c>
      <c r="I57" s="47"/>
      <c r="J57" s="40"/>
      <c r="K57" s="42"/>
    </row>
    <row r="58" spans="1:11" s="38" customFormat="1" ht="25.5">
      <c r="A58" s="21">
        <v>50</v>
      </c>
      <c r="B58" s="79">
        <v>918346</v>
      </c>
      <c r="C58" s="87" t="s">
        <v>81</v>
      </c>
      <c r="D58" s="62" t="s">
        <v>46</v>
      </c>
      <c r="E58" s="70">
        <f>11*5</f>
        <v>55</v>
      </c>
      <c r="F58" s="66"/>
      <c r="G58" s="26">
        <f t="shared" si="2"/>
        <v>0</v>
      </c>
      <c r="I58" s="47"/>
      <c r="J58" s="40"/>
      <c r="K58" s="42"/>
    </row>
    <row r="59" spans="1:11" s="38" customFormat="1" ht="25.5">
      <c r="A59" s="21">
        <v>51</v>
      </c>
      <c r="B59" s="79">
        <v>919112</v>
      </c>
      <c r="C59" s="87" t="s">
        <v>80</v>
      </c>
      <c r="D59" s="23" t="s">
        <v>14</v>
      </c>
      <c r="E59" s="70">
        <f>360+35</f>
        <v>395</v>
      </c>
      <c r="F59" s="66"/>
      <c r="G59" s="26">
        <f t="shared" si="2"/>
        <v>0</v>
      </c>
      <c r="I59" s="47"/>
      <c r="J59" s="40"/>
      <c r="K59" s="42"/>
    </row>
    <row r="60" spans="1:11" s="38" customFormat="1" ht="25.5">
      <c r="A60" s="21">
        <v>52</v>
      </c>
      <c r="B60" s="79">
        <v>919113</v>
      </c>
      <c r="C60" s="87" t="s">
        <v>79</v>
      </c>
      <c r="D60" s="23" t="s">
        <v>14</v>
      </c>
      <c r="E60" s="70">
        <f>360+35</f>
        <v>395</v>
      </c>
      <c r="F60" s="66"/>
      <c r="G60" s="26">
        <f t="shared" si="2"/>
        <v>0</v>
      </c>
      <c r="I60" s="47"/>
      <c r="J60" s="40"/>
      <c r="K60" s="42"/>
    </row>
    <row r="61" spans="1:11" s="38" customFormat="1" ht="38.25">
      <c r="A61" s="21">
        <v>53</v>
      </c>
      <c r="B61" s="79">
        <v>931334</v>
      </c>
      <c r="C61" s="87" t="s">
        <v>78</v>
      </c>
      <c r="D61" s="62" t="s">
        <v>46</v>
      </c>
      <c r="E61" s="70">
        <f>19*3.4</f>
        <v>64.6</v>
      </c>
      <c r="F61" s="66"/>
      <c r="G61" s="26">
        <f aca="true" t="shared" si="3" ref="G61:G68">ROUND(E61*F61,2)</f>
        <v>0</v>
      </c>
      <c r="I61" s="47"/>
      <c r="J61" s="40"/>
      <c r="K61" s="42"/>
    </row>
    <row r="62" spans="1:11" s="38" customFormat="1" ht="25.5">
      <c r="A62" s="21">
        <v>54</v>
      </c>
      <c r="B62" s="78">
        <v>935212</v>
      </c>
      <c r="C62" s="87" t="s">
        <v>77</v>
      </c>
      <c r="D62" s="23" t="s">
        <v>14</v>
      </c>
      <c r="E62" s="70">
        <v>395</v>
      </c>
      <c r="F62" s="66"/>
      <c r="G62" s="26">
        <f t="shared" si="3"/>
        <v>0</v>
      </c>
      <c r="I62" s="47"/>
      <c r="J62" s="40"/>
      <c r="K62" s="42"/>
    </row>
    <row r="63" spans="1:11" s="38" customFormat="1" ht="38.25">
      <c r="A63" s="21">
        <v>55</v>
      </c>
      <c r="B63" s="79">
        <v>936501</v>
      </c>
      <c r="C63" s="87" t="s">
        <v>76</v>
      </c>
      <c r="D63" s="64" t="s">
        <v>57</v>
      </c>
      <c r="E63" s="70">
        <f>0.002*0.394*7850*60</f>
        <v>371.148</v>
      </c>
      <c r="F63" s="66"/>
      <c r="G63" s="26">
        <f t="shared" si="3"/>
        <v>0</v>
      </c>
      <c r="I63" s="47"/>
      <c r="J63" s="40"/>
      <c r="K63" s="42"/>
    </row>
    <row r="64" spans="1:11" s="38" customFormat="1" ht="12.75">
      <c r="A64" s="21">
        <v>56</v>
      </c>
      <c r="B64" s="80"/>
      <c r="C64" s="88" t="s">
        <v>65</v>
      </c>
      <c r="D64" s="64"/>
      <c r="E64" s="70">
        <v>1</v>
      </c>
      <c r="F64" s="66"/>
      <c r="G64" s="26">
        <f t="shared" si="3"/>
        <v>0</v>
      </c>
      <c r="I64" s="47"/>
      <c r="J64" s="40"/>
      <c r="K64" s="42"/>
    </row>
    <row r="65" spans="1:11" s="38" customFormat="1" ht="12.75">
      <c r="A65" s="21">
        <v>57</v>
      </c>
      <c r="B65" s="80"/>
      <c r="C65" s="88" t="s">
        <v>66</v>
      </c>
      <c r="D65" s="64"/>
      <c r="E65" s="70">
        <v>1</v>
      </c>
      <c r="F65" s="66"/>
      <c r="G65" s="26">
        <f t="shared" si="3"/>
        <v>0</v>
      </c>
      <c r="I65" s="47"/>
      <c r="J65" s="40"/>
      <c r="K65" s="42"/>
    </row>
    <row r="66" spans="1:11" s="38" customFormat="1" ht="12.75">
      <c r="A66" s="21">
        <v>58</v>
      </c>
      <c r="B66" s="80"/>
      <c r="C66" s="88" t="s">
        <v>67</v>
      </c>
      <c r="D66" s="64"/>
      <c r="E66" s="24">
        <v>1</v>
      </c>
      <c r="F66" s="66"/>
      <c r="G66" s="26">
        <f t="shared" si="3"/>
        <v>0</v>
      </c>
      <c r="I66" s="47"/>
      <c r="J66" s="40"/>
      <c r="K66" s="42"/>
    </row>
    <row r="67" spans="1:11" s="38" customFormat="1" ht="12.75">
      <c r="A67" s="21">
        <v>59</v>
      </c>
      <c r="B67" s="50"/>
      <c r="C67" s="88" t="s">
        <v>68</v>
      </c>
      <c r="D67" s="23"/>
      <c r="E67" s="24">
        <v>1</v>
      </c>
      <c r="F67" s="25"/>
      <c r="G67" s="26">
        <f t="shared" si="3"/>
        <v>0</v>
      </c>
      <c r="I67" s="47"/>
      <c r="J67" s="40"/>
      <c r="K67" s="42"/>
    </row>
    <row r="68" spans="1:11" s="38" customFormat="1" ht="12.75">
      <c r="A68" s="21">
        <v>60</v>
      </c>
      <c r="B68" s="50"/>
      <c r="C68" s="88" t="s">
        <v>69</v>
      </c>
      <c r="D68" s="23"/>
      <c r="E68" s="24">
        <v>1</v>
      </c>
      <c r="F68" s="25"/>
      <c r="G68" s="26">
        <f t="shared" si="3"/>
        <v>0</v>
      </c>
      <c r="I68" s="47"/>
      <c r="J68" s="40"/>
      <c r="K68" s="42"/>
    </row>
    <row r="69" spans="1:11" s="38" customFormat="1" ht="12.75">
      <c r="A69" s="21"/>
      <c r="B69" s="50"/>
      <c r="C69" s="61"/>
      <c r="D69" s="23"/>
      <c r="E69" s="24"/>
      <c r="F69" s="25"/>
      <c r="G69" s="26"/>
      <c r="I69" s="47"/>
      <c r="J69" s="40"/>
      <c r="K69" s="42"/>
    </row>
    <row r="70" spans="1:11" s="38" customFormat="1" ht="12.75">
      <c r="A70" s="21"/>
      <c r="B70" s="22"/>
      <c r="C70" s="49"/>
      <c r="D70" s="23"/>
      <c r="E70" s="24"/>
      <c r="F70" s="25"/>
      <c r="G70" s="26"/>
      <c r="I70" s="47"/>
      <c r="J70" s="40"/>
      <c r="K70" s="42"/>
    </row>
    <row r="71" spans="1:15" ht="12.75">
      <c r="A71" s="10"/>
      <c r="B71" s="11"/>
      <c r="C71" s="12" t="s">
        <v>47</v>
      </c>
      <c r="D71" s="11"/>
      <c r="E71" s="39"/>
      <c r="F71" s="13"/>
      <c r="G71" s="14">
        <f>SUM(G9:G70)</f>
        <v>0</v>
      </c>
      <c r="H71" s="38"/>
      <c r="J71" s="67"/>
      <c r="K71" s="46"/>
      <c r="O71" s="69"/>
    </row>
    <row r="72" spans="1:8" ht="13.5" thickBot="1">
      <c r="A72" s="15"/>
      <c r="B72" s="16"/>
      <c r="C72" s="17"/>
      <c r="D72" s="16"/>
      <c r="E72" s="48"/>
      <c r="F72" s="18"/>
      <c r="G72" s="19"/>
      <c r="H72" s="38"/>
    </row>
    <row r="73" ht="12.75">
      <c r="H73" s="38"/>
    </row>
    <row r="74" ht="12.75">
      <c r="H74" s="38"/>
    </row>
    <row r="75" spans="1:11" s="46" customFormat="1" ht="12.75">
      <c r="A75"/>
      <c r="B75"/>
      <c r="C75" s="2"/>
      <c r="D75"/>
      <c r="E75"/>
      <c r="F75" s="59"/>
      <c r="G75" s="59"/>
      <c r="H75" s="60"/>
      <c r="J75" s="41"/>
      <c r="K75" s="2"/>
    </row>
    <row r="76" spans="1:11" s="46" customFormat="1" ht="12.75">
      <c r="A76"/>
      <c r="B76"/>
      <c r="C76" s="44"/>
      <c r="D76"/>
      <c r="E76"/>
      <c r="F76" s="59"/>
      <c r="G76"/>
      <c r="H76" s="60"/>
      <c r="J76" s="41"/>
      <c r="K76" s="2"/>
    </row>
    <row r="77" spans="1:11" s="46" customFormat="1" ht="12.75">
      <c r="A77"/>
      <c r="B77"/>
      <c r="C77" s="2"/>
      <c r="D77"/>
      <c r="E77"/>
      <c r="F77" s="59"/>
      <c r="G77" s="59"/>
      <c r="H77" s="60"/>
      <c r="J77" s="41"/>
      <c r="K77" s="2"/>
    </row>
    <row r="78" spans="1:11" s="46" customFormat="1" ht="12.75">
      <c r="A78"/>
      <c r="B78"/>
      <c r="C78" s="2"/>
      <c r="D78"/>
      <c r="E78"/>
      <c r="F78" s="59"/>
      <c r="G78" s="65"/>
      <c r="H78" s="60"/>
      <c r="J78" s="41"/>
      <c r="K78" s="2"/>
    </row>
    <row r="79" spans="1:11" s="46" customFormat="1" ht="12.75">
      <c r="A79"/>
      <c r="B79"/>
      <c r="C79" s="2"/>
      <c r="D79"/>
      <c r="E79"/>
      <c r="F79"/>
      <c r="G79"/>
      <c r="H79" s="38"/>
      <c r="J79" s="41"/>
      <c r="K79" s="2"/>
    </row>
    <row r="80" spans="1:11" s="46" customFormat="1" ht="12.75">
      <c r="A80"/>
      <c r="B80"/>
      <c r="C80" s="2"/>
      <c r="D80"/>
      <c r="E80"/>
      <c r="F80"/>
      <c r="G80"/>
      <c r="H80" s="38"/>
      <c r="J80" s="41"/>
      <c r="K80" s="2"/>
    </row>
    <row r="81" spans="1:11" s="46" customFormat="1" ht="12.75">
      <c r="A81"/>
      <c r="B81"/>
      <c r="C81" s="2"/>
      <c r="D81"/>
      <c r="E81"/>
      <c r="F81"/>
      <c r="G81"/>
      <c r="H81" s="38"/>
      <c r="J81" s="41"/>
      <c r="K81" s="2"/>
    </row>
    <row r="82" spans="1:11" s="46" customFormat="1" ht="12.75">
      <c r="A82"/>
      <c r="B82"/>
      <c r="C82" s="2"/>
      <c r="D82"/>
      <c r="E82"/>
      <c r="F82"/>
      <c r="G82"/>
      <c r="H82" s="38"/>
      <c r="J82" s="41"/>
      <c r="K82" s="2"/>
    </row>
    <row r="83" spans="1:11" s="46" customFormat="1" ht="12.75">
      <c r="A83"/>
      <c r="B83"/>
      <c r="C83" s="2"/>
      <c r="D83"/>
      <c r="E83"/>
      <c r="F83"/>
      <c r="G83"/>
      <c r="H83" s="38"/>
      <c r="J83" s="41"/>
      <c r="K83" s="2"/>
    </row>
    <row r="84" spans="1:11" s="46" customFormat="1" ht="12.75">
      <c r="A84"/>
      <c r="B84"/>
      <c r="C84" s="2"/>
      <c r="D84"/>
      <c r="E84"/>
      <c r="F84"/>
      <c r="G84"/>
      <c r="H84" s="38"/>
      <c r="J84" s="41"/>
      <c r="K84" s="2"/>
    </row>
    <row r="85" spans="1:11" s="46" customFormat="1" ht="12.75">
      <c r="A85"/>
      <c r="B85"/>
      <c r="C85" s="2"/>
      <c r="D85"/>
      <c r="E85"/>
      <c r="F85"/>
      <c r="G85"/>
      <c r="H85" s="38"/>
      <c r="J85" s="41"/>
      <c r="K85" s="2"/>
    </row>
    <row r="86" spans="1:11" s="46" customFormat="1" ht="12.75">
      <c r="A86"/>
      <c r="B86"/>
      <c r="C86" s="2"/>
      <c r="D86"/>
      <c r="E86"/>
      <c r="F86"/>
      <c r="G86"/>
      <c r="H86" s="38"/>
      <c r="J86" s="41"/>
      <c r="K86" s="2"/>
    </row>
    <row r="87" spans="1:11" s="46" customFormat="1" ht="12.75">
      <c r="A87"/>
      <c r="B87"/>
      <c r="C87" s="2"/>
      <c r="D87"/>
      <c r="E87"/>
      <c r="F87"/>
      <c r="G87"/>
      <c r="H87" s="38"/>
      <c r="J87" s="41"/>
      <c r="K87" s="2"/>
    </row>
    <row r="88" spans="1:11" s="46" customFormat="1" ht="12.75">
      <c r="A88"/>
      <c r="B88"/>
      <c r="C88" s="2"/>
      <c r="D88"/>
      <c r="E88"/>
      <c r="F88"/>
      <c r="G88"/>
      <c r="H88" s="38"/>
      <c r="J88" s="41"/>
      <c r="K88" s="2"/>
    </row>
    <row r="89" spans="1:11" s="46" customFormat="1" ht="12.75">
      <c r="A89"/>
      <c r="B89"/>
      <c r="C89" s="2"/>
      <c r="D89"/>
      <c r="E89"/>
      <c r="F89"/>
      <c r="G89"/>
      <c r="H89" s="38"/>
      <c r="J89" s="41"/>
      <c r="K89" s="2"/>
    </row>
    <row r="90" spans="1:11" s="46" customFormat="1" ht="12.75">
      <c r="A90"/>
      <c r="B90"/>
      <c r="C90" s="2"/>
      <c r="D90"/>
      <c r="E90"/>
      <c r="F90"/>
      <c r="G90"/>
      <c r="H90" s="38"/>
      <c r="J90" s="41"/>
      <c r="K90" s="2"/>
    </row>
    <row r="91" spans="1:11" s="46" customFormat="1" ht="12.75">
      <c r="A91"/>
      <c r="B91"/>
      <c r="C91" s="2"/>
      <c r="D91"/>
      <c r="E91"/>
      <c r="F91"/>
      <c r="G91"/>
      <c r="H91" s="38"/>
      <c r="J91" s="41"/>
      <c r="K91" s="2"/>
    </row>
    <row r="92" spans="1:11" s="46" customFormat="1" ht="12.75">
      <c r="A92"/>
      <c r="B92"/>
      <c r="C92" s="2"/>
      <c r="D92"/>
      <c r="E92"/>
      <c r="F92"/>
      <c r="G92"/>
      <c r="H92" s="38"/>
      <c r="J92" s="41"/>
      <c r="K92" s="2"/>
    </row>
    <row r="93" spans="1:11" s="46" customFormat="1" ht="12.75">
      <c r="A93"/>
      <c r="B93"/>
      <c r="C93" s="2"/>
      <c r="D93"/>
      <c r="E93"/>
      <c r="F93"/>
      <c r="G93"/>
      <c r="H93" s="38"/>
      <c r="J93" s="41"/>
      <c r="K93" s="2"/>
    </row>
    <row r="94" spans="1:11" s="46" customFormat="1" ht="12.75">
      <c r="A94"/>
      <c r="B94"/>
      <c r="C94" s="2"/>
      <c r="D94"/>
      <c r="E94"/>
      <c r="F94"/>
      <c r="G94"/>
      <c r="H94" s="38"/>
      <c r="J94" s="41"/>
      <c r="K94" s="2"/>
    </row>
    <row r="95" spans="1:11" s="46" customFormat="1" ht="12.75">
      <c r="A95"/>
      <c r="B95"/>
      <c r="C95" s="2"/>
      <c r="D95"/>
      <c r="E95"/>
      <c r="F95"/>
      <c r="G95"/>
      <c r="H95" s="38"/>
      <c r="J95" s="41"/>
      <c r="K95" s="2"/>
    </row>
    <row r="96" spans="1:11" s="46" customFormat="1" ht="12.75">
      <c r="A96"/>
      <c r="B96"/>
      <c r="C96" s="2"/>
      <c r="D96"/>
      <c r="E96"/>
      <c r="F96"/>
      <c r="G96"/>
      <c r="H96" s="38"/>
      <c r="J96" s="41"/>
      <c r="K96" s="2"/>
    </row>
    <row r="97" spans="1:11" s="46" customFormat="1" ht="12.75">
      <c r="A97"/>
      <c r="B97"/>
      <c r="C97" s="2"/>
      <c r="D97"/>
      <c r="E97"/>
      <c r="F97"/>
      <c r="G97"/>
      <c r="H97" s="38"/>
      <c r="J97" s="41"/>
      <c r="K97" s="2"/>
    </row>
    <row r="98" spans="1:11" s="46" customFormat="1" ht="12.75">
      <c r="A98"/>
      <c r="B98"/>
      <c r="C98" s="2"/>
      <c r="D98"/>
      <c r="E98"/>
      <c r="F98"/>
      <c r="G98"/>
      <c r="H98" s="38"/>
      <c r="J98" s="41"/>
      <c r="K98" s="2"/>
    </row>
    <row r="99" spans="1:11" s="46" customFormat="1" ht="12.75">
      <c r="A99"/>
      <c r="B99"/>
      <c r="C99" s="2"/>
      <c r="D99"/>
      <c r="E99"/>
      <c r="F99"/>
      <c r="G99"/>
      <c r="H99" s="38"/>
      <c r="J99" s="41"/>
      <c r="K99" s="2"/>
    </row>
    <row r="100" spans="1:11" s="46" customFormat="1" ht="12.75">
      <c r="A100"/>
      <c r="B100"/>
      <c r="C100" s="2"/>
      <c r="D100"/>
      <c r="E100"/>
      <c r="F100"/>
      <c r="G100"/>
      <c r="H100" s="38"/>
      <c r="J100" s="41"/>
      <c r="K100" s="2"/>
    </row>
    <row r="101" spans="1:11" s="46" customFormat="1" ht="12.75">
      <c r="A101"/>
      <c r="B101"/>
      <c r="C101" s="2"/>
      <c r="D101"/>
      <c r="E101"/>
      <c r="F101"/>
      <c r="G101"/>
      <c r="H101" s="38"/>
      <c r="J101" s="41"/>
      <c r="K101" s="2"/>
    </row>
    <row r="102" spans="1:11" s="46" customFormat="1" ht="12.75">
      <c r="A102"/>
      <c r="B102"/>
      <c r="C102" s="2"/>
      <c r="D102"/>
      <c r="E102"/>
      <c r="F102"/>
      <c r="G102"/>
      <c r="H102" s="38"/>
      <c r="J102" s="41"/>
      <c r="K102" s="2"/>
    </row>
    <row r="103" spans="1:11" s="46" customFormat="1" ht="12.75">
      <c r="A103"/>
      <c r="B103"/>
      <c r="C103" s="2"/>
      <c r="D103"/>
      <c r="E103"/>
      <c r="F103"/>
      <c r="G103"/>
      <c r="H103" s="38"/>
      <c r="J103" s="41"/>
      <c r="K103" s="2"/>
    </row>
    <row r="104" spans="1:11" s="46" customFormat="1" ht="12.75">
      <c r="A104"/>
      <c r="B104"/>
      <c r="C104" s="2"/>
      <c r="D104"/>
      <c r="E104"/>
      <c r="F104"/>
      <c r="G104"/>
      <c r="H104" s="38"/>
      <c r="J104" s="41"/>
      <c r="K104" s="2"/>
    </row>
    <row r="105" spans="1:11" s="46" customFormat="1" ht="12.75">
      <c r="A105"/>
      <c r="B105"/>
      <c r="C105" s="2"/>
      <c r="D105"/>
      <c r="E105"/>
      <c r="F105"/>
      <c r="G105"/>
      <c r="H105" s="38"/>
      <c r="J105" s="41"/>
      <c r="K105" s="2"/>
    </row>
    <row r="106" spans="1:11" s="46" customFormat="1" ht="12.75">
      <c r="A106"/>
      <c r="B106"/>
      <c r="C106" s="2"/>
      <c r="D106"/>
      <c r="E106"/>
      <c r="F106"/>
      <c r="G106"/>
      <c r="H106" s="38"/>
      <c r="J106" s="41"/>
      <c r="K106" s="2"/>
    </row>
    <row r="107" spans="1:11" s="46" customFormat="1" ht="12.75">
      <c r="A107"/>
      <c r="B107"/>
      <c r="C107" s="2"/>
      <c r="D107"/>
      <c r="E107"/>
      <c r="F107"/>
      <c r="G107"/>
      <c r="H107" s="38"/>
      <c r="J107" s="41"/>
      <c r="K107" s="2"/>
    </row>
    <row r="108" spans="1:11" s="46" customFormat="1" ht="12.75">
      <c r="A108"/>
      <c r="B108"/>
      <c r="C108" s="2"/>
      <c r="D108"/>
      <c r="E108"/>
      <c r="F108"/>
      <c r="G108"/>
      <c r="H108" s="38"/>
      <c r="J108" s="41"/>
      <c r="K108" s="2"/>
    </row>
    <row r="109" spans="1:11" s="46" customFormat="1" ht="12.75">
      <c r="A109"/>
      <c r="B109"/>
      <c r="C109" s="2"/>
      <c r="D109"/>
      <c r="E109"/>
      <c r="F109"/>
      <c r="G109"/>
      <c r="H109" s="38"/>
      <c r="J109" s="41"/>
      <c r="K109" s="2"/>
    </row>
    <row r="110" spans="1:11" s="46" customFormat="1" ht="12.75">
      <c r="A110"/>
      <c r="B110"/>
      <c r="C110" s="2"/>
      <c r="D110"/>
      <c r="E110"/>
      <c r="F110"/>
      <c r="G110"/>
      <c r="H110" s="38"/>
      <c r="J110" s="41"/>
      <c r="K110" s="2"/>
    </row>
    <row r="111" spans="1:11" s="46" customFormat="1" ht="12.75">
      <c r="A111"/>
      <c r="B111"/>
      <c r="C111" s="2"/>
      <c r="D111"/>
      <c r="E111"/>
      <c r="F111"/>
      <c r="G111"/>
      <c r="H111" s="38"/>
      <c r="J111" s="41"/>
      <c r="K111" s="2"/>
    </row>
    <row r="112" spans="1:11" s="46" customFormat="1" ht="12.75">
      <c r="A112"/>
      <c r="B112"/>
      <c r="C112" s="2"/>
      <c r="D112"/>
      <c r="E112"/>
      <c r="F112"/>
      <c r="G112"/>
      <c r="H112" s="38"/>
      <c r="J112" s="41"/>
      <c r="K112" s="2"/>
    </row>
    <row r="113" spans="1:11" s="46" customFormat="1" ht="12.75">
      <c r="A113"/>
      <c r="B113"/>
      <c r="C113" s="2"/>
      <c r="D113"/>
      <c r="E113"/>
      <c r="F113"/>
      <c r="G113"/>
      <c r="H113" s="38"/>
      <c r="J113" s="41"/>
      <c r="K113" s="2"/>
    </row>
    <row r="114" spans="1:11" s="46" customFormat="1" ht="12.75">
      <c r="A114"/>
      <c r="B114"/>
      <c r="C114" s="2"/>
      <c r="D114"/>
      <c r="E114"/>
      <c r="F114"/>
      <c r="G114"/>
      <c r="H114" s="38"/>
      <c r="J114" s="41"/>
      <c r="K114" s="2"/>
    </row>
    <row r="115" spans="1:11" s="46" customFormat="1" ht="12.75">
      <c r="A115"/>
      <c r="B115"/>
      <c r="C115" s="2"/>
      <c r="D115"/>
      <c r="E115"/>
      <c r="F115"/>
      <c r="G115"/>
      <c r="H115" s="38"/>
      <c r="J115" s="41"/>
      <c r="K115" s="2"/>
    </row>
    <row r="116" spans="1:11" s="46" customFormat="1" ht="12.75">
      <c r="A116"/>
      <c r="B116"/>
      <c r="C116" s="2"/>
      <c r="D116"/>
      <c r="E116"/>
      <c r="F116"/>
      <c r="G116"/>
      <c r="H116" s="38"/>
      <c r="J116" s="41"/>
      <c r="K116" s="2"/>
    </row>
    <row r="117" spans="1:11" s="46" customFormat="1" ht="12.75">
      <c r="A117"/>
      <c r="B117"/>
      <c r="C117" s="2"/>
      <c r="D117"/>
      <c r="E117"/>
      <c r="F117"/>
      <c r="G117"/>
      <c r="H117" s="38"/>
      <c r="J117" s="41"/>
      <c r="K117" s="2"/>
    </row>
    <row r="118" spans="1:11" s="46" customFormat="1" ht="12.75">
      <c r="A118"/>
      <c r="B118"/>
      <c r="C118" s="2"/>
      <c r="D118"/>
      <c r="E118"/>
      <c r="F118"/>
      <c r="G118"/>
      <c r="H118" s="38"/>
      <c r="J118" s="41"/>
      <c r="K118" s="2"/>
    </row>
    <row r="119" spans="1:11" s="46" customFormat="1" ht="12.75">
      <c r="A119"/>
      <c r="B119"/>
      <c r="C119" s="2"/>
      <c r="D119"/>
      <c r="E119"/>
      <c r="F119"/>
      <c r="G119"/>
      <c r="H119" s="38"/>
      <c r="J119" s="41"/>
      <c r="K119" s="2"/>
    </row>
    <row r="120" spans="1:11" s="46" customFormat="1" ht="12.75">
      <c r="A120"/>
      <c r="B120"/>
      <c r="C120" s="2"/>
      <c r="D120"/>
      <c r="E120"/>
      <c r="F120"/>
      <c r="G120"/>
      <c r="H120" s="38"/>
      <c r="J120" s="41"/>
      <c r="K120" s="2"/>
    </row>
    <row r="121" spans="1:11" s="46" customFormat="1" ht="12.75">
      <c r="A121"/>
      <c r="B121"/>
      <c r="C121" s="2"/>
      <c r="D121"/>
      <c r="E121"/>
      <c r="F121"/>
      <c r="G121"/>
      <c r="H121" s="38"/>
      <c r="J121" s="41"/>
      <c r="K121" s="2"/>
    </row>
    <row r="122" spans="1:11" s="46" customFormat="1" ht="12.75">
      <c r="A122"/>
      <c r="B122"/>
      <c r="C122" s="2"/>
      <c r="D122"/>
      <c r="E122"/>
      <c r="F122"/>
      <c r="G122"/>
      <c r="H122" s="38"/>
      <c r="J122" s="41"/>
      <c r="K122" s="2"/>
    </row>
    <row r="123" spans="1:11" s="46" customFormat="1" ht="12.75">
      <c r="A123"/>
      <c r="B123"/>
      <c r="C123" s="2"/>
      <c r="D123"/>
      <c r="E123"/>
      <c r="F123"/>
      <c r="G123"/>
      <c r="H123" s="38"/>
      <c r="J123" s="41"/>
      <c r="K123" s="2"/>
    </row>
    <row r="124" spans="1:11" s="46" customFormat="1" ht="12.75">
      <c r="A124"/>
      <c r="B124"/>
      <c r="C124" s="2"/>
      <c r="D124"/>
      <c r="E124"/>
      <c r="F124"/>
      <c r="G124"/>
      <c r="H124" s="38"/>
      <c r="J124" s="41"/>
      <c r="K124" s="2"/>
    </row>
    <row r="125" spans="1:11" s="46" customFormat="1" ht="12.75">
      <c r="A125"/>
      <c r="B125"/>
      <c r="C125" s="2"/>
      <c r="D125"/>
      <c r="E125"/>
      <c r="F125"/>
      <c r="G125"/>
      <c r="H125" s="38"/>
      <c r="J125" s="41"/>
      <c r="K125" s="2"/>
    </row>
    <row r="126" spans="1:11" s="46" customFormat="1" ht="12.75">
      <c r="A126"/>
      <c r="B126"/>
      <c r="C126" s="2"/>
      <c r="D126"/>
      <c r="E126"/>
      <c r="F126"/>
      <c r="G126"/>
      <c r="H126" s="38"/>
      <c r="J126" s="41"/>
      <c r="K126" s="2"/>
    </row>
    <row r="127" spans="1:11" s="46" customFormat="1" ht="12.75">
      <c r="A127"/>
      <c r="B127"/>
      <c r="C127" s="2"/>
      <c r="D127"/>
      <c r="E127"/>
      <c r="F127"/>
      <c r="G127"/>
      <c r="H127" s="38"/>
      <c r="J127" s="41"/>
      <c r="K127" s="2"/>
    </row>
    <row r="128" spans="1:11" s="46" customFormat="1" ht="12.75">
      <c r="A128"/>
      <c r="B128"/>
      <c r="C128" s="2"/>
      <c r="D128"/>
      <c r="E128"/>
      <c r="F128"/>
      <c r="G128"/>
      <c r="H128" s="38"/>
      <c r="J128" s="41"/>
      <c r="K128" s="2"/>
    </row>
    <row r="129" spans="1:11" s="46" customFormat="1" ht="12.75">
      <c r="A129"/>
      <c r="B129"/>
      <c r="C129" s="2"/>
      <c r="D129"/>
      <c r="E129"/>
      <c r="F129"/>
      <c r="G129"/>
      <c r="H129" s="38"/>
      <c r="J129" s="41"/>
      <c r="K129" s="2"/>
    </row>
    <row r="130" spans="1:11" s="46" customFormat="1" ht="12.75">
      <c r="A130"/>
      <c r="B130"/>
      <c r="C130" s="2"/>
      <c r="D130"/>
      <c r="E130"/>
      <c r="F130"/>
      <c r="G130"/>
      <c r="H130" s="38"/>
      <c r="J130" s="41"/>
      <c r="K130" s="2"/>
    </row>
    <row r="131" spans="1:11" s="46" customFormat="1" ht="12.75">
      <c r="A131"/>
      <c r="B131"/>
      <c r="C131" s="2"/>
      <c r="D131"/>
      <c r="E131"/>
      <c r="F131"/>
      <c r="G131"/>
      <c r="H131" s="38"/>
      <c r="J131" s="41"/>
      <c r="K131" s="2"/>
    </row>
    <row r="132" spans="1:11" s="46" customFormat="1" ht="12.75">
      <c r="A132"/>
      <c r="B132"/>
      <c r="C132" s="2"/>
      <c r="D132"/>
      <c r="E132"/>
      <c r="F132"/>
      <c r="G132"/>
      <c r="H132" s="38"/>
      <c r="J132" s="41"/>
      <c r="K132" s="2"/>
    </row>
    <row r="133" spans="1:11" s="46" customFormat="1" ht="12.75">
      <c r="A133"/>
      <c r="B133"/>
      <c r="C133" s="2"/>
      <c r="D133"/>
      <c r="E133"/>
      <c r="F133"/>
      <c r="G133"/>
      <c r="H133" s="38"/>
      <c r="J133" s="41"/>
      <c r="K133" s="2"/>
    </row>
    <row r="134" spans="1:11" s="46" customFormat="1" ht="12.75">
      <c r="A134"/>
      <c r="B134"/>
      <c r="C134" s="2"/>
      <c r="D134"/>
      <c r="E134"/>
      <c r="F134"/>
      <c r="G134"/>
      <c r="H134" s="38"/>
      <c r="J134" s="41"/>
      <c r="K134" s="2"/>
    </row>
    <row r="135" spans="1:11" s="46" customFormat="1" ht="12.75">
      <c r="A135"/>
      <c r="B135"/>
      <c r="C135" s="2"/>
      <c r="D135"/>
      <c r="E135"/>
      <c r="F135"/>
      <c r="G135"/>
      <c r="H135" s="38"/>
      <c r="J135" s="41"/>
      <c r="K135" s="2"/>
    </row>
    <row r="136" spans="1:11" s="46" customFormat="1" ht="12.75">
      <c r="A136"/>
      <c r="B136"/>
      <c r="C136" s="2"/>
      <c r="D136"/>
      <c r="E136"/>
      <c r="F136"/>
      <c r="G136"/>
      <c r="H136" s="38"/>
      <c r="J136" s="41"/>
      <c r="K136" s="2"/>
    </row>
    <row r="137" spans="1:11" s="46" customFormat="1" ht="12.75">
      <c r="A137"/>
      <c r="B137"/>
      <c r="C137" s="2"/>
      <c r="D137"/>
      <c r="E137"/>
      <c r="F137"/>
      <c r="G137"/>
      <c r="H137" s="38"/>
      <c r="J137" s="41"/>
      <c r="K137" s="2"/>
    </row>
    <row r="138" spans="1:11" s="46" customFormat="1" ht="12.75">
      <c r="A138"/>
      <c r="B138"/>
      <c r="C138" s="2"/>
      <c r="D138"/>
      <c r="E138"/>
      <c r="F138"/>
      <c r="G138"/>
      <c r="H138" s="38"/>
      <c r="J138" s="41"/>
      <c r="K138" s="2"/>
    </row>
    <row r="139" spans="1:11" s="46" customFormat="1" ht="12.75">
      <c r="A139"/>
      <c r="B139"/>
      <c r="C139" s="2"/>
      <c r="D139"/>
      <c r="E139"/>
      <c r="F139"/>
      <c r="G139"/>
      <c r="H139" s="38"/>
      <c r="J139" s="41"/>
      <c r="K139" s="2"/>
    </row>
    <row r="140" spans="1:11" s="46" customFormat="1" ht="12.75">
      <c r="A140"/>
      <c r="B140"/>
      <c r="C140" s="2"/>
      <c r="D140"/>
      <c r="E140"/>
      <c r="F140"/>
      <c r="G140"/>
      <c r="H140" s="38"/>
      <c r="J140" s="41"/>
      <c r="K140" s="2"/>
    </row>
    <row r="141" spans="1:11" s="46" customFormat="1" ht="12.75">
      <c r="A141"/>
      <c r="B141"/>
      <c r="C141" s="2"/>
      <c r="D141"/>
      <c r="E141"/>
      <c r="F141"/>
      <c r="G141"/>
      <c r="H141" s="38"/>
      <c r="J141" s="41"/>
      <c r="K141" s="2"/>
    </row>
    <row r="142" spans="1:11" s="46" customFormat="1" ht="12.75">
      <c r="A142"/>
      <c r="B142"/>
      <c r="C142" s="2"/>
      <c r="D142"/>
      <c r="E142"/>
      <c r="F142"/>
      <c r="G142"/>
      <c r="H142" s="38"/>
      <c r="J142" s="41"/>
      <c r="K142" s="2"/>
    </row>
    <row r="143" spans="1:11" s="46" customFormat="1" ht="12.75">
      <c r="A143"/>
      <c r="B143"/>
      <c r="C143" s="2"/>
      <c r="D143"/>
      <c r="E143"/>
      <c r="F143"/>
      <c r="G143"/>
      <c r="H143" s="38"/>
      <c r="J143" s="41"/>
      <c r="K143" s="2"/>
    </row>
    <row r="144" spans="1:11" s="46" customFormat="1" ht="12.75">
      <c r="A144"/>
      <c r="B144"/>
      <c r="C144" s="2"/>
      <c r="D144"/>
      <c r="E144"/>
      <c r="F144"/>
      <c r="G144"/>
      <c r="H144" s="38"/>
      <c r="J144" s="41"/>
      <c r="K144" s="2"/>
    </row>
    <row r="145" spans="1:11" s="46" customFormat="1" ht="12.75">
      <c r="A145"/>
      <c r="B145"/>
      <c r="C145" s="2"/>
      <c r="D145"/>
      <c r="E145"/>
      <c r="F145"/>
      <c r="G145"/>
      <c r="H145" s="38"/>
      <c r="J145" s="41"/>
      <c r="K145" s="2"/>
    </row>
    <row r="146" spans="1:11" s="46" customFormat="1" ht="12.75">
      <c r="A146"/>
      <c r="B146"/>
      <c r="C146" s="2"/>
      <c r="D146"/>
      <c r="E146"/>
      <c r="F146"/>
      <c r="G146"/>
      <c r="H146" s="38"/>
      <c r="J146" s="41"/>
      <c r="K146" s="2"/>
    </row>
    <row r="147" spans="1:11" s="46" customFormat="1" ht="12.75">
      <c r="A147"/>
      <c r="B147"/>
      <c r="C147" s="2"/>
      <c r="D147"/>
      <c r="E147"/>
      <c r="F147"/>
      <c r="G147"/>
      <c r="H147" s="38"/>
      <c r="J147" s="41"/>
      <c r="K147" s="2"/>
    </row>
    <row r="148" spans="1:11" s="46" customFormat="1" ht="12.75">
      <c r="A148"/>
      <c r="B148"/>
      <c r="C148" s="2"/>
      <c r="D148"/>
      <c r="E148"/>
      <c r="F148"/>
      <c r="G148"/>
      <c r="H148" s="38"/>
      <c r="J148" s="41"/>
      <c r="K148" s="2"/>
    </row>
    <row r="149" spans="1:11" s="46" customFormat="1" ht="12.75">
      <c r="A149"/>
      <c r="B149"/>
      <c r="C149" s="2"/>
      <c r="D149"/>
      <c r="E149"/>
      <c r="F149"/>
      <c r="G149"/>
      <c r="H149" s="38"/>
      <c r="J149" s="41"/>
      <c r="K149" s="2"/>
    </row>
    <row r="150" spans="1:11" s="46" customFormat="1" ht="12.75">
      <c r="A150"/>
      <c r="B150"/>
      <c r="C150" s="2"/>
      <c r="D150"/>
      <c r="E150"/>
      <c r="F150"/>
      <c r="G150"/>
      <c r="H150" s="38"/>
      <c r="J150" s="41"/>
      <c r="K150" s="2"/>
    </row>
    <row r="151" spans="1:11" s="46" customFormat="1" ht="12.75">
      <c r="A151"/>
      <c r="B151"/>
      <c r="C151" s="2"/>
      <c r="D151"/>
      <c r="E151"/>
      <c r="F151"/>
      <c r="G151"/>
      <c r="H151" s="38"/>
      <c r="J151" s="41"/>
      <c r="K151" s="2"/>
    </row>
    <row r="152" spans="1:11" s="46" customFormat="1" ht="12.75">
      <c r="A152"/>
      <c r="B152"/>
      <c r="C152" s="2"/>
      <c r="D152"/>
      <c r="E152"/>
      <c r="F152"/>
      <c r="G152"/>
      <c r="H152" s="38"/>
      <c r="J152" s="41"/>
      <c r="K152" s="2"/>
    </row>
    <row r="153" spans="1:11" s="46" customFormat="1" ht="12.75">
      <c r="A153"/>
      <c r="B153"/>
      <c r="C153" s="2"/>
      <c r="D153"/>
      <c r="E153"/>
      <c r="F153"/>
      <c r="G153"/>
      <c r="H153" s="38"/>
      <c r="J153" s="41"/>
      <c r="K153" s="2"/>
    </row>
    <row r="154" spans="1:11" s="46" customFormat="1" ht="12.75">
      <c r="A154"/>
      <c r="B154"/>
      <c r="C154" s="2"/>
      <c r="D154"/>
      <c r="E154"/>
      <c r="F154"/>
      <c r="G154"/>
      <c r="H154" s="38"/>
      <c r="J154" s="41"/>
      <c r="K154" s="2"/>
    </row>
    <row r="155" spans="1:11" s="46" customFormat="1" ht="12.75">
      <c r="A155"/>
      <c r="B155"/>
      <c r="C155" s="2"/>
      <c r="D155"/>
      <c r="E155"/>
      <c r="F155"/>
      <c r="G155"/>
      <c r="H155" s="38"/>
      <c r="J155" s="41"/>
      <c r="K155" s="2"/>
    </row>
    <row r="156" spans="1:11" s="46" customFormat="1" ht="12.75">
      <c r="A156"/>
      <c r="B156"/>
      <c r="C156" s="2"/>
      <c r="D156"/>
      <c r="E156"/>
      <c r="F156"/>
      <c r="G156"/>
      <c r="H156" s="38"/>
      <c r="J156" s="41"/>
      <c r="K156" s="2"/>
    </row>
    <row r="157" spans="1:11" s="46" customFormat="1" ht="12.75">
      <c r="A157"/>
      <c r="B157"/>
      <c r="C157" s="2"/>
      <c r="D157"/>
      <c r="E157"/>
      <c r="F157"/>
      <c r="G157"/>
      <c r="H157" s="38"/>
      <c r="J157" s="41"/>
      <c r="K157" s="2"/>
    </row>
    <row r="158" spans="1:11" s="46" customFormat="1" ht="12.75">
      <c r="A158"/>
      <c r="B158"/>
      <c r="C158" s="2"/>
      <c r="D158"/>
      <c r="E158"/>
      <c r="F158"/>
      <c r="G158"/>
      <c r="H158" s="38"/>
      <c r="J158" s="41"/>
      <c r="K158" s="2"/>
    </row>
    <row r="159" spans="1:11" s="46" customFormat="1" ht="12.75">
      <c r="A159"/>
      <c r="B159"/>
      <c r="C159" s="2"/>
      <c r="D159"/>
      <c r="E159"/>
      <c r="F159"/>
      <c r="G159"/>
      <c r="H159" s="38"/>
      <c r="J159" s="41"/>
      <c r="K159" s="2"/>
    </row>
  </sheetData>
  <sheetProtection/>
  <mergeCells count="1">
    <mergeCell ref="F5:G5"/>
  </mergeCells>
  <printOptions/>
  <pageMargins left="1" right="1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 CON servis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Hora</dc:creator>
  <cp:keywords/>
  <dc:description/>
  <cp:lastModifiedBy>linda.zamazalova</cp:lastModifiedBy>
  <cp:lastPrinted>2016-10-27T13:10:21Z</cp:lastPrinted>
  <dcterms:created xsi:type="dcterms:W3CDTF">2012-06-15T07:37:25Z</dcterms:created>
  <dcterms:modified xsi:type="dcterms:W3CDTF">2020-05-12T14:45:37Z</dcterms:modified>
  <cp:category/>
  <cp:version/>
  <cp:contentType/>
  <cp:contentStatus/>
</cp:coreProperties>
</file>