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7365" firstSheet="1" activeTab="1"/>
  </bookViews>
  <sheets>
    <sheet name="Rekapitulace stavby" sheetId="1" r:id="rId1"/>
    <sheet name="17906UT - Vytápění" sheetId="2" r:id="rId2"/>
    <sheet name="17906ZT - Zdravotní technika" sheetId="3" r:id="rId3"/>
    <sheet name="17906ST - Stavební část" sheetId="4" r:id="rId4"/>
    <sheet name="17906EL - Elektroinstalac..." sheetId="5" r:id="rId5"/>
    <sheet name="17906ELSLLAN - datové roz..." sheetId="6" r:id="rId6"/>
    <sheet name="17906ELSLEZS - zabezpečov..." sheetId="7" r:id="rId7"/>
    <sheet name="Pokyny pro vyplnění" sheetId="8" r:id="rId8"/>
  </sheets>
  <definedNames>
    <definedName name="_xlnm._FilterDatabase" localSheetId="4" hidden="1">'17906EL - Elektroinstalac...'!$C$83:$K$197</definedName>
    <definedName name="_xlnm._FilterDatabase" localSheetId="6" hidden="1">'17906ELSLEZS - zabezpečov...'!$C$86:$K$118</definedName>
    <definedName name="_xlnm._FilterDatabase" localSheetId="5" hidden="1">'17906ELSLLAN - datové roz...'!$C$84:$K$126</definedName>
    <definedName name="_xlnm._FilterDatabase" localSheetId="3" hidden="1">'17906ST - Stavební část'!$C$107:$K$686</definedName>
    <definedName name="_xlnm._FilterDatabase" localSheetId="1" hidden="1">'17906UT - Vytápění'!$C$84:$K$136</definedName>
    <definedName name="_xlnm._FilterDatabase" localSheetId="2" hidden="1">'17906ZT - Zdravotní technika'!$C$86:$K$214</definedName>
    <definedName name="_xlnm.Print_Area" localSheetId="4">'17906EL - Elektroinstalac...'!$C$4:$J$39,'17906EL - Elektroinstalac...'!$C$45:$J$65,'17906EL - Elektroinstalac...'!$C$71:$K$197</definedName>
    <definedName name="_xlnm.Print_Area" localSheetId="6">'17906ELSLEZS - zabezpečov...'!$C$4:$J$41,'17906ELSLEZS - zabezpečov...'!$C$47:$J$66,'17906ELSLEZS - zabezpečov...'!$C$72:$K$118</definedName>
    <definedName name="_xlnm.Print_Area" localSheetId="5">'17906ELSLLAN - datové roz...'!$C$4:$J$41,'17906ELSLLAN - datové roz...'!$C$47:$J$64,'17906ELSLLAN - datové roz...'!$C$70:$K$126</definedName>
    <definedName name="_xlnm.Print_Area" localSheetId="3">'17906ST - Stavební část'!$C$4:$J$39,'17906ST - Stavební část'!$C$45:$J$89,'17906ST - Stavební část'!$C$95:$K$686</definedName>
    <definedName name="_xlnm.Print_Area" localSheetId="1">'17906UT - Vytápění'!$C$4:$J$39,'17906UT - Vytápění'!$C$45:$J$66,'17906UT - Vytápění'!$C$72:$K$136</definedName>
    <definedName name="_xlnm.Print_Area" localSheetId="2">'17906ZT - Zdravotní technika'!$C$4:$J$39,'17906ZT - Zdravotní technika'!$C$45:$J$68,'17906ZT - Zdravotní technika'!$C$74:$K$214</definedName>
    <definedName name="_xlnm.Print_Area" localSheetId="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stavby'!$C$42:$AQ$62</definedName>
    <definedName name="_xlnm.Print_Titles" localSheetId="0">'Rekapitulace stavby'!$52:$52</definedName>
    <definedName name="_xlnm.Print_Titles" localSheetId="1">'17906UT - Vytápění'!$84:$84</definedName>
    <definedName name="_xlnm.Print_Titles" localSheetId="2">'17906ZT - Zdravotní technika'!$86:$86</definedName>
    <definedName name="_xlnm.Print_Titles" localSheetId="3">'17906ST - Stavební část'!$107:$107</definedName>
    <definedName name="_xlnm.Print_Titles" localSheetId="4">'17906EL - Elektroinstalac...'!$83:$83</definedName>
    <definedName name="_xlnm.Print_Titles" localSheetId="5">'17906ELSLLAN - datové roz...'!$84:$84</definedName>
    <definedName name="_xlnm.Print_Titles" localSheetId="6">'17906ELSLEZS - zabezpečov...'!$86:$86</definedName>
  </definedNames>
  <calcPr calcId="152511"/>
</workbook>
</file>

<file path=xl/sharedStrings.xml><?xml version="1.0" encoding="utf-8"?>
<sst xmlns="http://schemas.openxmlformats.org/spreadsheetml/2006/main" count="12973" uniqueCount="2430">
  <si>
    <t>Export Komplet</t>
  </si>
  <si>
    <t>VZ</t>
  </si>
  <si>
    <t>2.0</t>
  </si>
  <si>
    <t>ZAMOK</t>
  </si>
  <si>
    <t>False</t>
  </si>
  <si>
    <t>{e00a0023-c473-49f1-8d3e-d5152def34e7}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</si>
  <si>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</si>
  <si>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</si>
  <si>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</si>
  <si>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</si>
  <si>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</si>
  <si>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</si>
  <si>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</si>
  <si>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</si>
  <si>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17906CU2019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</si>
  <si>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</si>
  <si>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</si>
  <si>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SOŠ a SOU řemesel - Stavební úpravy provozního objektu na univerzální dílnu</t>
  </si>
  <si>
    <t>KSO:</t>
  </si>
  <si>
    <t/>
  </si>
  <si>
    <t>CC-CZ:</t>
  </si>
  <si>
    <t>Místo:</t>
  </si>
  <si>
    <t>Čáslavská č.p. 202, Kutná Hora - Karlov</t>
  </si>
  <si>
    <t>Datum:</t>
  </si>
  <si>
    <t>15. 4. 2019</t>
  </si>
  <si>
    <t>Zadavatel:</t>
  </si>
  <si>
    <t>IČ:</t>
  </si>
  <si>
    <t xml:space="preserve">SOŠ a SOU řemesel, Kutná Hora, Čáslavská 202 </t>
  </si>
  <si>
    <t>DIČ:</t>
  </si>
  <si>
    <t>Uchazeč:</t>
  </si>
  <si>
    <t>Vyplň údaj</t>
  </si>
  <si>
    <t>Projektant:</t>
  </si>
  <si>
    <t>41427769</t>
  </si>
  <si>
    <t>Kutnohorská stavební projekce- ing.Zuzana Hádková</t>
  </si>
  <si>
    <t>CZ 5560021643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</si>
  <si>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</si>
  <si>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</si>
  <si>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</si>
  <si>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</si>
  <si>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podmínky.Pokud stanovení technických podmínek nemohlo být dostatečně přesné a srozumitelné, byla uvedena konkrétní specifikace výrobku. V tomto případě zadavatel připouští nabídnutí rovnocenného řešení jiného výrobce.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</si>
  <si>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</si>
  <si>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</si>
  <si>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</si>
  <si>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</si>
  <si>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</si>
  <si>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</si>
  <si>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</si>
  <si>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</si>
  <si>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</si>
  <si>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</si>
  <si>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</si>
  <si>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</si>
  <si>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</si>
  <si>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</si>
  <si>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</si>
  <si>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</si>
  <si>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</si>
  <si>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</si>
  <si>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</si>
  <si>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</si>
  <si>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</si>
  <si>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</si>
  <si>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</si>
  <si>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</si>
  <si>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</si>
  <si>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</si>
  <si>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</si>
  <si>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</si>
  <si>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</si>
  <si>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</si>
  <si>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</si>
  <si>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</si>
  <si>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</si>
  <si>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</si>
  <si>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</si>
  <si>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</si>
  <si>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</si>
  <si>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</si>
  <si>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</si>
  <si>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17906UT</t>
  </si>
  <si>
    <t>Vytápění</t>
  </si>
  <si>
    <t>STA</t>
  </si>
  <si>
    <t>1</t>
  </si>
  <si>
    <t>{d68f1764-87e4-4d9f-9b14-2ab0b16fd23e}</t>
  </si>
  <si>
    <t>2</t>
  </si>
  <si>
    <t>17906ZT</t>
  </si>
  <si>
    <t>Zdravotní technika</t>
  </si>
  <si>
    <t>{8a0eaf17-6144-4e8e-b076-9d4c90e2064a}</t>
  </si>
  <si>
    <t>17906ST</t>
  </si>
  <si>
    <t>Stavební část</t>
  </si>
  <si>
    <t>{e8a29955-c11a-46ad-993f-51d9baac85ad}</t>
  </si>
  <si>
    <t>17906EL</t>
  </si>
  <si>
    <t>Elektroinstalace silnoproud</t>
  </si>
  <si>
    <t>{eea3afb9-52c7-493e-addf-bbb1f9b415b1}</t>
  </si>
  <si>
    <t>17906ELSL</t>
  </si>
  <si>
    <t>Elektroinstalace slaboproud</t>
  </si>
  <si>
    <t>{6a105c1b-9fb9-419a-b243-b7d5eab1756b}</t>
  </si>
  <si>
    <t>17906ELSLLAN</t>
  </si>
  <si>
    <t>datové rozvody</t>
  </si>
  <si>
    <t>Soupis</t>
  </si>
  <si>
    <t>{16eb9d00-dfec-4df9-b4c2-997ab0474faf}</t>
  </si>
  <si>
    <t>17906ELSLEZS</t>
  </si>
  <si>
    <t>zabezpečovací a přístupový systém</t>
  </si>
  <si>
    <t>{f8f8825c-b3b5-4f9b-968c-57b4db3d889c}</t>
  </si>
  <si>
    <t>KRYCÍ LIST SOUPISU PRACÍ</t>
  </si>
  <si>
    <t>Objekt:</t>
  </si>
  <si>
    <t>17906UT - Vytápění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</si>
  <si>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</si>
  <si>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</si>
  <si>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</si>
  <si>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</si>
  <si>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</si>
  <si>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</si>
  <si>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</si>
  <si>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</si>
  <si>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</si>
  <si>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</si>
  <si>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</si>
  <si>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</si>
  <si>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</si>
  <si>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</si>
  <si>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</si>
  <si>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</si>
  <si>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</si>
  <si>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</si>
  <si>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</si>
  <si>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</si>
  <si>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</si>
  <si>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</si>
  <si>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</si>
  <si>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</si>
  <si>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</si>
  <si>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</si>
  <si>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</si>
  <si>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</si>
  <si>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</si>
  <si>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</si>
  <si>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</si>
  <si>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</si>
  <si>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m</t>
  </si>
  <si>
    <t>CS ÚRS 2019 01</t>
  </si>
  <si>
    <t>16</t>
  </si>
  <si>
    <t>6886877</t>
  </si>
  <si>
    <t>M</t>
  </si>
  <si>
    <t>283770950</t>
  </si>
  <si>
    <t>izolace tepelná potrubí z pěnového polyetylenu 15 x 13 mm</t>
  </si>
  <si>
    <t>32</t>
  </si>
  <si>
    <t>-1608420838</t>
  </si>
  <si>
    <t>3</t>
  </si>
  <si>
    <t>283771050</t>
  </si>
  <si>
    <t>izolace tepelná potrubí z pěnového polyetylenu 18 x 13 mm</t>
  </si>
  <si>
    <t>-461427246</t>
  </si>
  <si>
    <t>4</t>
  </si>
  <si>
    <t>283771060</t>
  </si>
  <si>
    <t>izolace tepelná potrubí z pěnového polyetylenu 18 x 20 mm</t>
  </si>
  <si>
    <t>-226107678</t>
  </si>
  <si>
    <t>5</t>
  </si>
  <si>
    <t>283770450</t>
  </si>
  <si>
    <t>izolace tepelná potrubí z pěnového polyetylenu 22 x 20 mm</t>
  </si>
  <si>
    <t>371034760</t>
  </si>
  <si>
    <t>6</t>
  </si>
  <si>
    <t>283771120</t>
  </si>
  <si>
    <t>izolace tepelná potrubí z pěnového polyetylenu 28 x 13 mm</t>
  </si>
  <si>
    <t>-1819829151</t>
  </si>
  <si>
    <t>7</t>
  </si>
  <si>
    <t>283770480</t>
  </si>
  <si>
    <t>izolace tepelná potrubí z pěnového polyetylenu 28 x 20 mm</t>
  </si>
  <si>
    <t>666859721</t>
  </si>
  <si>
    <t>8</t>
  </si>
  <si>
    <t>283771350</t>
  </si>
  <si>
    <t>páska samolepící na izolace tepelné z pěnového polyetylenu po 20 m</t>
  </si>
  <si>
    <t>kus</t>
  </si>
  <si>
    <t>-408055791</t>
  </si>
  <si>
    <t>9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</si>
  <si>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</si>
  <si>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</si>
  <si>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-985069128</t>
  </si>
  <si>
    <t>10</t>
  </si>
  <si>
    <t>631545110</t>
  </si>
  <si>
    <t>pouzdro izolační potrubní s jednostrannou Al fólií max. 250/100 °C 28/25 mm</t>
  </si>
  <si>
    <t>-1888553000</t>
  </si>
  <si>
    <t>11</t>
  </si>
  <si>
    <t>998713201</t>
  </si>
  <si>
    <t>Přesun hmot pro izolace tepelné stanovený procentní sazbou (%) z ceny vodorovná dopravní vzdálenost do 50 m v objektech výšky do 6 m</t>
  </si>
  <si>
    <t>%</t>
  </si>
  <si>
    <t>-589965116</t>
  </si>
  <si>
    <t>733</t>
  </si>
  <si>
    <t>Ústřední vytápění - rozvodné potrubí</t>
  </si>
  <si>
    <t>12</t>
  </si>
  <si>
    <t>733222102</t>
  </si>
  <si>
    <t>Potrubí z trubek měděných polotvrdých spojovaných měkkým pájením Ø 15/1</t>
  </si>
  <si>
    <t>-398228444</t>
  </si>
  <si>
    <t>13</t>
  </si>
  <si>
    <t>733222103</t>
  </si>
  <si>
    <t>Potrubí z trubek měděných polotvrdých spojovaných měkkým pájením Ø 18/1</t>
  </si>
  <si>
    <t>778597538</t>
  </si>
  <si>
    <t>14</t>
  </si>
  <si>
    <t>733222104</t>
  </si>
  <si>
    <t>Potrubí z trubek měděných polotvrdých spojovaných měkkým pájením Ø 22/1,0</t>
  </si>
  <si>
    <t>1719754002</t>
  </si>
  <si>
    <t>733222105</t>
  </si>
  <si>
    <t>Potrubí z trubek měděných polotvrdých spojovaných měkkým pájením D 28/1,5</t>
  </si>
  <si>
    <t>-1068427677</t>
  </si>
  <si>
    <t>733224222</t>
  </si>
  <si>
    <t>Potrubí z trubek měděných Příplatek k cenám za zhotovení přípojky z trubek měděných Ø 15/1</t>
  </si>
  <si>
    <t>-1328985038</t>
  </si>
  <si>
    <t>17</t>
  </si>
  <si>
    <t>733224223</t>
  </si>
  <si>
    <t>Potrubí z trubek měděných Příplatek k cenám za zhotovení přípojky z trubek měděných Ø 18/1</t>
  </si>
  <si>
    <t>1845229895</t>
  </si>
  <si>
    <t>18</t>
  </si>
  <si>
    <t>733291101</t>
  </si>
  <si>
    <t>Zkoušky těsnosti potrubí z trubek měděných Ø do 35/1,5</t>
  </si>
  <si>
    <t>1202351453</t>
  </si>
  <si>
    <t>19</t>
  </si>
  <si>
    <t>733390801</t>
  </si>
  <si>
    <t>Demontáž potrubí z trubek plastových Ø do 25/2,3</t>
  </si>
  <si>
    <t>-1941575482</t>
  </si>
  <si>
    <t>20</t>
  </si>
  <si>
    <t>733392902</t>
  </si>
  <si>
    <t>Opravy rozvodů potrubí z trubek plastových vsazení odbočky na stávající potrubí spojovaného lepením nebo svařováním Ø 20/2,0</t>
  </si>
  <si>
    <t>470508759</t>
  </si>
  <si>
    <t>733392903</t>
  </si>
  <si>
    <t>Opravy rozvodů potrubí z trubek plastových vsazení odbočky na stávající potrubí spojovaného lepením nebo svařováním Ø 25/2,3</t>
  </si>
  <si>
    <t>-696407351</t>
  </si>
  <si>
    <t>22</t>
  </si>
  <si>
    <t>733890801</t>
  </si>
  <si>
    <t>Vnitrostaveništní přemístění vybouraných (demontovaných) hmot rozvodů potrubí vodorovně do 100 m v objektech výšky do 6 m</t>
  </si>
  <si>
    <t>t</t>
  </si>
  <si>
    <t>-716214323</t>
  </si>
  <si>
    <t>23</t>
  </si>
  <si>
    <t>998733201</t>
  </si>
  <si>
    <t>Přesun hmot pro rozvody potrubí stanovený procentní sazbou z ceny vodorovná dopravní vzdálenost do 50 m v objektech výšky do 6 m</t>
  </si>
  <si>
    <t>1319502746</t>
  </si>
  <si>
    <t>734</t>
  </si>
  <si>
    <t>Ústřední vytápění - armatury</t>
  </si>
  <si>
    <t>24</t>
  </si>
  <si>
    <t>734200821</t>
  </si>
  <si>
    <t>Demontáž armatur závitových se dvěma závity do G 1/2</t>
  </si>
  <si>
    <t>806365523</t>
  </si>
  <si>
    <t>25</t>
  </si>
  <si>
    <t>734209102</t>
  </si>
  <si>
    <t>Montáž závitových armatur s 1 závitem G 3/8 (DN 10)</t>
  </si>
  <si>
    <t>1435994769</t>
  </si>
  <si>
    <t>26</t>
  </si>
  <si>
    <t>734221683</t>
  </si>
  <si>
    <t xml:space="preserve">Ventily regulační závitové hlavice termostatické, pro ovládání ventilů PN 10 do 110 st.C kapalinové s vestavěným čidlem </t>
  </si>
  <si>
    <t>-855466273</t>
  </si>
  <si>
    <t>27</t>
  </si>
  <si>
    <t>734261407</t>
  </si>
  <si>
    <t>Šroubení připojovací armatury radiátorů VK PN 10 do 110°C, regulační uzavíratelné přímé G 3/4 x 18</t>
  </si>
  <si>
    <t>1945521208</t>
  </si>
  <si>
    <t>28</t>
  </si>
  <si>
    <t>734890801</t>
  </si>
  <si>
    <t>Vnitrostaveništní přemístění vybouraných (demontovaných) hmot armatur vodorovně do 100 m v objektech výšky do 6 m</t>
  </si>
  <si>
    <t>784797493</t>
  </si>
  <si>
    <t>29</t>
  </si>
  <si>
    <t>998734201</t>
  </si>
  <si>
    <t>Přesun hmot pro armatury stanovený procentní sazbou (%) z ceny vodorovná dopravní vzdálenost do 50 m v objektech výšky do 6 m</t>
  </si>
  <si>
    <t>-775824596</t>
  </si>
  <si>
    <t>735</t>
  </si>
  <si>
    <t>Ústřední vytápění - otopná tělesa</t>
  </si>
  <si>
    <t>30</t>
  </si>
  <si>
    <t>735000912</t>
  </si>
  <si>
    <t>Regulace otopného systému při opravách vyregulování dvojregulačních ventilů a kohoutů s termostatickým ovládáním</t>
  </si>
  <si>
    <t>387255388</t>
  </si>
  <si>
    <t>31</t>
  </si>
  <si>
    <t>735111810</t>
  </si>
  <si>
    <t>Demontáž otopných těles litinových článkových</t>
  </si>
  <si>
    <t>m2</t>
  </si>
  <si>
    <t>1466197069</t>
  </si>
  <si>
    <t>735152363a</t>
  </si>
  <si>
    <t>Otopná tělesa panelová (´Clean´VK) PN 1,0 MPa, T do 110 st.C dvoudesková bez přídavné přestupní plochy výšky tělesa 500 mm 2000 mm / 1676 W stavební délky / výkonu</t>
  </si>
  <si>
    <t>1070634606</t>
  </si>
  <si>
    <t>33</t>
  </si>
  <si>
    <t>735152452</t>
  </si>
  <si>
    <t>Otopná tělesa panelová VK dvoudesková PN 1,0 MPa, T do 110°C s jednou přídavnou přestupní plochou výšky tělesa 500 mm stavební délky / výkonu 500 mm / 559 W</t>
  </si>
  <si>
    <t>539371858</t>
  </si>
  <si>
    <t>34</t>
  </si>
  <si>
    <t>735152492</t>
  </si>
  <si>
    <t>Otopná tělesa panelová VK dvoudesková PN 1,0 MPa, T do 110°C s jednou přídavnou přestupní plochou výšky tělesa 900 mm stavební délky / výkonu 500 mm / 877 W</t>
  </si>
  <si>
    <t>929029963</t>
  </si>
  <si>
    <t>35</t>
  </si>
  <si>
    <t>735152494</t>
  </si>
  <si>
    <t>Otopná tělesa panelová VK dvoudesková PN 1,0 MPa, T do 110°C s jednou přídavnou přestupní plochou výšky tělesa 900 mm stavební délky / výkonu 700 mm / 1228 W</t>
  </si>
  <si>
    <t>1951512146</t>
  </si>
  <si>
    <t>36</t>
  </si>
  <si>
    <t>735152555</t>
  </si>
  <si>
    <t>Otopná tělesa panelová VK dvoudesková PN 1,0 MPa, T do 110°C se dvěma přídavnými přestupními plochami výšky tělesa 500 mm stavební délky / výkonu 800 mm / 1162 W</t>
  </si>
  <si>
    <t>-293125217</t>
  </si>
  <si>
    <t>37</t>
  </si>
  <si>
    <t>735152557</t>
  </si>
  <si>
    <t>Otopná tělesa panelová VK dvoudesková PN 1,0 MPa, T do 110°C se dvěma přídavnými přestupními plochami výšky tělesa 500 mm stavební délky / výkonu 1000 mm / 1452 W</t>
  </si>
  <si>
    <t>2027996234</t>
  </si>
  <si>
    <t>38</t>
  </si>
  <si>
    <t>735191905</t>
  </si>
  <si>
    <t>Ostatní opravy otopných těles odvzdušnění tělesa</t>
  </si>
  <si>
    <t>753515863</t>
  </si>
  <si>
    <t>39</t>
  </si>
  <si>
    <t>735191910</t>
  </si>
  <si>
    <t>Ostatní opravy otopných těles napuštění vody do otopného systému včetně potrubí (bez kotle a ohříváků) otopných těles</t>
  </si>
  <si>
    <t>-1679424655</t>
  </si>
  <si>
    <t>40</t>
  </si>
  <si>
    <t>735291800</t>
  </si>
  <si>
    <t>Demontáž konzol nebo držáků otopných těles, registrů, konvektorů do odpadu</t>
  </si>
  <si>
    <t>-1890120114</t>
  </si>
  <si>
    <t>41</t>
  </si>
  <si>
    <t>735494811</t>
  </si>
  <si>
    <t>Vypuštění vody z otopných soustav bez kotlů, ohříváků, zásobníků a nádrží</t>
  </si>
  <si>
    <t>362873627</t>
  </si>
  <si>
    <t>42</t>
  </si>
  <si>
    <t>735890801</t>
  </si>
  <si>
    <t>Vnitrostaveništní přemístění vybouraných (demontovaných) hmot otopných těles vodorovně do 100 m v objektech výšky do 6 m</t>
  </si>
  <si>
    <t>-1913137465</t>
  </si>
  <si>
    <t>43</t>
  </si>
  <si>
    <t>998735201</t>
  </si>
  <si>
    <t>Přesun hmot pro otopná tělesa stanovený procentní sazbou (%) z ceny vodorovná dopravní vzdálenost do 50 m v objektech výšky do 6 m</t>
  </si>
  <si>
    <t>1408143226</t>
  </si>
  <si>
    <t>HZS</t>
  </si>
  <si>
    <t>Hodinové zúčtovací sazby</t>
  </si>
  <si>
    <t>44</t>
  </si>
  <si>
    <t>HZS2212a</t>
  </si>
  <si>
    <t>Hodinové zúčtovací sazby profesí PSV provádění stavebních instalací instalatér odborný - zkouška těsnosti, topná zkouška</t>
  </si>
  <si>
    <t>hod</t>
  </si>
  <si>
    <t>512</t>
  </si>
  <si>
    <t>361572440</t>
  </si>
  <si>
    <t>45</t>
  </si>
  <si>
    <t>HZS2491a</t>
  </si>
  <si>
    <t>Hodinové zúčtovací sazby profesí PSV zednické výpomoci a pomocné práce PSV dělník zednických výpomocí - prostupy stěnami (2x tl. 80 cm, 1x tl. 30 cm, 2x tl. 10 cm), drážky ve stěnách (cca 10 m), drážky v podlaze (cca 75 m), vyspravení, začištění</t>
  </si>
  <si>
    <t>938158895</t>
  </si>
  <si>
    <t>17906ZT - Zdravotní 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</si>
  <si>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</si>
  <si>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</si>
  <si>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</si>
  <si>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</si>
  <si>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-649158210</t>
  </si>
  <si>
    <t>283771020</t>
  </si>
  <si>
    <t>izolace tepelná potrubí z pěnového polyetylenu 22 x 6 mm</t>
  </si>
  <si>
    <t>1619540763</t>
  </si>
  <si>
    <t>283771040</t>
  </si>
  <si>
    <t>izolace tepelná potrubí z pěnového polyetylenu 22 x 13 mm</t>
  </si>
  <si>
    <t>1814035188</t>
  </si>
  <si>
    <t>283771090</t>
  </si>
  <si>
    <t>izolace tepelná potrubí z pěnového polyetylenu 28 x 6 mm</t>
  </si>
  <si>
    <t>-1147403066</t>
  </si>
  <si>
    <t>945548996</t>
  </si>
  <si>
    <t>páska samolepící po 20 m</t>
  </si>
  <si>
    <t>-739948956</t>
  </si>
  <si>
    <t>767072733</t>
  </si>
  <si>
    <t>283770460</t>
  </si>
  <si>
    <t>izolace tepelná potrubí z pěnového polyetylenu 22 x 25 mm</t>
  </si>
  <si>
    <t>2123850908</t>
  </si>
  <si>
    <t>283770490</t>
  </si>
  <si>
    <t>izolace tepelná potrubí z pěnového polyetylenu 28 x 25 mm</t>
  </si>
  <si>
    <t>-1806286816</t>
  </si>
  <si>
    <t>283771130</t>
  </si>
  <si>
    <t>izolace tepelná potrubí z pěnového polyetylenu 35 x 6 mm</t>
  </si>
  <si>
    <t>1992375743</t>
  </si>
  <si>
    <t>283770560</t>
  </si>
  <si>
    <t>izolace tepelná potrubí z pěnového polyetylenu 35 x 25 mm</t>
  </si>
  <si>
    <t>1330284618</t>
  </si>
  <si>
    <t>713463212</t>
  </si>
  <si>
    <t>Montáž izolace tepelné potrubí a ohybů tvarovkami nebo deskami potrubními pouzdry s povrchovou úpravou hliníkovou fólií (izolační materiál ve specifikaci) přelepenými samolepící hliníkovou páskou potrubí jednovrstvá D přes 50 do 100 mm</t>
  </si>
  <si>
    <t>1171111271</t>
  </si>
  <si>
    <t>283770650</t>
  </si>
  <si>
    <t>izolace tepelná potrubí z pěnového polyetylenu 54 x 25 mm</t>
  </si>
  <si>
    <t>19550285</t>
  </si>
  <si>
    <t>283771220</t>
  </si>
  <si>
    <t>izolace tepelná potrubí z pěnového polyetylenu 63 x 13 mm</t>
  </si>
  <si>
    <t>-788712060</t>
  </si>
  <si>
    <t>283770740</t>
  </si>
  <si>
    <t>izolace tepelná potrubí z pěnového polyetylenu 89 x 13 mm</t>
  </si>
  <si>
    <t>-1867006139</t>
  </si>
  <si>
    <t>570309232</t>
  </si>
  <si>
    <t>721</t>
  </si>
  <si>
    <t>Zdravotechnika - vnitřní kanalizace</t>
  </si>
  <si>
    <t>721110953</t>
  </si>
  <si>
    <t>Opravy odpadního potrubí kameninového vsazení odbočky do potrubí DN 150</t>
  </si>
  <si>
    <t>-1546334867</t>
  </si>
  <si>
    <t>721171803</t>
  </si>
  <si>
    <t>Demontáž potrubí z novodurových trub odpadních nebo připojovacích do D 75</t>
  </si>
  <si>
    <t>887033836</t>
  </si>
  <si>
    <t>721171808</t>
  </si>
  <si>
    <t>Demontáž potrubí z novodurových trub odpadních nebo připojovacích přes 75 do D 114</t>
  </si>
  <si>
    <t>1184438856</t>
  </si>
  <si>
    <t>721171913</t>
  </si>
  <si>
    <t>Opravy odpadního potrubí plastového propojení dosavadního potrubí DN 50</t>
  </si>
  <si>
    <t>-1613846435</t>
  </si>
  <si>
    <t>721171915</t>
  </si>
  <si>
    <t>Opravy odpadního potrubí plastového propojení dosavadního potrubí DN 110</t>
  </si>
  <si>
    <t>-1032659650</t>
  </si>
  <si>
    <t>721173402</t>
  </si>
  <si>
    <t>Potrubí z plastových trub PVC SN4 svodné (ležaté) DN 125</t>
  </si>
  <si>
    <t>430830141</t>
  </si>
  <si>
    <t>721173403</t>
  </si>
  <si>
    <t>Potrubí z plastových trub PVC SN4 svodné (ležaté) DN 160</t>
  </si>
  <si>
    <t>1695038561</t>
  </si>
  <si>
    <t>721174005</t>
  </si>
  <si>
    <t>Potrubí z plastových trub polypropylenové svodné (ležaté) DN 110</t>
  </si>
  <si>
    <t>-1410715031</t>
  </si>
  <si>
    <t>721174006</t>
  </si>
  <si>
    <t>Potrubí z plastových trub polypropylenové svodné (ležaté) DN 125</t>
  </si>
  <si>
    <t>-891027821</t>
  </si>
  <si>
    <t>721174024</t>
  </si>
  <si>
    <t>Potrubí z plastových trub polypropylenové odpadní (svislé) DN 75</t>
  </si>
  <si>
    <t>1098771475</t>
  </si>
  <si>
    <t>721174025</t>
  </si>
  <si>
    <t>Potrubí z plastových trub polypropylenové odpadní (svislé) DN 110</t>
  </si>
  <si>
    <t>-117184717</t>
  </si>
  <si>
    <t>721174026</t>
  </si>
  <si>
    <t>Potrubí z plastových trub polypropylenové odpadní (svislé) DN 125</t>
  </si>
  <si>
    <t>-855687537</t>
  </si>
  <si>
    <t>721174042</t>
  </si>
  <si>
    <t>Potrubí z plastových trub polypropylenové připojovací DN 40</t>
  </si>
  <si>
    <t>-840935358</t>
  </si>
  <si>
    <t>721174043</t>
  </si>
  <si>
    <t>Potrubí z plastových trub polypropylenové připojovací DN 50</t>
  </si>
  <si>
    <t>-1388525970</t>
  </si>
  <si>
    <t>721194104</t>
  </si>
  <si>
    <t>Vyměření přípojek na potrubí vyvedení a upevnění odpadních výpustek DN 40</t>
  </si>
  <si>
    <t>-1413661951</t>
  </si>
  <si>
    <t>721194105</t>
  </si>
  <si>
    <t>Vyměření přípojek na potrubí vyvedení a upevnění odpadních výpustek DN 50</t>
  </si>
  <si>
    <t>2142318303</t>
  </si>
  <si>
    <t>721194109</t>
  </si>
  <si>
    <t>Vyměření přípojek na potrubí vyvedení a upevnění odpadních výpustek DN 100</t>
  </si>
  <si>
    <t>-977995969</t>
  </si>
  <si>
    <t>721210812</t>
  </si>
  <si>
    <t>Demontáž kanalizačního příslušenství vpustí podlahových z kyselinovzdorné kameniny DN 70</t>
  </si>
  <si>
    <t>-1296076168</t>
  </si>
  <si>
    <t>721219114</t>
  </si>
  <si>
    <t>Odtokové sprchové žlaby montáž odtokových sprchových žlabů ostatních typů délky do 1050 mm</t>
  </si>
  <si>
    <t>426472971</t>
  </si>
  <si>
    <t>552332000A</t>
  </si>
  <si>
    <t>žlab nerezový do podlahy sprchového koutu, délka žlabu 600 mm</t>
  </si>
  <si>
    <t>735380530</t>
  </si>
  <si>
    <t>721274103</t>
  </si>
  <si>
    <t>Ventily přivzdušňovací odpadních potrubí venkovní DN 110</t>
  </si>
  <si>
    <t>564566811</t>
  </si>
  <si>
    <t>721290111</t>
  </si>
  <si>
    <t>Zkouška těsnosti kanalizace v objektech vodou do DN 125</t>
  </si>
  <si>
    <t>944736223</t>
  </si>
  <si>
    <t>721290112</t>
  </si>
  <si>
    <t>Zkouška těsnosti kanalizace v objektech vodou DN 150 nebo DN 200</t>
  </si>
  <si>
    <t>1305974703</t>
  </si>
  <si>
    <t>721290821</t>
  </si>
  <si>
    <t>Vnitrostaveništní přemístění vybouraných (demontovaných) hmot vnitřní kanalizace vodorovně do 100 m v objektech výšky do 6 m</t>
  </si>
  <si>
    <t>-1517635875</t>
  </si>
  <si>
    <t>721300922</t>
  </si>
  <si>
    <t>Pročištění ležatých svodů do DN 300</t>
  </si>
  <si>
    <t>602644301</t>
  </si>
  <si>
    <t>998721201</t>
  </si>
  <si>
    <t>Přesun hmot pro vnitřní kanalizace stanovený procentní sazbou (%) z ceny vodorovná dopravní vzdálenost do 50 m v objektech výšky do 6 m</t>
  </si>
  <si>
    <t>-788194252</t>
  </si>
  <si>
    <t>722</t>
  </si>
  <si>
    <t>Zdravotechnika - vnitřní vodovod</t>
  </si>
  <si>
    <t>722130238</t>
  </si>
  <si>
    <t>Potrubí z ocelových trubek pozinkovaných závitových svařovaných běžných DN 80</t>
  </si>
  <si>
    <t>60893424</t>
  </si>
  <si>
    <t>734172117</t>
  </si>
  <si>
    <t>Mezikusy, přírubové spoje mezikusy přírubové bez protipřírub z ocelových trubek hladkých jednoznačné DN 80</t>
  </si>
  <si>
    <t>soubor</t>
  </si>
  <si>
    <t>-212763284</t>
  </si>
  <si>
    <t>734172228</t>
  </si>
  <si>
    <t>Mezikusy, přírubové spoje mezikusy přírubové bez protipřírub z ocelových trubek hladkých redukované DN 80/ 50</t>
  </si>
  <si>
    <t>-453440054</t>
  </si>
  <si>
    <t>46</t>
  </si>
  <si>
    <t>722110811</t>
  </si>
  <si>
    <t>Demontáž potrubí z litinových trub přírubových do DN 80</t>
  </si>
  <si>
    <t>1210790330</t>
  </si>
  <si>
    <t>47</t>
  </si>
  <si>
    <t>722130233</t>
  </si>
  <si>
    <t>Potrubí z ocelových trubek pozinkovaných závitových svařovaných běžných DN 25</t>
  </si>
  <si>
    <t>-1134905181</t>
  </si>
  <si>
    <t>48</t>
  </si>
  <si>
    <t>722130235</t>
  </si>
  <si>
    <t>Potrubí z ocelových trubek pozinkovaných závitových svařovaných běžných DN 40</t>
  </si>
  <si>
    <t>1197154291</t>
  </si>
  <si>
    <t>49</t>
  </si>
  <si>
    <t>722130236</t>
  </si>
  <si>
    <t>Potrubí z ocelových trubek pozinkovaných závitových svařovaných běžných DN 50</t>
  </si>
  <si>
    <t>1712373519</t>
  </si>
  <si>
    <t>50</t>
  </si>
  <si>
    <t>722130801</t>
  </si>
  <si>
    <t>Demontáž potrubí z ocelových trubek pozinkovaných závitových do DN 25</t>
  </si>
  <si>
    <t>-1364647706</t>
  </si>
  <si>
    <t>51</t>
  </si>
  <si>
    <t>722130802</t>
  </si>
  <si>
    <t>Demontáž potrubí z ocelových trubek pozinkovaných závitových přes 25 do DN 40</t>
  </si>
  <si>
    <t>-927748098</t>
  </si>
  <si>
    <t>52</t>
  </si>
  <si>
    <t>722130805</t>
  </si>
  <si>
    <t>Demontáž potrubí z ocelových trubek pozinkovaných závitových DN 80</t>
  </si>
  <si>
    <t>591200090</t>
  </si>
  <si>
    <t>53</t>
  </si>
  <si>
    <t>722130913</t>
  </si>
  <si>
    <t>Opravy vodovodního potrubí z ocelových trubek pozinkovaných závitových přeřezání ocelové trubky do DN 25</t>
  </si>
  <si>
    <t>-1428672164</t>
  </si>
  <si>
    <t>54</t>
  </si>
  <si>
    <t>722130916</t>
  </si>
  <si>
    <t>Opravy vodovodního potrubí z ocelových trubek pozinkovaných závitových přeřezání ocelové trubky přes 25 do DN 50</t>
  </si>
  <si>
    <t>-944759043</t>
  </si>
  <si>
    <t>55</t>
  </si>
  <si>
    <t>722130919</t>
  </si>
  <si>
    <t>Opravy vodovodního potrubí z ocelových trubek pozinkovaných závitových přeřezání ocelové trubky přes 50 do DN 100</t>
  </si>
  <si>
    <t>1869403716</t>
  </si>
  <si>
    <t>56</t>
  </si>
  <si>
    <t>722131938</t>
  </si>
  <si>
    <t>Opravy vodovodního potrubí z ocelových trubek pozinkovaných závitových propojení dosavadního potrubí DN 80</t>
  </si>
  <si>
    <t>637762004</t>
  </si>
  <si>
    <t>57</t>
  </si>
  <si>
    <t>72216022A</t>
  </si>
  <si>
    <t>Potrubí měděné d 12/1,0 - připojení stoj. baterií</t>
  </si>
  <si>
    <t>-704591885</t>
  </si>
  <si>
    <t>58</t>
  </si>
  <si>
    <t>722170801</t>
  </si>
  <si>
    <t>Demontáž rozvodů vody z plastů do Ø 25 mm</t>
  </si>
  <si>
    <t>2002271224</t>
  </si>
  <si>
    <t>59</t>
  </si>
  <si>
    <t>722170804</t>
  </si>
  <si>
    <t>Demontáž rozvodů vody z plastů přes 25 do Ø 50 mm</t>
  </si>
  <si>
    <t>1738487824</t>
  </si>
  <si>
    <t>60</t>
  </si>
  <si>
    <t>722171912</t>
  </si>
  <si>
    <t>Odříznutí trubky nebo tvarovky u rozvodů vody z plastů D přes 16 do 20 mm</t>
  </si>
  <si>
    <t>-1782147445</t>
  </si>
  <si>
    <t>61</t>
  </si>
  <si>
    <t>722171914</t>
  </si>
  <si>
    <t>Odříznutí trubky nebo tvarovky u rozvodů vody z plastů D přes 25 do 32 mm</t>
  </si>
  <si>
    <t>1729848233</t>
  </si>
  <si>
    <t>62</t>
  </si>
  <si>
    <t>722171916</t>
  </si>
  <si>
    <t>Odříznutí trubky nebo tvarovky u rozvodů vody z plastů D přes 40 do 50 mm</t>
  </si>
  <si>
    <t>-607457438</t>
  </si>
  <si>
    <t>63</t>
  </si>
  <si>
    <t>722171932</t>
  </si>
  <si>
    <t>Výměna trubky, tvarovky, vsazení odbočky na rozvodech vody z plastů D přes 16 do 20 mm</t>
  </si>
  <si>
    <t>-916074360</t>
  </si>
  <si>
    <t>64</t>
  </si>
  <si>
    <t>722171933</t>
  </si>
  <si>
    <t>Výměna trubky, tvarovky, vsazení odbočky na rozvodech vody z plastů D přes 20 do 25 mm</t>
  </si>
  <si>
    <t>892710558</t>
  </si>
  <si>
    <t>65</t>
  </si>
  <si>
    <t>722171934</t>
  </si>
  <si>
    <t>Výměna trubky, tvarovky, vsazení odbočky na rozvodech vody z plastů D přes 25 do 32 mm</t>
  </si>
  <si>
    <t>1435473854</t>
  </si>
  <si>
    <t>66</t>
  </si>
  <si>
    <t>722171936</t>
  </si>
  <si>
    <t>Výměna trubky, tvarovky, vsazení odbočky na rozvodech vody z plastů D přes 40 do 50 mm</t>
  </si>
  <si>
    <t>1852628192</t>
  </si>
  <si>
    <t>67</t>
  </si>
  <si>
    <t>722220111</t>
  </si>
  <si>
    <t>Armatury s jedním závitem nástěnky pro výtokový ventil G 1/2</t>
  </si>
  <si>
    <t>-1612830729</t>
  </si>
  <si>
    <t>68</t>
  </si>
  <si>
    <t>722220121</t>
  </si>
  <si>
    <t>Armatury s jedním závitem nástěnky pro baterii G 1/2</t>
  </si>
  <si>
    <t>pár</t>
  </si>
  <si>
    <t>-274303020</t>
  </si>
  <si>
    <t>69</t>
  </si>
  <si>
    <t>722174002</t>
  </si>
  <si>
    <t>Potrubí z plastových trubek z polypropylenu (PPR) svařovaných polyfuzně PN 16 (SDR 7,4) D 20 x 2,8</t>
  </si>
  <si>
    <t>-443901344</t>
  </si>
  <si>
    <t>70</t>
  </si>
  <si>
    <t>722174003</t>
  </si>
  <si>
    <t>Potrubí z plastových trubek z polypropylenu (PPR) svařovaných polyfuzně PN 16 (SDR 7,4) D 25 x 3,5</t>
  </si>
  <si>
    <t>-1620140648</t>
  </si>
  <si>
    <t>71</t>
  </si>
  <si>
    <t>722174004</t>
  </si>
  <si>
    <t>Potrubí z plastových trubek z polypropylenu (PPR) svařovaných polyfuzně PN 16 (SDR 7,4) D 32 x 4,4</t>
  </si>
  <si>
    <t>1448653893</t>
  </si>
  <si>
    <t>72</t>
  </si>
  <si>
    <t>722190401</t>
  </si>
  <si>
    <t>Zřízení přípojek na potrubí vyvedení a upevnění výpustek do DN 25</t>
  </si>
  <si>
    <t>-759074695</t>
  </si>
  <si>
    <t>73</t>
  </si>
  <si>
    <t>722190901</t>
  </si>
  <si>
    <t>Opravy ostatní uzavření nebo otevření vodovodního potrubí při opravách včetně vypuštění a napuštění</t>
  </si>
  <si>
    <t>1570614909</t>
  </si>
  <si>
    <t>74</t>
  </si>
  <si>
    <t>722220862</t>
  </si>
  <si>
    <t>Demontáž armatur závitových se dvěma závity přes 3/4 do G 5/4</t>
  </si>
  <si>
    <t>-658364584</t>
  </si>
  <si>
    <t>75</t>
  </si>
  <si>
    <t>722220864</t>
  </si>
  <si>
    <t>Demontáž armatur závitových se dvěma závity G 2</t>
  </si>
  <si>
    <t>1622649133</t>
  </si>
  <si>
    <t>76</t>
  </si>
  <si>
    <t>722231201A</t>
  </si>
  <si>
    <t>Ventil regulační pro cirkulaci teplé vody G 1/2</t>
  </si>
  <si>
    <t>914081156</t>
  </si>
  <si>
    <t>77</t>
  </si>
  <si>
    <t>722232045</t>
  </si>
  <si>
    <t>Armatury se dvěma závity kulové kohouty PN 42 do 185 °C přímé vnitřní závit G 1</t>
  </si>
  <si>
    <t>704667310</t>
  </si>
  <si>
    <t>78</t>
  </si>
  <si>
    <t>722232047</t>
  </si>
  <si>
    <t>Armatury se dvěma závity kulové kohouty PN 42 do 185 °C přímé vnitřní závit G 6/4</t>
  </si>
  <si>
    <t>-1478295555</t>
  </si>
  <si>
    <t>79</t>
  </si>
  <si>
    <t>722290226</t>
  </si>
  <si>
    <t>Zkoušky, proplach a desinfekce vodovodního potrubí zkoušky těsnosti vodovodního potrubí závitového do DN 50</t>
  </si>
  <si>
    <t>437419818</t>
  </si>
  <si>
    <t>80</t>
  </si>
  <si>
    <t>722290229</t>
  </si>
  <si>
    <t>Zkoušky, proplach a desinfekce vodovodního potrubí zkoušky těsnosti vodovodního potrubí závitového přes DN 50 do DN 100</t>
  </si>
  <si>
    <t>1584620609</t>
  </si>
  <si>
    <t>81</t>
  </si>
  <si>
    <t>722290234</t>
  </si>
  <si>
    <t>Zkoušky, proplach a desinfekce vodovodního potrubí proplach a desinfekce vodovodního potrubí do DN 80</t>
  </si>
  <si>
    <t>1492351224</t>
  </si>
  <si>
    <t>82</t>
  </si>
  <si>
    <t>722290821</t>
  </si>
  <si>
    <t>Vnitrostaveništní přemístění vybouraných (demontovaných) hmot vnitřní vodovod vodorovně do 100 m v objektech výšky do 6 m</t>
  </si>
  <si>
    <t>736711039</t>
  </si>
  <si>
    <t>83</t>
  </si>
  <si>
    <t>998722201</t>
  </si>
  <si>
    <t>Přesun hmot pro vnitřní vodovod stanovený procentní sazbou (%) z ceny vodorovná dopravní vzdálenost do 50 m v objektech výšky do 6 m</t>
  </si>
  <si>
    <t>1625848443</t>
  </si>
  <si>
    <t>725</t>
  </si>
  <si>
    <t>Zdravotechnika - zařizovací předměty</t>
  </si>
  <si>
    <t>84</t>
  </si>
  <si>
    <t>725110814</t>
  </si>
  <si>
    <t>Demontáž klozetů odsávacích nebo kombinačních</t>
  </si>
  <si>
    <t>-570052308</t>
  </si>
  <si>
    <t>85</t>
  </si>
  <si>
    <t>725112022</t>
  </si>
  <si>
    <t>Zařízení záchodů klozety keramické závěsné na nosné stěny s hlubokým splachováním odpad vodorovný</t>
  </si>
  <si>
    <t>-652746788</t>
  </si>
  <si>
    <t>86</t>
  </si>
  <si>
    <t>725112171</t>
  </si>
  <si>
    <t>Zařízení záchodů kombi klozety s hlubokým splachováním odpad vodorovný</t>
  </si>
  <si>
    <t>-834893235</t>
  </si>
  <si>
    <t>87</t>
  </si>
  <si>
    <t>551673940</t>
  </si>
  <si>
    <t>sedátko klozetové duroplastové bílé antibakteriální</t>
  </si>
  <si>
    <t>270208479</t>
  </si>
  <si>
    <t>88</t>
  </si>
  <si>
    <t>725122817</t>
  </si>
  <si>
    <t>Demontáž pisoárů bez nádrže s rohovým ventilem s 1 záchodkem</t>
  </si>
  <si>
    <t>-451154310</t>
  </si>
  <si>
    <t>89</t>
  </si>
  <si>
    <t>725210821</t>
  </si>
  <si>
    <t>Demontáž umyvadel bez výtokových armatur umyvadel</t>
  </si>
  <si>
    <t>-545160634</t>
  </si>
  <si>
    <t>90</t>
  </si>
  <si>
    <t>725211622</t>
  </si>
  <si>
    <t>Umyvadla keramická bílá bez výtokových armatur připevněná na stěnu šrouby se sloupem 550 mm</t>
  </si>
  <si>
    <t>678109981</t>
  </si>
  <si>
    <t>91</t>
  </si>
  <si>
    <t>725211681</t>
  </si>
  <si>
    <t>Umyvadla keramická bílá bez výtokových armatur připevněná na stěnu šrouby zdravotní bílá 640 mm</t>
  </si>
  <si>
    <t>-360345843</t>
  </si>
  <si>
    <t>92</t>
  </si>
  <si>
    <t>725245113A</t>
  </si>
  <si>
    <t>Dveře sprchové jednokřídlé výšky 2000 mm a šířky 900 mm - sklo tl. 6 mm</t>
  </si>
  <si>
    <t>-328396893</t>
  </si>
  <si>
    <t>93</t>
  </si>
  <si>
    <t>725291511</t>
  </si>
  <si>
    <t>Doplňky zařízení koupelen a záchodů plastové dávkovač tekutého mýdla na 350 ml</t>
  </si>
  <si>
    <t>1391476492</t>
  </si>
  <si>
    <t>94</t>
  </si>
  <si>
    <t>725291621</t>
  </si>
  <si>
    <t>Doplňky zařízení koupelen a záchodů nerezové zásobník toaletních papírů d=300 mm</t>
  </si>
  <si>
    <t>-1314090544</t>
  </si>
  <si>
    <t>95</t>
  </si>
  <si>
    <t>725291631</t>
  </si>
  <si>
    <t>Doplňky zařízení koupelen a záchodů nerezové zásobník papírových ručníků</t>
  </si>
  <si>
    <t>939429026</t>
  </si>
  <si>
    <t>96</t>
  </si>
  <si>
    <t>725291631A</t>
  </si>
  <si>
    <t>Odpadkový koš nášlapný 20 l nerez</t>
  </si>
  <si>
    <t>227052085</t>
  </si>
  <si>
    <t>97</t>
  </si>
  <si>
    <t>725291712A</t>
  </si>
  <si>
    <t>Doplňky zařízení koupelen a záchodů smaltované madlo pevné dl cca 834 mm</t>
  </si>
  <si>
    <t>1867218732</t>
  </si>
  <si>
    <t>98</t>
  </si>
  <si>
    <t>725291722</t>
  </si>
  <si>
    <t>Doplňky zařízení koupelen a záchodů smaltované madla krakorcová sklopná, délky 834 mm</t>
  </si>
  <si>
    <t>-1972419946</t>
  </si>
  <si>
    <t>99</t>
  </si>
  <si>
    <t>725310823</t>
  </si>
  <si>
    <t>Demontáž dřezů jednodílných bez výtokových armatur vestavěných v kuchyňských sestavách</t>
  </si>
  <si>
    <t>684441753</t>
  </si>
  <si>
    <t>100</t>
  </si>
  <si>
    <t>725319111</t>
  </si>
  <si>
    <t>Dřezy bez výtokových armatur montáž dřezů ostatních typů</t>
  </si>
  <si>
    <t>77222587</t>
  </si>
  <si>
    <t>101</t>
  </si>
  <si>
    <t>725331111</t>
  </si>
  <si>
    <t>Výlevky bez výtokových armatur a splachovací nádrže keramické se sklopnou plastovou mřížkou 425 mm</t>
  </si>
  <si>
    <t>2079187117</t>
  </si>
  <si>
    <t>102</t>
  </si>
  <si>
    <t>725590811</t>
  </si>
  <si>
    <t>Vnitrostaveništní přemístění vybouraných (demontovaných) hmot zařizovacích předmětů vodorovně do 100 m v objektech výšky do 6 m</t>
  </si>
  <si>
    <t>1683341397</t>
  </si>
  <si>
    <t>103</t>
  </si>
  <si>
    <t>725810811</t>
  </si>
  <si>
    <t>Demontáž výtokových ventilů nástěnných</t>
  </si>
  <si>
    <t>1894440642</t>
  </si>
  <si>
    <t>104</t>
  </si>
  <si>
    <t>725813111</t>
  </si>
  <si>
    <t>Ventily rohové bez připojovací trubičky nebo flexi hadičky G 1/2</t>
  </si>
  <si>
    <t>1583796268</t>
  </si>
  <si>
    <t>105</t>
  </si>
  <si>
    <t>725820801</t>
  </si>
  <si>
    <t>Demontáž baterií nástěnných do G 3/4</t>
  </si>
  <si>
    <t>419091963</t>
  </si>
  <si>
    <t>106</t>
  </si>
  <si>
    <t>725821312</t>
  </si>
  <si>
    <t>Baterie dřezové nástěnné pákové s otáčivým kulatým ústím a délkou ramínka 300 mm</t>
  </si>
  <si>
    <t>-203184916</t>
  </si>
  <si>
    <t>107</t>
  </si>
  <si>
    <t>725821315</t>
  </si>
  <si>
    <t>Baterie dřezové nástěnné pákové s otáčivým plochým ústím a délkou ramínka 200 mm</t>
  </si>
  <si>
    <t>1996907078</t>
  </si>
  <si>
    <t>108</t>
  </si>
  <si>
    <t>725821326</t>
  </si>
  <si>
    <t>Baterie dřezové stojánkové pákové s otáčivým ústím a délkou ramínka 265 mm</t>
  </si>
  <si>
    <t>2048166565</t>
  </si>
  <si>
    <t>109</t>
  </si>
  <si>
    <t>725822611</t>
  </si>
  <si>
    <t>Baterie umyvadlové stojánkové pákové bez výpusti</t>
  </si>
  <si>
    <t>991642418</t>
  </si>
  <si>
    <t>110</t>
  </si>
  <si>
    <t>725841311</t>
  </si>
  <si>
    <t>Baterie sprchové nástěnné pákové</t>
  </si>
  <si>
    <t>1423469569</t>
  </si>
  <si>
    <t>111</t>
  </si>
  <si>
    <t>725860811</t>
  </si>
  <si>
    <t>Demontáž zápachových uzávěrek pro zařizovací předměty jednoduchých</t>
  </si>
  <si>
    <t>-1382023261</t>
  </si>
  <si>
    <t>112</t>
  </si>
  <si>
    <t>725861102</t>
  </si>
  <si>
    <t>Zápachové uzávěrky zařizovacích předmětů pro umyvadla DN 40</t>
  </si>
  <si>
    <t>-564678136</t>
  </si>
  <si>
    <t>113</t>
  </si>
  <si>
    <t>725861312</t>
  </si>
  <si>
    <t>Zápachové uzávěrky zařizovacích předmětů pro umyvadla podomítkové DN 40/50</t>
  </si>
  <si>
    <t>-1325057179</t>
  </si>
  <si>
    <t>114</t>
  </si>
  <si>
    <t>725862103</t>
  </si>
  <si>
    <t>Zápachové uzávěrky zařizovacích předmětů pro dřezy DN 40/50</t>
  </si>
  <si>
    <t>-1827362841</t>
  </si>
  <si>
    <t>115</t>
  </si>
  <si>
    <t>725980123</t>
  </si>
  <si>
    <t>Dvířka 30/30</t>
  </si>
  <si>
    <t>20923573</t>
  </si>
  <si>
    <t>116</t>
  </si>
  <si>
    <t>998725201</t>
  </si>
  <si>
    <t>Přesun hmot pro zařizovací předměty stanovený procentní sazbou (%) z ceny vodorovná dopravní vzdálenost do 50 m v objektech výšky do 6 m</t>
  </si>
  <si>
    <t>-28708717</t>
  </si>
  <si>
    <t>726</t>
  </si>
  <si>
    <t>Zdravotechnika - předstěnové instalace</t>
  </si>
  <si>
    <t>117</t>
  </si>
  <si>
    <t>726131041</t>
  </si>
  <si>
    <t>Předstěnové instalační systémy do lehkých stěn s kovovou konstrukcí pro závěsné klozety ovládání zepředu, stavební výšky 1120 mm</t>
  </si>
  <si>
    <t>949924081</t>
  </si>
  <si>
    <t>118</t>
  </si>
  <si>
    <t>998726211</t>
  </si>
  <si>
    <t>Přesun hmot pro instalační prefabrikáty stanovený procentní sazbou (%) z ceny vodorovná dopravní vzdálenost do 50 m v objektech výšky do 6 m</t>
  </si>
  <si>
    <t>1856988931</t>
  </si>
  <si>
    <t>119</t>
  </si>
  <si>
    <t>HZS2491b</t>
  </si>
  <si>
    <t>Hodinová zúčtovací sazba dělník zednických výpomocí - prostupy stěnami (1x tl. 80 cm, 13 tl. do 30 cm, 5x stropy), drážky ve stěnách (voda cca 18 m, kanalizace cca 7 m), drážky v podlaze (kanalizace cca 4 m), vyspravení, začištění</t>
  </si>
  <si>
    <t>1410210242</t>
  </si>
  <si>
    <t>17906ST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</si>
  <si>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</si>
  <si>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</si>
  <si>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</si>
  <si>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</si>
  <si>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</si>
  <si>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</si>
  <si>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</si>
  <si>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</si>
  <si>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</si>
  <si>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</si>
  <si>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</si>
  <si>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</si>
  <si>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</si>
  <si>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</si>
  <si>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</si>
  <si>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</si>
  <si>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</si>
  <si>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</si>
  <si>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</si>
  <si>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</si>
  <si>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</si>
  <si>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</si>
  <si>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</si>
  <si>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</si>
  <si>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</si>
  <si>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</si>
  <si>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</si>
  <si>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HSV</t>
  </si>
  <si>
    <t>Práce a dodávky HSV</t>
  </si>
  <si>
    <t>Zemní práce</t>
  </si>
  <si>
    <t>113107047</t>
  </si>
  <si>
    <t xml:space="preserve">Odstranění podkladu plochy do 15 m2 živičných tl 150 mm </t>
  </si>
  <si>
    <t>CS ÚRS 2017 02</t>
  </si>
  <si>
    <t>527324266</t>
  </si>
  <si>
    <t>VV</t>
  </si>
  <si>
    <t>" sokl" (0,3+26,2+0,12*4+9,32+26,2)*0,12</t>
  </si>
  <si>
    <t>132212101</t>
  </si>
  <si>
    <t>Hloubení zapažených i nezapažených rýh šířky do 600 mm ručním nebo pneumatickým nářadím s urovnáním dna do předepsaného profilu a spádu v horninách tř. 3 soudržných</t>
  </si>
  <si>
    <t>m3</t>
  </si>
  <si>
    <t>-679437887</t>
  </si>
  <si>
    <t>(0,3*0,3*0,8)*3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</si>
  <si>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</si>
  <si>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</si>
  <si>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564998026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</si>
  <si>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</si>
  <si>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</si>
  <si>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1737520460</t>
  </si>
  <si>
    <t>Zakládání</t>
  </si>
  <si>
    <t>271532213</t>
  </si>
  <si>
    <t>Podsyp pod základové konstrukce se zhutněním a urovnáním povrchu z kameniva hrubého, frakce 8 - 16 mm</t>
  </si>
  <si>
    <t>2041368247</t>
  </si>
  <si>
    <t>" schody" (2,35*1,0)*0,27+(1,0*0,3)*0,15</t>
  </si>
  <si>
    <t>275313611</t>
  </si>
  <si>
    <t>Základy z betonu prostého patky a bloky z betonu kamenem neprokládaného tř. C 16/20</t>
  </si>
  <si>
    <t>-551304070</t>
  </si>
  <si>
    <t>" pro zábradlí " (0,3*0,3*0,8)*3</t>
  </si>
  <si>
    <t>Svislé a kompletní konstrukce</t>
  </si>
  <si>
    <t>310238211</t>
  </si>
  <si>
    <t>Zazdívka otvorů ve zdivu nadzákladovém cihlami pálenými plochy přes 0,25 m2 do 1 m2 na maltu vápenocementovou</t>
  </si>
  <si>
    <t>-316057495</t>
  </si>
  <si>
    <t>0,4*2,4*0,5</t>
  </si>
  <si>
    <t>310239211</t>
  </si>
  <si>
    <t>Zazdívka otvorů ve zdivu nadzákladovém cihlami pálenými plochy přes 1 m2 do 4 m2 na maltu vápenocementovou</t>
  </si>
  <si>
    <t>2090840773</t>
  </si>
  <si>
    <t>1,05*2,05*0,2</t>
  </si>
  <si>
    <t>(1,5*2,65-1,2*1,8)*0,5</t>
  </si>
  <si>
    <t>(2,4*1,2*0,32)*2</t>
  </si>
  <si>
    <t>Součet</t>
  </si>
  <si>
    <t>311231117</t>
  </si>
  <si>
    <t>Zdivo z cihel pálených nosné z cihel plných dl. 290 mm P 7 až 15, na maltu ze suché směsi 10 MPa</t>
  </si>
  <si>
    <t>16631952</t>
  </si>
  <si>
    <t>(4,8*3,0-4,8*0,9)*0,32</t>
  </si>
  <si>
    <t>(4,8*3,0-4,8*1,2)*0,3*4</t>
  </si>
  <si>
    <t>317234410</t>
  </si>
  <si>
    <t>Vyzdívka mezi nosníky cihlami pálenými na maltu cementovou</t>
  </si>
  <si>
    <t>-37579774</t>
  </si>
  <si>
    <t>(1,5*0,8+1,5*0,5)*0,1</t>
  </si>
  <si>
    <t>317321511</t>
  </si>
  <si>
    <t>Překlady z betonu železového (bez výztuže) tř. C 20/25</t>
  </si>
  <si>
    <t>1094944786</t>
  </si>
  <si>
    <t>" IPE 160 " (5,15*0,32*2+5,15*0,32*5+2,15*0,3)*0,25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</si>
  <si>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</si>
  <si>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</si>
  <si>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1182665595</t>
  </si>
  <si>
    <t>(4,8*0,35*7+5,15*0,25*14)+(1,8*0,35+2,15*0,25*2)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</si>
  <si>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</si>
  <si>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</si>
  <si>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-1784047676</t>
  </si>
  <si>
    <t>317944323</t>
  </si>
  <si>
    <t>Válcované nosníky dodatečně osazované do připravených otvorů bez zazdění hlav č. 14 až 22</t>
  </si>
  <si>
    <t>-1231601921</t>
  </si>
  <si>
    <t>IPE 160</t>
  </si>
  <si>
    <t>(5,15*4+5,15*10+2,15*2)*15,8/1000</t>
  </si>
  <si>
    <t>317998126</t>
  </si>
  <si>
    <t>Izolace tepelná překladu z lignoporu jakékoliv výšky, tloušťky přes 30 do 50 mm</t>
  </si>
  <si>
    <t>-634471920</t>
  </si>
  <si>
    <t>1,5*0,22</t>
  </si>
  <si>
    <t>339921112</t>
  </si>
  <si>
    <t>Osazování palisád betonových jednotlivých se zabetonováním výšky palisády přes 500 do 1000 mm</t>
  </si>
  <si>
    <t>543849023</t>
  </si>
  <si>
    <t>(3,5+1,5+1,5+2,65+1,0*3)*5</t>
  </si>
  <si>
    <t>592282751</t>
  </si>
  <si>
    <t>palisáda 60 šedá  60 x 20 x 10 cm</t>
  </si>
  <si>
    <t>-1551756119</t>
  </si>
  <si>
    <t>(3,5+1,5+1,5+2,65+1,0*3)*5*1,02+0,035</t>
  </si>
  <si>
    <t>340239211</t>
  </si>
  <si>
    <t>Zazdívka otvorů v příčkách nebo stěnách cihlami plnými pálenými plochy přes 1 m2 do 4 m2, tloušťky do 100 mm</t>
  </si>
  <si>
    <t>779539776</t>
  </si>
  <si>
    <t>1,0*2,1</t>
  </si>
  <si>
    <t>341272612</t>
  </si>
  <si>
    <t>Stěny z přesných pórobetonových tvárnic nosné hladkých jakékoli pevnosti na tenké maltové lože, tloušťka stěny 200 mm, objemová hmotnost 500 kg/m3</t>
  </si>
  <si>
    <t>334038265</t>
  </si>
  <si>
    <t>"1.02a" (0,9*1,2)</t>
  </si>
  <si>
    <t>"1.09 " (0,87*1,2)</t>
  </si>
  <si>
    <t>342273323</t>
  </si>
  <si>
    <t>Příčky z pórobetonových přesných příčkovek na pero a drážku, objemové hmotnosti 500 kg/m3 na tenké maltové lože, tloušťky příčky 100 mm</t>
  </si>
  <si>
    <t>1915704523</t>
  </si>
  <si>
    <t>"1.01" (5,5+2,9)*3,9-(0,8*2,1)*2</t>
  </si>
  <si>
    <t>"1.02" (0,9*2,1)*2</t>
  </si>
  <si>
    <t>"1.02a" (0,9*3,0)-0,7*2,0</t>
  </si>
  <si>
    <t>"1.03" (1,7*3,0)</t>
  </si>
  <si>
    <t>"1.04" (0,4+0,15*2)*3,9</t>
  </si>
  <si>
    <t>"1.08" (0,9*2,1)</t>
  </si>
  <si>
    <t>342273523</t>
  </si>
  <si>
    <t>Příčky z pórobetonových přesných příčkovek na pero a drážku, objemové hmotnosti 500 kg/m3 na tenké maltové lože, tloušťky příčky 150 mm</t>
  </si>
  <si>
    <t>-1982072354</t>
  </si>
  <si>
    <t>"1.04" 5,42*3,9</t>
  </si>
  <si>
    <t>Vodorovné konstrukce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</si>
  <si>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</si>
  <si>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</si>
  <si>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-1530075303</t>
  </si>
  <si>
    <t>593412240</t>
  </si>
  <si>
    <t>deska stropní plná PZD 1190x290x90mm</t>
  </si>
  <si>
    <t>-1068071944</t>
  </si>
  <si>
    <t>411386619</t>
  </si>
  <si>
    <t>Zabetonování prostupů ze suchých směsí pl do 0,09 m2 ve stropech tl. 470 mm</t>
  </si>
  <si>
    <t>333452538</t>
  </si>
  <si>
    <t>" demont. odkouření kotlů " 4</t>
  </si>
  <si>
    <t>Komunikace pozemní</t>
  </si>
  <si>
    <t>564851111</t>
  </si>
  <si>
    <t>Podklad ze štěrkodrti ŠD s rozprostřením a zhutněním, po zhutnění tl. 150 mm</t>
  </si>
  <si>
    <t>-1712594411</t>
  </si>
  <si>
    <t>" rampa" (2,0+1,5)*1,5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</si>
  <si>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</si>
  <si>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</si>
  <si>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-1537361143</t>
  </si>
  <si>
    <t>" rampa" (2,0+1,5)*1,5+(2,65*1,0)</t>
  </si>
  <si>
    <t>592450380</t>
  </si>
  <si>
    <t>dlažba zámková profilová základní 200x165x60mm přírodní</t>
  </si>
  <si>
    <t>1586058028</t>
  </si>
  <si>
    <t>7,9*1,03</t>
  </si>
  <si>
    <t>Úpravy povrchů, podlahy a osazování výplní</t>
  </si>
  <si>
    <t>611131111</t>
  </si>
  <si>
    <t>Podkladní a spojovací vrstva vnitřních omítaných ploch polymercementový spojovací můstek nanášený ručně stropů</t>
  </si>
  <si>
    <t>-495077675</t>
  </si>
  <si>
    <t>"1.01-1.03+1.07-1.10"</t>
  </si>
  <si>
    <t>(21,7+7,8+1,8+3,4)+(3,8+4,0+6,8+3,2)</t>
  </si>
  <si>
    <t>"1.04+1.05" (151,0+15,4)</t>
  </si>
  <si>
    <t>611311135</t>
  </si>
  <si>
    <t>Potažení vnitřních ploch štukem tloušťky do 3 mm schodišťových konstrukcí stropů, stěn, ramen nebo nosníků</t>
  </si>
  <si>
    <t>1448326450</t>
  </si>
  <si>
    <t>611325411</t>
  </si>
  <si>
    <t>Oprava vápenocementové omítky vnitřních ploch hladké, tloušťky do 20 mm stropů, v rozsahu opravované plochy do 10%</t>
  </si>
  <si>
    <t>-384156388</t>
  </si>
  <si>
    <t>611325422</t>
  </si>
  <si>
    <t>Oprava vápenocementové omítky vnitřních ploch štukové dvouvrstvé, tloušťky do 20 mm a tloušťky štuku do 3 mm stropů, v rozsahu opravované plochy přes 10 do 30%</t>
  </si>
  <si>
    <t>1729174157</t>
  </si>
  <si>
    <t>612131111</t>
  </si>
  <si>
    <t>Podkladní a spojovací vrstva vnitřních omítaných ploch polymercementový spojovací můstek nanášený ručně stěn</t>
  </si>
  <si>
    <t>-1588743184</t>
  </si>
  <si>
    <t>"1.04" (18,52+8,24*2)*3,9-(5,72*3,9+4,8*2,4*3+0,9*2,0+2,4*2,4+1,0*2,1)+(4,8+4,8)*0,32*3+(4,8+4,8)*0,3*2+(2,4*3)*0,3</t>
  </si>
  <si>
    <t>"1.05" (6,77+2,37)*2*3,9-(4,8*2,4+0,9*2,0+1,45*2,48)+(4,8*3)*0,3+(1,45+2,48*2)*0,3</t>
  </si>
  <si>
    <t>"1.06 kotelna" součást jiné dokumentace</t>
  </si>
  <si>
    <t>"1.01" (7,5+2,0+5,0+2,0)*3,0-(1,0*2,05+1,0*2,1+1,2*0,8+1,45*2,6+0,8*2,0)+(1,45+5,2)*0,25+(1,0+4,2)*0,2</t>
  </si>
  <si>
    <t>"1.02" (3,3+0,3)*0,9-(1,2*1,25)*2+(1,2+2,5)*0,25*2</t>
  </si>
  <si>
    <t>"1.02a" (2,0*2+0,9)*0,9-(1,2*1,25)+(1,2+2,5)*0,25*2</t>
  </si>
  <si>
    <t>"1.03" (2,0+1,7)*0,9</t>
  </si>
  <si>
    <t>"1.07" (1,9+2,0)*2*0,9</t>
  </si>
  <si>
    <t>"1.08" (2,0*4)*0,9-(0,9*0,6)+(0,9+1,2)*0,25</t>
  </si>
  <si>
    <t>"1.09" (4,0+1,7)*2*0,9-(1,2*1,25)+(1,2+2,5)*0,25</t>
  </si>
  <si>
    <t>"1.10" (2,0+1,6)*2*3,0-(0,7*2,0)+(0,6*2+1,6)*0,6</t>
  </si>
  <si>
    <t>612142001</t>
  </si>
  <si>
    <t>Potažení vnitřních ploch pletivem v ploše nebo pruzích, na plném podkladu sklovláknitým vtlačením do tmelu stěn</t>
  </si>
  <si>
    <t>1203942954</t>
  </si>
  <si>
    <t>"1.04" (5,72*3,9)</t>
  </si>
  <si>
    <t>"1.01" (5,5+3,0)*3,0-(0,8*2,0)*2</t>
  </si>
  <si>
    <t>"1.02" (0,9+1,7+3,3+2,9)*0,9</t>
  </si>
  <si>
    <t>"1.02a" (0,9*0,9)</t>
  </si>
  <si>
    <t>"1.03" (1,7+2,0)*0,9</t>
  </si>
  <si>
    <t>Mezisoučet</t>
  </si>
  <si>
    <t>pod obklady</t>
  </si>
  <si>
    <t>"1.02" (0,9+1,7+3,3+2,9+0,9*4)*2,1-0,8*2,1</t>
  </si>
  <si>
    <t>"1.02a" (0,9*2,1-0,7*2,1)</t>
  </si>
  <si>
    <t>"1.03" (1,7+2,0)*2,1-0,8*2,1</t>
  </si>
  <si>
    <t>"1.08" (0,9*2+0,1)*2,1</t>
  </si>
  <si>
    <t>612181101</t>
  </si>
  <si>
    <t>Minerální stěrka vnitřních ploch tloušťky do 2 mm svislých konstrukcí stěn v podlaží i na schodišti</t>
  </si>
  <si>
    <t>-265782865</t>
  </si>
  <si>
    <t>612311131</t>
  </si>
  <si>
    <t>Potažení vnitřních ploch štukem tloušťky do 3 mm svislých konstrukcí stěn</t>
  </si>
  <si>
    <t>-1747014161</t>
  </si>
  <si>
    <t>612321141</t>
  </si>
  <si>
    <t>Omítka vápenocementová vnitřních ploch nanášená ručně dvouvrstvá, tloušťky jádrové omítky do 10 mm a tloušťky štuku do 3 mm štuková svislých konstrukcí stěn</t>
  </si>
  <si>
    <t>601026674</t>
  </si>
  <si>
    <t>" truhl" (0,4*2,4)</t>
  </si>
  <si>
    <t>"1.10" (1,0*2,1)*2</t>
  </si>
  <si>
    <t>"1.01" (1,0*2,05)+(1,5*2,65-1,2*0,9)</t>
  </si>
  <si>
    <t>612325302</t>
  </si>
  <si>
    <t>Vápenocementová omítka ostění nebo nadpraží štuková</t>
  </si>
  <si>
    <t>-1811130273</t>
  </si>
  <si>
    <t>"1.01" (10+4,2)*0,7+(1,2+3,6)*0,25</t>
  </si>
  <si>
    <t>"1.07" (0,9+4,2)*0,2</t>
  </si>
  <si>
    <t>"truhl." (2,0+4,8)*0,25</t>
  </si>
  <si>
    <t>612325411</t>
  </si>
  <si>
    <t>Oprava vápenocementové omítky vnitřních ploch hladké, tloušťky do 20 mm stěn, v rozsahu opravované plochy do 10%</t>
  </si>
  <si>
    <t>-1021182507</t>
  </si>
  <si>
    <t>612325422</t>
  </si>
  <si>
    <t>Oprava vápenocementové omítky vnitřních ploch štukové dvouvrstvé, tloušťky do 20 mm a tloušťky štuku do 3 mm stěn, v rozsahu opravované plochy přes 10 do 30%</t>
  </si>
  <si>
    <t>816803557</t>
  </si>
  <si>
    <t>622211011</t>
  </si>
  <si>
    <t>Montáž kontaktního zateplení z polystyrenových desek nebo z kombinovaných desek na vnější stěny, tloušťky desek přes 40 do 80 mm</t>
  </si>
  <si>
    <t>368862311</t>
  </si>
  <si>
    <t>"atika " (25,4+8,08)*2*0,6</t>
  </si>
  <si>
    <t>283764000</t>
  </si>
  <si>
    <t>deska z polystyrénu XPS zpevněná, hrana polodrážková lambda 0,033 [W/mK] 1250 x 600 mm</t>
  </si>
  <si>
    <t>1543030227</t>
  </si>
  <si>
    <t>"atika " (25,4+8,08)*2*0,6*0,08*1,02</t>
  </si>
  <si>
    <t>622211021</t>
  </si>
  <si>
    <t>Montáž kontaktního zateplení z polystyrenových desek nebo z kombinovaných desek na vnější stěny, tloušťky desek přes 80 do 120 mm</t>
  </si>
  <si>
    <t>-2128346212</t>
  </si>
  <si>
    <t>" sokl" (0,2+26,2-0,04+0,12*4+9,32-0,08+26,2)*0,6</t>
  </si>
  <si>
    <t>283763550</t>
  </si>
  <si>
    <t>deska fasádní polystyrénová pro tepelné izolace spodní stavby tl 120mm</t>
  </si>
  <si>
    <t>423948533</t>
  </si>
  <si>
    <t>" sokl" (0,2+26,2-0,04+0,12*4+9,32-0,08+26,2)*0,6*1,02</t>
  </si>
  <si>
    <t>622211031</t>
  </si>
  <si>
    <t>Montáž kontaktního zateplení z polystyrenových desek nebo z kombinovaných desek na vnější stěny, tloušťky desek přes 120 do 160 mm</t>
  </si>
  <si>
    <t>1150727445</t>
  </si>
  <si>
    <t>(0,2+26,2+0,15*2+9,32+26,2+0,3)*5,25</t>
  </si>
  <si>
    <t>-(2,4*2,4+4,8*2,4*2+4,8*0,9+1,8*2,48+1,45*2,48+4,8*2,4*4)</t>
  </si>
  <si>
    <t>283759520</t>
  </si>
  <si>
    <t>deska EPS 70 fasádní λ=0,039 tl 160mm</t>
  </si>
  <si>
    <t>-356776943</t>
  </si>
  <si>
    <t>240,97*1,02 'Přepočtené koeficientem množství</t>
  </si>
  <si>
    <t>622252001</t>
  </si>
  <si>
    <t>Montáž lišt kontaktního zateplení zakládacích soklových připevněných hmoždinkami</t>
  </si>
  <si>
    <t>-1842657600</t>
  </si>
  <si>
    <t>(0,36+26,2+0,05*2+9,32+26,2+0,10)</t>
  </si>
  <si>
    <t>-(2,4+1,8+1,45)</t>
  </si>
  <si>
    <t>590516530</t>
  </si>
  <si>
    <t>lišta soklová Al s okapničkou zakládací U 16cm 0,95/200cm</t>
  </si>
  <si>
    <t>-1871940484</t>
  </si>
  <si>
    <t>56,63*1,05</t>
  </si>
  <si>
    <t>622252002</t>
  </si>
  <si>
    <t>Montáž lišt kontaktního zateplení ostatních stěnových, dilatačních apod. lepených do tmelu</t>
  </si>
  <si>
    <t>1093922791</t>
  </si>
  <si>
    <t>" rohová" 5,6*7</t>
  </si>
  <si>
    <t>" okenní" (2,4*3+4,8*2+2,4*4+4,8+0,9*2+1,8+2,48*2+1,45+2,48*2+4,8*4+2,4*8)*2</t>
  </si>
  <si>
    <t>" parapetní" 4,8*7</t>
  </si>
  <si>
    <t>590514730</t>
  </si>
  <si>
    <t>profil rohový Al s prolisem kontaktního zateplení</t>
  </si>
  <si>
    <t>-1567564758</t>
  </si>
  <si>
    <t>" rohová" 5,6*7*1,05</t>
  </si>
  <si>
    <t>590514750</t>
  </si>
  <si>
    <t>profil okenní začišťovací se sklovláknitou armovací tkaninou 6 mm/2,4 m</t>
  </si>
  <si>
    <t>-1370951512</t>
  </si>
  <si>
    <t>" okenní" (2,4*3+4,8*2+2,4*4+4,8+0,9*2+1,8+2,48*2+1,45+2,48*2+4,8*4+2,4*8)*1,05</t>
  </si>
  <si>
    <t>590515180</t>
  </si>
  <si>
    <t>páska začišťovací okenní PVC profil 9 mm dl 1,4m</t>
  </si>
  <si>
    <t>1674166391</t>
  </si>
  <si>
    <t>590515120</t>
  </si>
  <si>
    <t>profil parapetní se sklovláknitou armovací tkaninou PVC 2 m</t>
  </si>
  <si>
    <t>-1932829740</t>
  </si>
  <si>
    <t>" parapetní" 4,8*7*1,05</t>
  </si>
  <si>
    <t>622321141</t>
  </si>
  <si>
    <t>Omítka vápenocementová vnějších ploch nanášená ručně dvouvrstvá, tloušťky jádrové omítky do 15 mm a tloušťky štuku do 3 mm štuková stěn</t>
  </si>
  <si>
    <t>1130949811</t>
  </si>
  <si>
    <t>doplnění v nezateplené části</t>
  </si>
  <si>
    <t>(2,4*2,4-2,0*2,4)+(2,0+4,8)*0,2</t>
  </si>
  <si>
    <t>(1,45*2,6-1,2*1,8)+(1,2+3,6)*0,2</t>
  </si>
  <si>
    <t>doplnění v zateplené části</t>
  </si>
  <si>
    <t>(2,4*1,2*2)+(4,8*2,1)+(4,8*1,8*4)</t>
  </si>
  <si>
    <t>622511111</t>
  </si>
  <si>
    <t>Omítka tenkovrstvá akrylátová vnějších ploch probarvená, včetně penetrace podkladu mozaiková střednězrnná stěn</t>
  </si>
  <si>
    <t>-1642472730</t>
  </si>
  <si>
    <t>" sokl" (0,2+26,2-0,04+0,12*4+9,32-0,08+26,2-3,5-2,65)*0,4</t>
  </si>
  <si>
    <t>622531011</t>
  </si>
  <si>
    <t>Omítka tenkovrstvá silikonová vnějších ploch probarvená, včetně penetrace podkladu zrnitá, tloušťky 1,5 mm stěn</t>
  </si>
  <si>
    <t>917601332</t>
  </si>
  <si>
    <t>(0,3+26,2+0,1*2+9,32+26,2+0,2)*5,25</t>
  </si>
  <si>
    <t>(2,4*3+4,8*2+2,4*4+4,8+0,9*2+1,8+1,45+2,68*4+4,8*4+2,4*8)*0,16</t>
  </si>
  <si>
    <t>629991011</t>
  </si>
  <si>
    <t>Zakrytí vnějších ploch před znečištěním včetně pozdějšího odkrytí výplní otvorů a svislých ploch fólií přilepenou lepící páskou</t>
  </si>
  <si>
    <t>-221049454</t>
  </si>
  <si>
    <t>(2,4*2,4+4,8*2,4*2+4,8*0,9+1,8*2,48+1,45*2,48+4,8*2,4*4)</t>
  </si>
  <si>
    <t>631311115</t>
  </si>
  <si>
    <t>Mazanina z betonu prostého bez zvýšených nároků na prostředí tl. přes 50 do 80 mm tř. C 20/25</t>
  </si>
  <si>
    <t>1407019800</t>
  </si>
  <si>
    <t>"C -1.02a" (1,8*0,06)</t>
  </si>
  <si>
    <t>631319171</t>
  </si>
  <si>
    <t>Příplatek k cenám mazanin za stržení povrchu spodní vrstvy mazaniny latí před vložením výztuže nebo pletiva pro tl. obou vrstev mazaniny přes 50 do 80 mm</t>
  </si>
  <si>
    <t>-891774993</t>
  </si>
  <si>
    <t>631362021</t>
  </si>
  <si>
    <t>Výztuž mazanin ze svařovaných sítí z drátů typu KARI</t>
  </si>
  <si>
    <t>-1675322347</t>
  </si>
  <si>
    <t>"C -1.02a, 150/6" (1,8*3,03)/1000</t>
  </si>
  <si>
    <t>632450121</t>
  </si>
  <si>
    <t>Potěr cementový vyrovnávací ze suchých směsí v pásu o průměrné (střední) tl. od 10 do 20 mm</t>
  </si>
  <si>
    <t>1908506881</t>
  </si>
  <si>
    <t>(4,8*0,3*7)+(1,2*0,5*2)</t>
  </si>
  <si>
    <t>632452411</t>
  </si>
  <si>
    <t>Doplnění cementového potěru na mazaninách a betonových podkladech (s dodáním hmot), hlazeného dřevěným nebo ocelovým hladítkem, plochy jednotlivě přes 1 m2 do 4 m2 a tl. do 10 mm</t>
  </si>
  <si>
    <t>290999341</t>
  </si>
  <si>
    <t>" základy" 1,2*0,9+1,8*0,9+1,93*1,2*4+5,6*1,0*2</t>
  </si>
  <si>
    <t>" po příčkách " (0,9*0,3)+(0,9+3,4+1,4)*0,2</t>
  </si>
  <si>
    <t>635211221</t>
  </si>
  <si>
    <t>Násyp lehký pod podlahy pod plovoucí nebo tepelně izolační vrstvy podlah o tl. do 20 mm (lože) z keramzitu</t>
  </si>
  <si>
    <t>903486317</t>
  </si>
  <si>
    <t>" vyrovnání střechy " (25,4*8,24)</t>
  </si>
  <si>
    <t>642944121</t>
  </si>
  <si>
    <t>Osazení ocelových dveřních zárubní lisovaných nebo z úhelníků dodatečně s vybetonováním prahu, plochy do 2,5 m2</t>
  </si>
  <si>
    <t>1216532196</t>
  </si>
  <si>
    <t>" 70/197/10" 4</t>
  </si>
  <si>
    <t>" 80/197/10" 3</t>
  </si>
  <si>
    <t>553311150</t>
  </si>
  <si>
    <t>zárubeň ocelová pro běžné zdění hranatý profil 110 700 levá,pravá</t>
  </si>
  <si>
    <t>907884851</t>
  </si>
  <si>
    <t>553311170</t>
  </si>
  <si>
    <t>zárubeň ocelová pro běžné zdění hranatý profil 110 800 levá,pravá</t>
  </si>
  <si>
    <t>1627906709</t>
  </si>
  <si>
    <t>642944221</t>
  </si>
  <si>
    <t>Osazení ocelových dveřních zárubní lisovaných nebo z úhelníků dodatečně s vybetonováním prahu, plochy přes 2,5 m2</t>
  </si>
  <si>
    <t>-672233900</t>
  </si>
  <si>
    <t>644941122</t>
  </si>
  <si>
    <t>Montáž a dodávka průchodky (trubky) se zhotovením otvoru v tepelné izolaci</t>
  </si>
  <si>
    <t>477847369</t>
  </si>
  <si>
    <t>644941128</t>
  </si>
  <si>
    <t>Zaslepení větracích otvorů v atikách</t>
  </si>
  <si>
    <t>-382665269</t>
  </si>
  <si>
    <t>644941129</t>
  </si>
  <si>
    <t xml:space="preserve">Opracování prostupu pro mřížky VZT vč. zatmelení se zhotovením otvoru v tepelné izolaci </t>
  </si>
  <si>
    <t>624428865</t>
  </si>
  <si>
    <t>" VZT" 3</t>
  </si>
  <si>
    <t>Ostatní konstrukce a práce, bourání</t>
  </si>
  <si>
    <t>916991121</t>
  </si>
  <si>
    <t>Lože pod obrubníky, krajníky nebo obruby z dlažebních kostek z betonu prostého tř. C 16/20</t>
  </si>
  <si>
    <t>-97329222</t>
  </si>
  <si>
    <t>" palisády " (3,5+1,5+1,5+2,65+1,0*3)*0,05</t>
  </si>
  <si>
    <t>919735113</t>
  </si>
  <si>
    <t>Řezání stávajícího živičného krytu nebo podkladu hloubky přes 100 do 150 mm</t>
  </si>
  <si>
    <t>-922704836</t>
  </si>
  <si>
    <t>" sokl" (0,3+26,2+0,12*4+9,32+26,2)*2+(3,5+1,5*2)+(2,65+1,0*2)</t>
  </si>
  <si>
    <t>941111121</t>
  </si>
  <si>
    <t>Montáž lešení řadového trubkového lehkého pracovního s podlahami s provozním zatížením tř. 3 do 200 kg/m2 šířky tř. W09 přes 0,9 do 1,2 m, výšky do 10 m</t>
  </si>
  <si>
    <t>-425850549</t>
  </si>
  <si>
    <t>((1,2+26,2+1,2)+(1,2+9,32+1,2)+(1,2+2,6))*5,0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</si>
  <si>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</si>
  <si>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</si>
  <si>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-601847782</t>
  </si>
  <si>
    <t>220,6*90</t>
  </si>
  <si>
    <t>941111821</t>
  </si>
  <si>
    <t>Demontáž lešení řadového trubkového lehkého pracovního s podlahami s provozním zatížením tř. 3 do 200 kg/m2 šířky tř. W09 přes 0,9 do 1,2 m, výšky do 10 m</t>
  </si>
  <si>
    <t>-1052060200</t>
  </si>
  <si>
    <t>949101112</t>
  </si>
  <si>
    <t>Lešení pomocné pracovní pro objekty pozemních staveb pro zatížení do 150 kg/m2, o výšce lešeňové podlahy přes 1,9 do 3,5 m</t>
  </si>
  <si>
    <t>1959803438</t>
  </si>
  <si>
    <t>151,0+15,4</t>
  </si>
  <si>
    <t>952901111</t>
  </si>
  <si>
    <t>Vyčištění budov nebo objektů před předáním do užívání budov bytové nebo občanské výstavby, světlé výšky podlaží do 4 m</t>
  </si>
  <si>
    <t>-1096698300</t>
  </si>
  <si>
    <t>26,2*9,32+8,3*6,0+4,8*4,6+2,0*1,6</t>
  </si>
  <si>
    <t>952902042</t>
  </si>
  <si>
    <t>Čištění stávající dlažby</t>
  </si>
  <si>
    <t>-1229868625</t>
  </si>
  <si>
    <t>skladba A -1.01-1.03+1.07-1.10</t>
  </si>
  <si>
    <t>(21,7+7,8+3,4)+(3,8+4,0+6,8+3,2)+(1,0*0,7+0,8*0,1+0,9*0,2*2+0,7*0,1*4+0,7*0,2)</t>
  </si>
  <si>
    <t>953951312</t>
  </si>
  <si>
    <t>Dodání a osazení jednotlivých dřevěných výrobků latí do zdiva, betonu, mazanin nebo potěrů, o průřezu do 90 mm2</t>
  </si>
  <si>
    <t>806301302</t>
  </si>
  <si>
    <t>"atika " (26,2*2+9,2*2)*2</t>
  </si>
  <si>
    <t>961044111</t>
  </si>
  <si>
    <t>Bourání základů z betonu prostého</t>
  </si>
  <si>
    <t>-1488794468</t>
  </si>
  <si>
    <t>pod technologii</t>
  </si>
  <si>
    <t>1,2*0,9*0,1+1,8*0,9*0,3+1,93*1,2*0,2*4+5,6*1,0*0,2*2</t>
  </si>
  <si>
    <t>962031132</t>
  </si>
  <si>
    <t>Bourání příček z cihel, tvárnic nebo příčkovek z cihel pálených, plných nebo dutých na maltu vápennou nebo vápenocementovou, tl. do 100 mm</t>
  </si>
  <si>
    <t>-395254212</t>
  </si>
  <si>
    <t>0,9*2,1+(3,4+1,4)*3,0-(0,6*2,0)*2</t>
  </si>
  <si>
    <t>962032230</t>
  </si>
  <si>
    <t>Bourání zdiva nadzákladového z cihel nebo tvárnic z cihel pálených nebo vápenopískových, na maltu vápennou nebo vápenocementovou, objemu do 1 m3</t>
  </si>
  <si>
    <t>-1327991041</t>
  </si>
  <si>
    <t>" výtah" 0,9*3,0*0,3</t>
  </si>
  <si>
    <t>" obezdívka odkouření na střeše " (0,7*0,7)*0,6*4</t>
  </si>
  <si>
    <t>962042321</t>
  </si>
  <si>
    <t>Bourání zdiva z betonu prostého nadzákladového objemu přes 1 m3</t>
  </si>
  <si>
    <t>-683638508</t>
  </si>
  <si>
    <t>((4,8*2,4*0,32)-(2,4*1,2*0,32))*2</t>
  </si>
  <si>
    <t>963042819</t>
  </si>
  <si>
    <t>Bourání schodišťových stupňů betonových zhotovených na místě</t>
  </si>
  <si>
    <t>-1446991971</t>
  </si>
  <si>
    <t>1,45*2+1,2</t>
  </si>
  <si>
    <t>965042231</t>
  </si>
  <si>
    <t>Bourání mazanin betonových nebo z litého asfaltu tl. přes 100 mm, plochy do 4 m2</t>
  </si>
  <si>
    <t>496134535</t>
  </si>
  <si>
    <t>" u 1.06" 2,2*1,0*0,15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</si>
  <si>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</si>
  <si>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</si>
  <si>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-776169960</t>
  </si>
  <si>
    <t>" výtah" (3,0*0,3)*2</t>
  </si>
  <si>
    <t>2,1*0,5</t>
  </si>
  <si>
    <t>967041112</t>
  </si>
  <si>
    <t>Přisekání (špicování) rovných ostění v betonu po hrubém vybourání otvorů bez odstupu</t>
  </si>
  <si>
    <t>-817079013</t>
  </si>
  <si>
    <t>2,1*0,3*2+2,4*0,32*4</t>
  </si>
  <si>
    <t>" kotelna 1.06 " 2,48*0,3*2</t>
  </si>
  <si>
    <t>968072455</t>
  </si>
  <si>
    <t>Vybourání kovových rámů oken s křídly, dveřních zárubní, vrat, stěn, ostění nebo obkladů dveřních zárubní, plochy do 2 m2</t>
  </si>
  <si>
    <t>1700079538</t>
  </si>
  <si>
    <t>1,2*0,9+0,6*2,0*6+0,9*1,97</t>
  </si>
  <si>
    <t>968072558</t>
  </si>
  <si>
    <t>Vybourání kovových rámů oken s křídly, dveřních zárubní, vrat, stěn, ostění nebo obkladů vrat, mimo posuvných a skládacích, plochy do 5 m2</t>
  </si>
  <si>
    <t>563262298</t>
  </si>
  <si>
    <t>1,45*2,65+1,45*2,48</t>
  </si>
  <si>
    <t>968072559</t>
  </si>
  <si>
    <t>Vybourání kovových rámů oken s křídly, dveřních zárubní, vrat, stěn, ostění nebo obkladů vrat, mimo posuvných a skládacích, plochy přes 5 m2</t>
  </si>
  <si>
    <t>-724686571</t>
  </si>
  <si>
    <t>2,4*2,4*3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</si>
  <si>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</si>
  <si>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</si>
  <si>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-1345434786</t>
  </si>
  <si>
    <t>971033361</t>
  </si>
  <si>
    <t>Vybourání otvorů ve zdivu základovém nebo nadzákladovém z cihel, tvárnic, příčkovek z cihel pálených na maltu vápennou nebo vápenocementovou plochy do 0,09 m2, tl. do 600 mm</t>
  </si>
  <si>
    <t>-475786932</t>
  </si>
  <si>
    <t>971042341</t>
  </si>
  <si>
    <t>Vybourání otvorů v betonových příčkách a zdech základových nebo nadzákladových plochy do 0,09 m2, tl. do 300 mm</t>
  </si>
  <si>
    <t>547319021</t>
  </si>
  <si>
    <t>971042651</t>
  </si>
  <si>
    <t>Vybourání otvorů v betonových příčkách a zdech základových nebo nadzákladových plochy do 4 m2, tl. jakékoliv</t>
  </si>
  <si>
    <t>664948727</t>
  </si>
  <si>
    <t>(1,8*2,48*0,3)-(0,9*1,97*0,3)</t>
  </si>
  <si>
    <t>1,0*2,1*0,8</t>
  </si>
  <si>
    <t>974029666</t>
  </si>
  <si>
    <t>Vysekání rýh ve zdivu kamenném pro vtahování nosníků, před vybouráním otvoru do hl. 150 mm, při výšce nosníku do 250 mm</t>
  </si>
  <si>
    <t>2026809400</t>
  </si>
  <si>
    <t>1,5*2+5,15*4+5,15*10+2,15*2</t>
  </si>
  <si>
    <t>974031666</t>
  </si>
  <si>
    <t>Vysekání rýh ve zdivu cihelném na maltu vápennou nebo vápenocementovou pro vtahování nosníků do zdí, před vybouráním otvoru do hl. 150 mm, při v. nosníku do 250 mm</t>
  </si>
  <si>
    <t>-1439512482</t>
  </si>
  <si>
    <t>1,5*3+1,5*3</t>
  </si>
  <si>
    <t>975021211</t>
  </si>
  <si>
    <t>Podchycení nadzákladového zdiva pod stropem dřevěnou výztuhou nad vybouraným otvorem, pro jakoukoliv délku podchycení, při tl. zdiva do 450 mm</t>
  </si>
  <si>
    <t>1798714104</t>
  </si>
  <si>
    <t>1,2*2+4,8*2+1,8</t>
  </si>
  <si>
    <t>978013191</t>
  </si>
  <si>
    <t>Otlučení vápenných nebo vápenocementových omítek vnitřních ploch stěn s vyškrabáním spar, s očištěním zdiva, v rozsahu přes 50 do 100 %</t>
  </si>
  <si>
    <t>-635142994</t>
  </si>
  <si>
    <t>"1.02 pro obklady" (3,4+0,3)*2,1</t>
  </si>
  <si>
    <t>"1.02a pro obklady" (1,2*2+0,9)*2,1</t>
  </si>
  <si>
    <t>"1.03 pro obklady" (2,0+1,7)*2,1</t>
  </si>
  <si>
    <t>"1.07 pro obklady" (1,9+2,0)*2*2,1-(0,7*2,0*3)+(1,0+4,2)*0,2</t>
  </si>
  <si>
    <t>"1.08 pro obklady" (2,0*4*2,1)-0,7*2,1</t>
  </si>
  <si>
    <t>"1.09 pro obklady" (4,0+1,7)*2*2,1-(0,7*2,0)</t>
  </si>
  <si>
    <t>"1.10 pro obklady" (0,6*2+1,6)*0,6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</si>
  <si>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</si>
  <si>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</si>
  <si>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</si>
  <si>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</si>
  <si>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1854780837</t>
  </si>
  <si>
    <t>997013501</t>
  </si>
  <si>
    <t>Odvoz suti a vybouraných hmot na skládku nebo meziskládku se složením, na vzdálenost do 1 km</t>
  </si>
  <si>
    <t>1788426938</t>
  </si>
  <si>
    <t>997013509</t>
  </si>
  <si>
    <t>Odvoz suti a vybouraných hmot na skládku nebo meziskládku se složením, na vzdálenost Příplatek k ceně za každý další i započatý 1 km přes 1 km</t>
  </si>
  <si>
    <t>1982397881</t>
  </si>
  <si>
    <t>44,617*9</t>
  </si>
  <si>
    <t>997013831</t>
  </si>
  <si>
    <t>Poplatek za uložení stavebního odpadu na skládce (skládkovné) směsného stavebního a demoličního zatříděného do Katalogu odpadů pod kódem 170 904</t>
  </si>
  <si>
    <t>751349645</t>
  </si>
  <si>
    <t>998</t>
  </si>
  <si>
    <t>Přesun hmot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</si>
  <si>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</si>
  <si>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</si>
  <si>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946765482</t>
  </si>
  <si>
    <t>711</t>
  </si>
  <si>
    <t>Izolace proti vodě, vlhkosti a plynům</t>
  </si>
  <si>
    <t>711493111</t>
  </si>
  <si>
    <t>Izolace proti podpovrchové a tlakové vodě - ostatní na ploše vodorovné V dvousložkovou na bázi cementu</t>
  </si>
  <si>
    <t>-534192161</t>
  </si>
  <si>
    <t>"1.02+1.08" 7,8+4,0</t>
  </si>
  <si>
    <t>711493121</t>
  </si>
  <si>
    <t>Izolace proti podpovrchové a tlakové vodě - ostatní na ploše svislé S dvousložkovou na bázi cementu</t>
  </si>
  <si>
    <t>1732011267</t>
  </si>
  <si>
    <t>"1.02+1.08" (3,3+2,9+0,9+0,9)*2*2,1-(0,8+0,7)*2,1+(2,0+2,0+0,9)*2*2,1-(0,7*2,1)</t>
  </si>
  <si>
    <t>998711201</t>
  </si>
  <si>
    <t>Přesun hmot pro izolace proti vodě, vlhkosti a plynům stanovený procentní sazbou (%) z ceny vodorovná dopravní vzdálenost do 50 m v objektech výšky do 6 m</t>
  </si>
  <si>
    <t>-1428027227</t>
  </si>
  <si>
    <t>712</t>
  </si>
  <si>
    <t>Povlakové krytiny</t>
  </si>
  <si>
    <t>712300842</t>
  </si>
  <si>
    <t xml:space="preserve">Odstranění ze střech plochých do 10 st. očistěním </t>
  </si>
  <si>
    <t>-411487321</t>
  </si>
  <si>
    <t>(25,24+0,16)*(8,08+0,16)</t>
  </si>
  <si>
    <t>712300911</t>
  </si>
  <si>
    <t>Opravy povlakové krytiny střech plochých do 10° Příplatek k ceně za správkový kus natěradly a AIP</t>
  </si>
  <si>
    <t>1065726968</t>
  </si>
  <si>
    <t>712300921</t>
  </si>
  <si>
    <t>Opravy povlakové krytiny střech plochých do 10° Příplatek k ceně za správkový kus NAIP přitavením</t>
  </si>
  <si>
    <t>1099963880</t>
  </si>
  <si>
    <t>4*2</t>
  </si>
  <si>
    <t>712300939</t>
  </si>
  <si>
    <t>Opracování prostupu střešním pláštěm fólií</t>
  </si>
  <si>
    <t>-1904731221</t>
  </si>
  <si>
    <t>" vtok " 1</t>
  </si>
  <si>
    <t>712363312</t>
  </si>
  <si>
    <t>Povlakové krytiny střech plochých do 10 st. z tvarovaných poplastovaných lišt pro mPVC, délka 2 m vnitřní koutová lišta rš 100 mm</t>
  </si>
  <si>
    <t>1032849412</t>
  </si>
  <si>
    <t>(25,24+8,4)*2/2*1,1-0,004</t>
  </si>
  <si>
    <t>712363313</t>
  </si>
  <si>
    <t>Povlakové krytiny střech plochých do 10 st. z tvarovaných poplastovaných lišt pro mPVC, délka 2 m vnější koutová lišta rš 100 mm</t>
  </si>
  <si>
    <t>1304496458</t>
  </si>
  <si>
    <t>712363314</t>
  </si>
  <si>
    <t>Povlakové krytiny střech plochých do 10 st. z tvarovaných poplastovaných lišt pro mPVC, délka 2 m stěnová lišta vyhnutá rš 71 mm</t>
  </si>
  <si>
    <t>-1004007274</t>
  </si>
  <si>
    <t>9,2/2*1,1-0,06</t>
  </si>
  <si>
    <t>712363319</t>
  </si>
  <si>
    <t>Povlakové krytiny střech plochých do 10 st. z tvarovaných poplastovaných lišt pro mPVC, délka 2 m závětrná lišta rš 300 mm</t>
  </si>
  <si>
    <t>-613891965</t>
  </si>
  <si>
    <t>(26,2*2+9,2)/2*1,1+0,12</t>
  </si>
  <si>
    <t>712363501</t>
  </si>
  <si>
    <t>Provedení povlakové krytiny střech plochých do 10° s mechanicky kotvenou izolací včetně položení fólie a horkovzdušného svaření tl. tepelné izolace přes 140 mm do 200 mm budovy výšky do 18 m, kotvené do betonu nebo pórobetonu vnitřní plocha</t>
  </si>
  <si>
    <t>-1607547958</t>
  </si>
  <si>
    <t>(25,24*7,92)-(25,08*1,1+5,72*0,93)*2</t>
  </si>
  <si>
    <t>712363502</t>
  </si>
  <si>
    <t>Provedení povlakové krytiny střech plochých do 10° s mechanicky kotvenou izolací včetně položení fólie a horkovzdušného svaření tl. tepelné izolace přes 140 mm do 200 mm budovy výšky do 18 m, kotvené do betonu nebo pórobetonu okraj</t>
  </si>
  <si>
    <t>-1439510710</t>
  </si>
  <si>
    <t>(25,08*1,1+5,72*0,93)*2-(2,75*1,1+1,2*0,93)*4</t>
  </si>
  <si>
    <t>712363503</t>
  </si>
  <si>
    <t>Provedení povlakové krytiny střech plochých do 10° s mechanicky kotvenou izolací včetně položení fólie a horkovzdušného svaření tl. tepelné izolace přes 140 mm do 200 mm budovy výšky do 18 m, kotvené do betonu nebo pórobetonu roh</t>
  </si>
  <si>
    <t>-1246750511</t>
  </si>
  <si>
    <t>(2,75*1,1+1,2*0,93)*4</t>
  </si>
  <si>
    <t>283220121</t>
  </si>
  <si>
    <t>fólie hydroizolační střešní z PVC-P s výztužnou vložkou PES k mechanickému kotvení  tl 1,5 mm šedá</t>
  </si>
  <si>
    <t>-1205330447</t>
  </si>
  <si>
    <t>" plocha" (25,54*8,38)</t>
  </si>
  <si>
    <t>" svislá " (25,08*0,66)*2+(7,92*0,82)*2</t>
  </si>
  <si>
    <t>" atika " (26,2*2+9,2)*0,6+(9,2*0,53)</t>
  </si>
  <si>
    <t>-301,955</t>
  </si>
  <si>
    <t>301,955*1,15</t>
  </si>
  <si>
    <t>712391172</t>
  </si>
  <si>
    <t>Provedení povlakové krytiny střech plochých do 10° -ostatní práce provedení vrstvy textilní ochranné</t>
  </si>
  <si>
    <t>523275239</t>
  </si>
  <si>
    <t>25,4*8,24</t>
  </si>
  <si>
    <t>693111991</t>
  </si>
  <si>
    <t>geotextilie separační sklovitá</t>
  </si>
  <si>
    <t>-79076689</t>
  </si>
  <si>
    <t>25,4*8,24*1,1</t>
  </si>
  <si>
    <t>120</t>
  </si>
  <si>
    <t>712964703</t>
  </si>
  <si>
    <t>Provedení povlakové krytiny střech fóliemi - ostatní práce zesílení koutů, rohů nebo hran fólií</t>
  </si>
  <si>
    <t>769897919</t>
  </si>
  <si>
    <t>(25,24+8,4)*4</t>
  </si>
  <si>
    <t>121</t>
  </si>
  <si>
    <t>998712201</t>
  </si>
  <si>
    <t>Přesun hmot pro povlakové krytiny stanovený procentní sazbou (%) z ceny vodorovná dopravní vzdálenost do 50 m v objektech výšky do 6 m</t>
  </si>
  <si>
    <t>569029344</t>
  </si>
  <si>
    <t>122</t>
  </si>
  <si>
    <t>713121111</t>
  </si>
  <si>
    <t>Montáž tepelné izolace podlah rohožemi, pásy, deskami, dílci, bloky (izolační materiál ve specifikaci) kladenými volně jednovrstvá</t>
  </si>
  <si>
    <t>-1123943022</t>
  </si>
  <si>
    <t>"C -1.02a" 1,8</t>
  </si>
  <si>
    <t>123</t>
  </si>
  <si>
    <t>283759190</t>
  </si>
  <si>
    <t>deska EPS 200 pro trvalé zatížení v tlaku (max. 3600 kg/m2) tl 30mm</t>
  </si>
  <si>
    <t>-505650017</t>
  </si>
  <si>
    <t>1,8*1,02</t>
  </si>
  <si>
    <t>124</t>
  </si>
  <si>
    <t>713141151</t>
  </si>
  <si>
    <t>Montáž tepelné izolace střech plochých rohožemi, pásy, deskami, dílci, bloky (izolační materiál ve specifikaci) kladenými volně jednovrstvá</t>
  </si>
  <si>
    <t>122654598</t>
  </si>
  <si>
    <t>"atika " (26,2*2+9,2)*0,3+9,2*0,3</t>
  </si>
  <si>
    <t>125</t>
  </si>
  <si>
    <t>-68691510</t>
  </si>
  <si>
    <t>"atika " (26,2+9,2)*2*0,3*0,025*1,02</t>
  </si>
  <si>
    <t>126</t>
  </si>
  <si>
    <t>713141181</t>
  </si>
  <si>
    <t>Montáž tepelné izolace střech plochých rohožemi, pásy, deskami, dílci, bloky (izolační materiál ve specifikaci) přišroubovanými šrouby tl. izolace přes 170 mm budovy výšky do 20 m vnitřní pole</t>
  </si>
  <si>
    <t>-1276186889</t>
  </si>
  <si>
    <t>127</t>
  </si>
  <si>
    <t>713141182</t>
  </si>
  <si>
    <t>Montáž tepelné izolace střech plochých rohožemi, pásy, deskami, dílci, bloky (izolační materiál ve specifikaci) přišroubovanými šrouby tl. izolace přes 170 mm budovy výšky do 20 m okrajové pole</t>
  </si>
  <si>
    <t>-1578710868</t>
  </si>
  <si>
    <t>128</t>
  </si>
  <si>
    <t>713141183</t>
  </si>
  <si>
    <t>Montáž tepelné izolace střech plochých rohožemi, pásy, deskami, dílci, bloky (izolační materiál ve specifikaci) přišroubovanými šrouby tl. izolace přes 170 mm budovy výšky do 20 m rohové pole</t>
  </si>
  <si>
    <t>-1914558529</t>
  </si>
  <si>
    <t>129</t>
  </si>
  <si>
    <t>283759260</t>
  </si>
  <si>
    <t>deska EPS 200 pro trvalé zatížení v tlaku (max. 3600 kg/m2) tl 100mm</t>
  </si>
  <si>
    <t>-1620232242</t>
  </si>
  <si>
    <t>(134,086+49,251+16,564)*2*1,02</t>
  </si>
  <si>
    <t>130</t>
  </si>
  <si>
    <t>713191132</t>
  </si>
  <si>
    <t>Montáž tepelné izolace stavebních konstrukcí - doplňky a konstrukční součásti podlah, stropů vrchem nebo střech překrytím fólií separační z PE</t>
  </si>
  <si>
    <t>1225170310</t>
  </si>
  <si>
    <t>131</t>
  </si>
  <si>
    <t>283231500</t>
  </si>
  <si>
    <t>fólie separační PE bal. 100 m2</t>
  </si>
  <si>
    <t>-501404374</t>
  </si>
  <si>
    <t>1,8*1,1</t>
  </si>
  <si>
    <t>132</t>
  </si>
  <si>
    <t>-1992100215</t>
  </si>
  <si>
    <t>762</t>
  </si>
  <si>
    <t>Konstrukce tesařské</t>
  </si>
  <si>
    <t>133</t>
  </si>
  <si>
    <t>762341037</t>
  </si>
  <si>
    <t>Bednění a laťování bednění střech rovných sklonu do 60° s vyřezáním otvorů z dřevoštěpkových desek OSB šroubovaných na rošt na sraz, tloušťky desky 25 mm</t>
  </si>
  <si>
    <t>21697955</t>
  </si>
  <si>
    <t>"atika " (26,2*2+9,2)*0,6+9,2*0,4</t>
  </si>
  <si>
    <t>134</t>
  </si>
  <si>
    <t>762395000</t>
  </si>
  <si>
    <t>Spojovací prostředky krovů, bednění a laťování, nadstřešních konstrukcí svory, prkna, hřebíky, pásová ocel, vruty</t>
  </si>
  <si>
    <t>-1974867305</t>
  </si>
  <si>
    <t>40,64*0,025</t>
  </si>
  <si>
    <t>135</t>
  </si>
  <si>
    <t>998762201</t>
  </si>
  <si>
    <t>Přesun hmot pro konstrukce tesařské stanovený procentní sazbou (%) z ceny vodorovná dopravní vzdálenost do 50 m v objektech výšky do 6 m</t>
  </si>
  <si>
    <t>-2066868062</t>
  </si>
  <si>
    <t>763</t>
  </si>
  <si>
    <t>Konstrukce suché výstavby</t>
  </si>
  <si>
    <t>136</t>
  </si>
  <si>
    <t>763164521</t>
  </si>
  <si>
    <t>Obklad ze sádrokartonových desek konstrukcí kovových včetně ochranných úhelníků ve tvaru L rozvinuté šíře do 0,4 m, opláštěný deskou impregnovanou H2, tl. 12,5 mm</t>
  </si>
  <si>
    <t>1661944909</t>
  </si>
  <si>
    <t>137</t>
  </si>
  <si>
    <t>998763401</t>
  </si>
  <si>
    <t>Přesun hmot pro konstrukce montované z desek stanovený procentní sazbou (%) z ceny vodorovná dopravní vzdálenost do 50 m v objektech výšky do 6 m</t>
  </si>
  <si>
    <t>1521051657</t>
  </si>
  <si>
    <t>764</t>
  </si>
  <si>
    <t>Konstrukce klempířské</t>
  </si>
  <si>
    <t>138</t>
  </si>
  <si>
    <t>764002841</t>
  </si>
  <si>
    <t>Demontáž klempířských konstrukcí oplechování horních ploch zdí a nadezdívek do suti</t>
  </si>
  <si>
    <t>1386476850</t>
  </si>
  <si>
    <t>"atika " (26,04+8,88)*2</t>
  </si>
  <si>
    <t>139</t>
  </si>
  <si>
    <t>764002851</t>
  </si>
  <si>
    <t>Demontáž klempířských konstrukcí oplechování parapetů do suti</t>
  </si>
  <si>
    <t>1192347936</t>
  </si>
  <si>
    <t>4,8*5</t>
  </si>
  <si>
    <t>140</t>
  </si>
  <si>
    <t>764216603</t>
  </si>
  <si>
    <t>Oplechování parapetů z pozinkovaného plechu s povrchovou úpravou rovných mechanicky kotvené, bez rohů rš 250 mm</t>
  </si>
  <si>
    <t>1982263314</t>
  </si>
  <si>
    <t>4,82*7</t>
  </si>
  <si>
    <t>141</t>
  </si>
  <si>
    <t>764216605</t>
  </si>
  <si>
    <t>Oplechování parapetů z pozinkovaného plechu s povrchovou úpravou rovných mechanicky kotvené, bez rohů rš 400 mm</t>
  </si>
  <si>
    <t>1374527264</t>
  </si>
  <si>
    <t>1,22*2</t>
  </si>
  <si>
    <t>142</t>
  </si>
  <si>
    <t>998764201</t>
  </si>
  <si>
    <t>Přesun hmot pro konstrukce klempířské stanovený procentní sazbou (%) z ceny vodorovná dopravní vzdálenost do 50 m v objektech výšky do 6 m</t>
  </si>
  <si>
    <t>-1275613247</t>
  </si>
  <si>
    <t>766</t>
  </si>
  <si>
    <t>Konstrukce truhlářské</t>
  </si>
  <si>
    <t>143</t>
  </si>
  <si>
    <t>766411110</t>
  </si>
  <si>
    <t>Sanitární příčky s dveřmi do mokrého prostředí, desky DTD - s melaminovým potahem tl. 32 mm - montáž,dodávka</t>
  </si>
  <si>
    <t>1109971796</t>
  </si>
  <si>
    <t>" Ti/05 - 1.09" (1,7+1,4)*2,05</t>
  </si>
  <si>
    <t>144</t>
  </si>
  <si>
    <t>766411122</t>
  </si>
  <si>
    <t>Sanitární příčky vhodné do mokrého prostředí - dveře vnitřní do sanitárních příček šířky do 800 mm, výšky do 2 000 mm z desek DTD - s melaminovým potahem, včetně nerezového kování tl. 32 mm</t>
  </si>
  <si>
    <t>1301997557</t>
  </si>
  <si>
    <t>145</t>
  </si>
  <si>
    <t>611400001</t>
  </si>
  <si>
    <t>okno plastové jednokř., izolační dvojsklo neprůhledné, barva bílá, 120 x 90 cm, Uw=1,2W/m2K</t>
  </si>
  <si>
    <t>-1125388773</t>
  </si>
  <si>
    <t>"podrobný popis v tabulce výrobků" 1</t>
  </si>
  <si>
    <t>146</t>
  </si>
  <si>
    <t>611400002</t>
  </si>
  <si>
    <t>okno plastové dvoukř., izolační dvojsklo, barva bílá, 120 x 180 cm, Uw=1,2W/m2K</t>
  </si>
  <si>
    <t>585216832</t>
  </si>
  <si>
    <t>147</t>
  </si>
  <si>
    <t>611400003</t>
  </si>
  <si>
    <t>dveře balkonové plastové dvoukř., izolační dvojsklo, barva bílá, 200 x 240 cm, Uw=1,2W/m2K</t>
  </si>
  <si>
    <t>1301378005</t>
  </si>
  <si>
    <t>148</t>
  </si>
  <si>
    <t>611400004</t>
  </si>
  <si>
    <t>okno plastové osmikřídlé, izolační dvojsklo, barva bílá, 480 x 240 cm, Uw=1,2W/m2K</t>
  </si>
  <si>
    <t>-1955393509</t>
  </si>
  <si>
    <t>149</t>
  </si>
  <si>
    <t>611400005</t>
  </si>
  <si>
    <t>okno plastové čtyřikřídlé, izolační dvojsklo neprůhledné, barva bílá, 480 x 90 cm, Uw=1,2W/m2K,pákové ovladače 4x</t>
  </si>
  <si>
    <t>-536410472</t>
  </si>
  <si>
    <t>150</t>
  </si>
  <si>
    <t>766622136</t>
  </si>
  <si>
    <t>Montáž oken plastových včetně montáže rámu plochy přes 1 m2 otevíravých do celostěnových panelů nebo ocelových rámů, výšky přes 1,5 do 2,5 m</t>
  </si>
  <si>
    <t>1797140542</t>
  </si>
  <si>
    <t>151</t>
  </si>
  <si>
    <t>766660001</t>
  </si>
  <si>
    <t>Montáž dveřních křídel dřevěných nebo plastových otevíravých do ocelové zárubně povrchově upravených jednokřídlových, šířky do 800 mm</t>
  </si>
  <si>
    <t>-1308714356</t>
  </si>
  <si>
    <t>1+3+2</t>
  </si>
  <si>
    <t>152</t>
  </si>
  <si>
    <t>611629301</t>
  </si>
  <si>
    <t>dveře vnitřní hladké CPL laminát šedý plné 1křídlé 60x197 cm s  větracími otvory s krycí mřížkou</t>
  </si>
  <si>
    <t>-1342592447</t>
  </si>
  <si>
    <t>153</t>
  </si>
  <si>
    <t>611629302</t>
  </si>
  <si>
    <t>dveře vnitřní hladké CPL laminát šedý plné 1křídlé 70x197 cm</t>
  </si>
  <si>
    <t>-882978780</t>
  </si>
  <si>
    <t>154</t>
  </si>
  <si>
    <t>611629303</t>
  </si>
  <si>
    <t>dveře vnitřní hladké CPL laminát šedý plné 1křídlé 80x197 cm</t>
  </si>
  <si>
    <t>77799414</t>
  </si>
  <si>
    <t>155</t>
  </si>
  <si>
    <t>766660021</t>
  </si>
  <si>
    <t>Montáž dveřních křídel dřevěných nebo plastových otevíravých do ocelové zárubně protipožárních jednokřídlových, šířky do 800 mm</t>
  </si>
  <si>
    <t>1226589502</t>
  </si>
  <si>
    <t>156</t>
  </si>
  <si>
    <t>611656090</t>
  </si>
  <si>
    <t>dveře vnitřní požárně odolné CPL fólie EI (EW) 30 D3 1křídlové 700x1970mm</t>
  </si>
  <si>
    <t>-1673048690</t>
  </si>
  <si>
    <t>157</t>
  </si>
  <si>
    <t>611656100</t>
  </si>
  <si>
    <t>dveře vnitřní požárně odolné CPL fólie EI (EW) 30 D3 1křídlové 800x1970mm</t>
  </si>
  <si>
    <t>2095227107</t>
  </si>
  <si>
    <t>158</t>
  </si>
  <si>
    <t>766660729</t>
  </si>
  <si>
    <t>Montáž dveřních doplňků dveřního kování interiérového štítku s klikou</t>
  </si>
  <si>
    <t>1043916872</t>
  </si>
  <si>
    <t>159</t>
  </si>
  <si>
    <t>549146221</t>
  </si>
  <si>
    <t>kování vrchní dveřní klika včetně štítu a montážního materiálu</t>
  </si>
  <si>
    <t>-2048568220</t>
  </si>
  <si>
    <t>160</t>
  </si>
  <si>
    <t>766691914</t>
  </si>
  <si>
    <t>Ostatní práce vyvěšení nebo zavěšení křídel s případným uložením a opětovným zavěšením po provedení stavebních změn dřevěných dveřních, plochy do 2 m2</t>
  </si>
  <si>
    <t>-406343361</t>
  </si>
  <si>
    <t>(0,8+0,9)*1,97</t>
  </si>
  <si>
    <t>161</t>
  </si>
  <si>
    <t>766694115</t>
  </si>
  <si>
    <t xml:space="preserve">Montáž parapetních desek plastových šířky do 30 cm </t>
  </si>
  <si>
    <t>-233377397</t>
  </si>
  <si>
    <t>1,2+1,2+4,8*7</t>
  </si>
  <si>
    <t>162</t>
  </si>
  <si>
    <t>611444031</t>
  </si>
  <si>
    <t xml:space="preserve">parapet plastový vnitřní </t>
  </si>
  <si>
    <t>-1746846725</t>
  </si>
  <si>
    <t>36,0*1,02</t>
  </si>
  <si>
    <t>163</t>
  </si>
  <si>
    <t>766811235</t>
  </si>
  <si>
    <t>Montáž a dodávka kuchyňské linky vč. horních skříněk s nerezovým dvoudřezem.</t>
  </si>
  <si>
    <t>1400944848</t>
  </si>
  <si>
    <t>"Ti/06 - 1.10 " 1</t>
  </si>
  <si>
    <t>164</t>
  </si>
  <si>
    <t>998766201</t>
  </si>
  <si>
    <t>Přesun hmot pro konstrukce truhlářské stanovený procentní sazbou (%) z ceny vodorovná dopravní vzdálenost do 50 m v objektech výšky do 6 m</t>
  </si>
  <si>
    <t>252292342</t>
  </si>
  <si>
    <t>767</t>
  </si>
  <si>
    <t>Konstrukce zámečnické</t>
  </si>
  <si>
    <t>165</t>
  </si>
  <si>
    <t>767151110</t>
  </si>
  <si>
    <t>Montáž přestavitelných a mobilních příček přestavitelných rámových modul výšky do 3 m plný</t>
  </si>
  <si>
    <t>1338846823</t>
  </si>
  <si>
    <t>"1.09 Ti/05" (1,7+1,4)*2,05</t>
  </si>
  <si>
    <t>166</t>
  </si>
  <si>
    <t>767159110</t>
  </si>
  <si>
    <t>Montáž přestavitelných a mobilních příček Příplatek k cenám za osazení a seřízení dveří jednokřídlových</t>
  </si>
  <si>
    <t>110104608</t>
  </si>
  <si>
    <t>167</t>
  </si>
  <si>
    <t>767161118</t>
  </si>
  <si>
    <t>Demontáž a zpětná montáž odnímatelného zábradlí balkon. dveří</t>
  </si>
  <si>
    <t>-961363676</t>
  </si>
  <si>
    <t>" Te/03" 1</t>
  </si>
  <si>
    <t>168</t>
  </si>
  <si>
    <t>767161215</t>
  </si>
  <si>
    <t>Montáž a dodávka zábradlí rovného z profilové oceli , sloupky do betonu, žárově pozinkováno</t>
  </si>
  <si>
    <t>-1264802998</t>
  </si>
  <si>
    <t>" Z/04 -popis dle TZ " 5,2</t>
  </si>
  <si>
    <t>169</t>
  </si>
  <si>
    <t>767631800</t>
  </si>
  <si>
    <t>Demontáž oken pro beztmelé zasklení se zasklením</t>
  </si>
  <si>
    <t>-1376651766</t>
  </si>
  <si>
    <t>4,8*3,0*5+2,4*2,4</t>
  </si>
  <si>
    <t>170</t>
  </si>
  <si>
    <t>767651210</t>
  </si>
  <si>
    <t>Montáž vrat garážových nebo průmyslových otvíravých do ocelové zárubně z dílů, plochy do 6 m2</t>
  </si>
  <si>
    <t>862488774</t>
  </si>
  <si>
    <t>171</t>
  </si>
  <si>
    <t>553446271</t>
  </si>
  <si>
    <t>vrata ocelová 2400x2400 dvoukřídlá oboustranně opláštěná, izol.mineral.výplň. tl.40mm, systém rám, Uw=1,4W/m2K</t>
  </si>
  <si>
    <t>389805114</t>
  </si>
  <si>
    <t>"Z/01- popis tabulky výrobků" 1</t>
  </si>
  <si>
    <t>172</t>
  </si>
  <si>
    <t>553446272</t>
  </si>
  <si>
    <t>vrata ocelová  1800x2480 dvoukřídlá oboustranně opláštěná, izol.mineral.výplň. tl.40mm, systém rám, Uw=1,4W/m2K</t>
  </si>
  <si>
    <t>-1590677916</t>
  </si>
  <si>
    <t>"Z/02- popis tabulky výrobků" 1</t>
  </si>
  <si>
    <t>173</t>
  </si>
  <si>
    <t>553446273</t>
  </si>
  <si>
    <t>vrata ocelová  1450x2480 dvoukřídlá oboustranně opláštěná, izol.mineral.výplň. tl.40mm, systém rám, Uw=1,4W/m2K</t>
  </si>
  <si>
    <t>757969811</t>
  </si>
  <si>
    <t>"Z/03- popis tabulky výrobků" 1</t>
  </si>
  <si>
    <t>174</t>
  </si>
  <si>
    <t>998767201</t>
  </si>
  <si>
    <t>Přesun hmot pro zámečnické konstrukce stanovený procentní sazbou (%) z ceny vodorovná dopravní vzdálenost do 50 m v objektech výšky do 6 m</t>
  </si>
  <si>
    <t>734987096</t>
  </si>
  <si>
    <t>771</t>
  </si>
  <si>
    <t>Podlahy z dlaždic</t>
  </si>
  <si>
    <t>175</t>
  </si>
  <si>
    <t>771474112</t>
  </si>
  <si>
    <t>Montáž soklů z dlaždic keramických lepených flexibilním lepidlem rovných, výšky přes 65 do 90 mm</t>
  </si>
  <si>
    <t>-459326983</t>
  </si>
  <si>
    <t>skladba A +C -1.01,1.10</t>
  </si>
  <si>
    <t>(7,5+5,0+2,0+1,65)*2-(0,8*4)+(0,7+0,2)*2</t>
  </si>
  <si>
    <t>skladba B - 1.04-1.05</t>
  </si>
  <si>
    <t>(18,52+8,24+6,77+2,37)*2-(0,9+0,8+2,4+1,45+0,9)+(0,32*2+0,3*2)</t>
  </si>
  <si>
    <t>176</t>
  </si>
  <si>
    <t>771574113</t>
  </si>
  <si>
    <t>Montáž podlah z dlaždic keramických lepených flexibilním lepidlem maloformátových hladkých přes 12 do 19 ks/m2</t>
  </si>
  <si>
    <t>680515544</t>
  </si>
  <si>
    <t>skladba A +C -1.01-1.03+1.07-1.10</t>
  </si>
  <si>
    <t>(21,7+7,8+1,8+3,4)+(3,8+4,0+6,8+3,2)+(1,0*0,7+0,8*0,1+0,9*0,2*2+0,7*0,1*4+0,7*0,2)</t>
  </si>
  <si>
    <t>(151,0+15,4)+(2,4*0,32+1,45*0,3)</t>
  </si>
  <si>
    <t>177</t>
  </si>
  <si>
    <t>597614100</t>
  </si>
  <si>
    <t>dlaždice keramické slinuté neglazované mrazuvzdorné  29,8 x 29,8 x 0,9 cm</t>
  </si>
  <si>
    <t>-1818379320</t>
  </si>
  <si>
    <t>((21,7+7,8+1,8+3,4)+(3,8+4,0+6,8+3,2)+(1,0*0,7+0,8*0,1+0,9*0,2*2+0,7*0,1*4+0,7*0,2))*1,1</t>
  </si>
  <si>
    <t>((7,5+5,0+2,0+1,65)*2-(0,8*4)+(0,7+0,2)*2)*0,1*1,1</t>
  </si>
  <si>
    <t>178</t>
  </si>
  <si>
    <t>597614390</t>
  </si>
  <si>
    <t>dlaždice keramické slinuté neglazované mrazuvzdorné  59,8 x 59,8 x 1,1 cm</t>
  </si>
  <si>
    <t>-2066171081</t>
  </si>
  <si>
    <t>((151,0+15,4)+(2,4*0,32+1,45*0,3))*1,1</t>
  </si>
  <si>
    <t>((18,52+8,24+6,77+2,37)*2-(0,9+0,8+2,4+1,45+0,9)+(0,32*2+0,3*2))*0,1*1,1</t>
  </si>
  <si>
    <t>179</t>
  </si>
  <si>
    <t>771990113</t>
  </si>
  <si>
    <t>Vyrovnání podkladní vrstvy samonivelační stěrkou tl. 4 mm, min. pevnosti 40 MPa</t>
  </si>
  <si>
    <t>-1808462905</t>
  </si>
  <si>
    <t>180</t>
  </si>
  <si>
    <t>777111161</t>
  </si>
  <si>
    <t>Otryskání nátěru podlah</t>
  </si>
  <si>
    <t>1849431042</t>
  </si>
  <si>
    <t>181</t>
  </si>
  <si>
    <t>998771201</t>
  </si>
  <si>
    <t>Přesun hmot pro podlahy z dlaždic stanovený procentní sazbou (%) z ceny vodorovná dopravní vzdálenost do 50 m v objektech výšky do 6 m</t>
  </si>
  <si>
    <t>1733433767</t>
  </si>
  <si>
    <t>776</t>
  </si>
  <si>
    <t>Podlahy povlakové</t>
  </si>
  <si>
    <t>182</t>
  </si>
  <si>
    <t>776201812</t>
  </si>
  <si>
    <t>Demontáž povlakových podlahovin lepených ručně s podložkou</t>
  </si>
  <si>
    <t>1351680445</t>
  </si>
  <si>
    <t>" 1.10 " 3,2</t>
  </si>
  <si>
    <t>781</t>
  </si>
  <si>
    <t>Dokončovací práce - obklady</t>
  </si>
  <si>
    <t>183</t>
  </si>
  <si>
    <t>781411810</t>
  </si>
  <si>
    <t>Demontáž obkladů z dlaždic keramických kladených do malty</t>
  </si>
  <si>
    <t>969634254</t>
  </si>
  <si>
    <t>(2,0*4*2,1)-(0,9*1,6+0,7*2,0)</t>
  </si>
  <si>
    <t>(1,9+2,0)*2*2,1-(0,6*2,0)*2</t>
  </si>
  <si>
    <t>(4,0+1,7)*2*2,1-(0,6*2,1+1,2*0,35)</t>
  </si>
  <si>
    <t>184</t>
  </si>
  <si>
    <t>781474113</t>
  </si>
  <si>
    <t>Montáž obkladů vnitřních stěn z dlaždic keramických lepených flexibilním lepidlem maloformátových hladkých přes 12 do 19 ks/m2</t>
  </si>
  <si>
    <t>-351915346</t>
  </si>
  <si>
    <t>" 1.02" (3,3+2,9+0,9+0,9)*2*2,1-(0,8+0,7)*2,1</t>
  </si>
  <si>
    <t>" 1.02a" (2,0+0,9)*2*2,1-(0,7*2,1)+(0,9*0,2)</t>
  </si>
  <si>
    <t>" 1.03" (2,0+1,7)*2*2,1-(0,8*2,1)</t>
  </si>
  <si>
    <t>" 1.07" (2,0+1,9)*2*2,1-(0,7*2,1*3)+(2,1*0,2*2)</t>
  </si>
  <si>
    <t>" 1.08" (2,0+2,0+0,9)*2*2,1-(0,7*2,1)</t>
  </si>
  <si>
    <t>" 1.09" (4,0+1,7)*2*2,1-(0,7*2,1)+(0,87*0,2)</t>
  </si>
  <si>
    <t>" 1.10" (0,6*2+1,6)*0,6</t>
  </si>
  <si>
    <t>185</t>
  </si>
  <si>
    <t>597610200</t>
  </si>
  <si>
    <t>obkládačky keramické koupelnové (bílé i barevné) 25 x 33 x 0,7 cm I. j.</t>
  </si>
  <si>
    <t>-904502993</t>
  </si>
  <si>
    <t>111,45*1,1</t>
  </si>
  <si>
    <t>186</t>
  </si>
  <si>
    <t>781479194</t>
  </si>
  <si>
    <t>Montáž obkladů vnitřních stěn z dlaždic keramických Příplatek k cenám za vyrovnání nerovného povrchu</t>
  </si>
  <si>
    <t>-1871953685</t>
  </si>
  <si>
    <t>187</t>
  </si>
  <si>
    <t>781494111</t>
  </si>
  <si>
    <t>Obklad - dokončující práce profily ukončovací lepené flexibilním lepidlem rohové</t>
  </si>
  <si>
    <t>-503132693</t>
  </si>
  <si>
    <t>2,1*(12+2+4+7+8+4)+0,6*2</t>
  </si>
  <si>
    <t>188</t>
  </si>
  <si>
    <t>781494511</t>
  </si>
  <si>
    <t>Obklad - dokončující práce profily ukončovací lepené flexibilním lepidlem ukončovací</t>
  </si>
  <si>
    <t>576697491</t>
  </si>
  <si>
    <t>" 1.02" (3,3+2,9+0,9+0,9)*2-(0,8+0,7)</t>
  </si>
  <si>
    <t>" 1.02a" (2,0+0,9)*2-0,7+0,9</t>
  </si>
  <si>
    <t>" 1.03" (2,0+1,7)*2-0,8</t>
  </si>
  <si>
    <t>" 1.07" (2,0+1,9)*2-(0,7*3)</t>
  </si>
  <si>
    <t>" 1.08" (2,0+2,0+0,9)*2-0,7</t>
  </si>
  <si>
    <t>" 1.09" (4,0+1,7)*2-0,7+0,87</t>
  </si>
  <si>
    <t>189</t>
  </si>
  <si>
    <t>998781201</t>
  </si>
  <si>
    <t>Přesun hmot pro obklady keramické stanovený procentní sazbou (%) z ceny vodorovná dopravní vzdálenost do 50 m v objektech výšky do 6 m</t>
  </si>
  <si>
    <t>-1234417261</t>
  </si>
  <si>
    <t>783</t>
  </si>
  <si>
    <t>Dokončovací práce - nátěry</t>
  </si>
  <si>
    <t>190</t>
  </si>
  <si>
    <t>783306801</t>
  </si>
  <si>
    <t>Odstranění nátěrů ze zámečnických konstrukcí obroušením</t>
  </si>
  <si>
    <t>-1020694366</t>
  </si>
  <si>
    <t>" zárubně" (0,92+0,96+0,98)</t>
  </si>
  <si>
    <t>" dveře 1.05 " (0,9*2,0)*2</t>
  </si>
  <si>
    <t>191</t>
  </si>
  <si>
    <t>783317101</t>
  </si>
  <si>
    <t>Krycí nátěr (email) zámečnických konstrukcí jednonásobný syntetický standardní</t>
  </si>
  <si>
    <t>-250037723</t>
  </si>
  <si>
    <t>" zárubně " (0,82+0,84*4+0,86*4+0,96)</t>
  </si>
  <si>
    <t>" vrata" (2,5*2,6+1,9*2,58+1,55*2,58+0,9*2,0)*2</t>
  </si>
  <si>
    <t>192</t>
  </si>
  <si>
    <t>783813131</t>
  </si>
  <si>
    <t>Penetrační nátěr omítek hladkých omítek hladkých, zrnitých tenkovrstvých nebo štukových stupně členitosti 1 a 2 syntetický</t>
  </si>
  <si>
    <t>1552663169</t>
  </si>
  <si>
    <t>193</t>
  </si>
  <si>
    <t>783817421</t>
  </si>
  <si>
    <t>Krycí (ochranný ) nátěr omítek dvojnásobný hladkých omítek hladkých, zrnitých tenkovrstvých nebo štukových stupně členitosti 1 a 2 syntetický</t>
  </si>
  <si>
    <t>605705596</t>
  </si>
  <si>
    <t>"1.01" (7,5+5,0)*2*2,1-(0,8*2,1*4)+(1,0+4,2)*(0,7+0,2)</t>
  </si>
  <si>
    <t>784</t>
  </si>
  <si>
    <t>Dokončovací práce - malby a tapety</t>
  </si>
  <si>
    <t>194</t>
  </si>
  <si>
    <t>784121001</t>
  </si>
  <si>
    <t>Oškrabání malby v místnostech výšky do 3,80 m</t>
  </si>
  <si>
    <t>-1758040971</t>
  </si>
  <si>
    <t>"1.01" (7,5+2,0+5,0+2,0)*3,0+21,7</t>
  </si>
  <si>
    <t>"1.02" (3,3+0,3)*0,9+7,8</t>
  </si>
  <si>
    <t>"1.02a" (2,0*2+0,9)*0,9+1,8</t>
  </si>
  <si>
    <t>"1.03" (2,0+1,7)*0,9+3,4</t>
  </si>
  <si>
    <t>"1.07" (1,9+2,0)*2*0,9+3,8</t>
  </si>
  <si>
    <t>"1.08" (2,0*4)*0,9+4,0</t>
  </si>
  <si>
    <t>"1.09" (4,0+1,7)*2*0,9+6,8</t>
  </si>
  <si>
    <t>"1.10" (2,0+1,6)*2*3,0+3,2</t>
  </si>
  <si>
    <t>"1.04" (18,52+8,24*2)*3,9-(5,72*3,9)+151,0</t>
  </si>
  <si>
    <t>"1.05" (6,77+2,37)*2*3,9+15,4</t>
  </si>
  <si>
    <t>195</t>
  </si>
  <si>
    <t>784221101</t>
  </si>
  <si>
    <t>Malby z malířských směsí otěruvzdorných za sucha dvojnásobné, bílé za sucha otěruvzdorné dobře v místnostech výšky do 3,80 m</t>
  </si>
  <si>
    <t>629930039</t>
  </si>
  <si>
    <t>786</t>
  </si>
  <si>
    <t>Dokončovací práce - čalounické úpravy</t>
  </si>
  <si>
    <t>196</t>
  </si>
  <si>
    <t>786626111</t>
  </si>
  <si>
    <t>Montáž zastiňujících žaluzií lamelových vnitřních nebo do oken dvojitých dřevěných</t>
  </si>
  <si>
    <t>-929089184</t>
  </si>
  <si>
    <t>1,2*1,8*4</t>
  </si>
  <si>
    <t>197</t>
  </si>
  <si>
    <t>611001</t>
  </si>
  <si>
    <t>žaluzie horizontální vnitřní 120 x 180 cm</t>
  </si>
  <si>
    <t>ks</t>
  </si>
  <si>
    <t>2123613513</t>
  </si>
  <si>
    <t>198</t>
  </si>
  <si>
    <t>998786201</t>
  </si>
  <si>
    <t>Přesun hmot pro čalounické úpravy stanovený procentní sazbou (%) z ceny vodorovná dopravní vzdálenost do 50 m v objektech výšky do 6 m</t>
  </si>
  <si>
    <t>-1513090184</t>
  </si>
  <si>
    <t>VRN</t>
  </si>
  <si>
    <t>Vedlejší rozpočtové náklady</t>
  </si>
  <si>
    <t>VRN1</t>
  </si>
  <si>
    <t>Průzkumné, geodetické a projektové práce</t>
  </si>
  <si>
    <t>199</t>
  </si>
  <si>
    <t>012303000</t>
  </si>
  <si>
    <t>Geodetické práce po výstavbě</t>
  </si>
  <si>
    <t>…</t>
  </si>
  <si>
    <t>1024</t>
  </si>
  <si>
    <t>1686174773</t>
  </si>
  <si>
    <t>200</t>
  </si>
  <si>
    <t>013254000</t>
  </si>
  <si>
    <t>Dokumentace skutečného provedení stavby</t>
  </si>
  <si>
    <t>-1182318852</t>
  </si>
  <si>
    <t>VRN3</t>
  </si>
  <si>
    <t>Zařízení staveniště</t>
  </si>
  <si>
    <t>201</t>
  </si>
  <si>
    <t>032103000</t>
  </si>
  <si>
    <t>Náklady na stavební buňky</t>
  </si>
  <si>
    <t>482853779</t>
  </si>
  <si>
    <t>202</t>
  </si>
  <si>
    <t>032903000</t>
  </si>
  <si>
    <t>Náklady na provoz a údržbu vybavení staveniště</t>
  </si>
  <si>
    <t>79219643</t>
  </si>
  <si>
    <t>203</t>
  </si>
  <si>
    <t>034103000</t>
  </si>
  <si>
    <t>Oplocení staveniště</t>
  </si>
  <si>
    <t>960100117</t>
  </si>
  <si>
    <t>204</t>
  </si>
  <si>
    <t>034203000</t>
  </si>
  <si>
    <t>Opatření na ochranu pozemků sousedních se staveništěm</t>
  </si>
  <si>
    <t>-2042220671</t>
  </si>
  <si>
    <t>205</t>
  </si>
  <si>
    <t>034503000</t>
  </si>
  <si>
    <t>Informační tabule na staveništi</t>
  </si>
  <si>
    <t>-1104215648</t>
  </si>
  <si>
    <t>206</t>
  </si>
  <si>
    <t>034703000</t>
  </si>
  <si>
    <t>Osvětlení staveniště</t>
  </si>
  <si>
    <t>1627724534</t>
  </si>
  <si>
    <t>207</t>
  </si>
  <si>
    <t>039103000</t>
  </si>
  <si>
    <t>Rozebrání, bourání a odvoz zařízení staveniště</t>
  </si>
  <si>
    <t>-63166329</t>
  </si>
  <si>
    <t>VRN5</t>
  </si>
  <si>
    <t>Finanční náklady</t>
  </si>
  <si>
    <t>208</t>
  </si>
  <si>
    <t>051002000</t>
  </si>
  <si>
    <t>Pojistné</t>
  </si>
  <si>
    <t>797199288</t>
  </si>
  <si>
    <t>209</t>
  </si>
  <si>
    <t>056002000</t>
  </si>
  <si>
    <t>Bankovní záruka</t>
  </si>
  <si>
    <t>189503868</t>
  </si>
  <si>
    <t>17906EL - Elektroinstalace silnoproud</t>
  </si>
  <si>
    <t>D1 - Rozváděč RS1</t>
  </si>
  <si>
    <t xml:space="preserve">D2 - </t>
  </si>
  <si>
    <t>D3 - Montážní materiál</t>
  </si>
  <si>
    <t>D4 - Uzemnění bleskosvod</t>
  </si>
  <si>
    <t>D5 - Zemní práce (pro uzemnění a bleskosvod)</t>
  </si>
  <si>
    <t>D1</t>
  </si>
  <si>
    <t>Rozváděč RS1</t>
  </si>
  <si>
    <t>Pol1</t>
  </si>
  <si>
    <t>nástěnná skříň IP30, š. 800 x v. 1377 x h. 250 (mm)</t>
  </si>
  <si>
    <t>Kalkulace a cenová nabídka dodavatelů</t>
  </si>
  <si>
    <t>256</t>
  </si>
  <si>
    <t>431233797</t>
  </si>
  <si>
    <t>125/B/3</t>
  </si>
  <si>
    <t>hlavní jistič 125A</t>
  </si>
  <si>
    <t>-1836373289</t>
  </si>
  <si>
    <t>Pol2</t>
  </si>
  <si>
    <t>připojovací nástavec 95 mm2</t>
  </si>
  <si>
    <t>46040264</t>
  </si>
  <si>
    <t>Pol3</t>
  </si>
  <si>
    <t>napěťová spoušť c. 230V</t>
  </si>
  <si>
    <t>-1561283436</t>
  </si>
  <si>
    <t>2A/B/1</t>
  </si>
  <si>
    <t>jistič</t>
  </si>
  <si>
    <t>-1952558252</t>
  </si>
  <si>
    <t>10A/B/1</t>
  </si>
  <si>
    <t>1911201233</t>
  </si>
  <si>
    <t>10A/C/1</t>
  </si>
  <si>
    <t>-1345812228</t>
  </si>
  <si>
    <t>16A/B/1</t>
  </si>
  <si>
    <t>1096167722</t>
  </si>
  <si>
    <t>2A/C/1N</t>
  </si>
  <si>
    <t>-2100691508</t>
  </si>
  <si>
    <t>10A/C/1N</t>
  </si>
  <si>
    <t>561427288</t>
  </si>
  <si>
    <t>16A/C/1N</t>
  </si>
  <si>
    <t>-693538911</t>
  </si>
  <si>
    <t>16A/C/3N</t>
  </si>
  <si>
    <t>-257948756</t>
  </si>
  <si>
    <t>25A/B/3</t>
  </si>
  <si>
    <t>-302575685</t>
  </si>
  <si>
    <t>25A-4P/0,03</t>
  </si>
  <si>
    <t>proudový chránič</t>
  </si>
  <si>
    <t>-75456203</t>
  </si>
  <si>
    <t>40A-4P/0,03</t>
  </si>
  <si>
    <t>-1835970677</t>
  </si>
  <si>
    <t>40A-4P/0,3</t>
  </si>
  <si>
    <t>1125764536</t>
  </si>
  <si>
    <t>Pol4</t>
  </si>
  <si>
    <t>impulsní relé 20A, 2 kont., c. 230V</t>
  </si>
  <si>
    <t>324043379</t>
  </si>
  <si>
    <t>Pol5</t>
  </si>
  <si>
    <t>stykač 40A/c. 230V</t>
  </si>
  <si>
    <t>778534724</t>
  </si>
  <si>
    <t>Pol6</t>
  </si>
  <si>
    <t>svorkovnice 125A</t>
  </si>
  <si>
    <t>54791665</t>
  </si>
  <si>
    <t>Pol7</t>
  </si>
  <si>
    <t>svorkovnice 125A PEN</t>
  </si>
  <si>
    <t>1187306133</t>
  </si>
  <si>
    <t>Pg13,5</t>
  </si>
  <si>
    <t>kabelová vývodka</t>
  </si>
  <si>
    <t>808379524</t>
  </si>
  <si>
    <t>Pg16</t>
  </si>
  <si>
    <t>1002055062</t>
  </si>
  <si>
    <t>Pg21</t>
  </si>
  <si>
    <t>1696115371</t>
  </si>
  <si>
    <t>Pg48</t>
  </si>
  <si>
    <t>109267467</t>
  </si>
  <si>
    <t>Pol8</t>
  </si>
  <si>
    <t>podružný materiál</t>
  </si>
  <si>
    <t>-1514149186</t>
  </si>
  <si>
    <t>Pol9</t>
  </si>
  <si>
    <t>montáž</t>
  </si>
  <si>
    <t>-1686245613</t>
  </si>
  <si>
    <t>D2</t>
  </si>
  <si>
    <t>Pol36</t>
  </si>
  <si>
    <t>sekání drážek pro kabely 3x7 cm</t>
  </si>
  <si>
    <t>-1530788367</t>
  </si>
  <si>
    <t>Pol37</t>
  </si>
  <si>
    <t>sekání kapes pro krabice</t>
  </si>
  <si>
    <t>-2099317593</t>
  </si>
  <si>
    <t>Pol38</t>
  </si>
  <si>
    <t>267243469</t>
  </si>
  <si>
    <t>Pol39</t>
  </si>
  <si>
    <t>demontáže</t>
  </si>
  <si>
    <t>h</t>
  </si>
  <si>
    <t>1326179126</t>
  </si>
  <si>
    <t>Pol40</t>
  </si>
  <si>
    <t>revize</t>
  </si>
  <si>
    <t>-1454723981</t>
  </si>
  <si>
    <t>Pol41</t>
  </si>
  <si>
    <t>doprava</t>
  </si>
  <si>
    <t>-79774162</t>
  </si>
  <si>
    <t>Pol42</t>
  </si>
  <si>
    <t>koordinace na stavbě</t>
  </si>
  <si>
    <t>-1512080671</t>
  </si>
  <si>
    <t>D3</t>
  </si>
  <si>
    <t>Montážní materiál</t>
  </si>
  <si>
    <t>Pol10</t>
  </si>
  <si>
    <t>přepínač jenopólový 1</t>
  </si>
  <si>
    <t>1583475306</t>
  </si>
  <si>
    <t>Pol11</t>
  </si>
  <si>
    <t>přepínač jednopólový 1, IP44</t>
  </si>
  <si>
    <t>32685354</t>
  </si>
  <si>
    <t>Pol12</t>
  </si>
  <si>
    <t>přepínač střídavý 6</t>
  </si>
  <si>
    <t>-18919822</t>
  </si>
  <si>
    <t>Pol13</t>
  </si>
  <si>
    <t>přepínač střídavý dvojitý 6+6</t>
  </si>
  <si>
    <t>692420754</t>
  </si>
  <si>
    <t>Pol14</t>
  </si>
  <si>
    <t>tlačítkový ovládač IP54 nástěnný</t>
  </si>
  <si>
    <t>1473549948</t>
  </si>
  <si>
    <t>Pol15</t>
  </si>
  <si>
    <t>signalizační doutnavka</t>
  </si>
  <si>
    <t>2092963348</t>
  </si>
  <si>
    <t>Pol16</t>
  </si>
  <si>
    <t>pohybový a soumrakový spínač</t>
  </si>
  <si>
    <t>-1588522333</t>
  </si>
  <si>
    <t>Pol17</t>
  </si>
  <si>
    <t>nástěnné prosklenné tlačítko TOTAL-STOP</t>
  </si>
  <si>
    <t>1819715346</t>
  </si>
  <si>
    <t>Pol18</t>
  </si>
  <si>
    <t>nástěnný otočný ovl. s aretací na klíč</t>
  </si>
  <si>
    <t>997810123</t>
  </si>
  <si>
    <t>Pol19</t>
  </si>
  <si>
    <t>zásuvka jednonásobná 230V/16A</t>
  </si>
  <si>
    <t>1270139940</t>
  </si>
  <si>
    <t>Pol20</t>
  </si>
  <si>
    <t>zásuvka jednonásobná 230V/16A se svodičem</t>
  </si>
  <si>
    <t>-862191167</t>
  </si>
  <si>
    <t>Pol21</t>
  </si>
  <si>
    <t>zásuvka nástěnná 230V/16A, IP54</t>
  </si>
  <si>
    <t>-677241199</t>
  </si>
  <si>
    <t>Pol22</t>
  </si>
  <si>
    <t>zásuvka nástěnná 400V/16A, IP54, 4-kolíková</t>
  </si>
  <si>
    <t>1827020236</t>
  </si>
  <si>
    <t>Pol23</t>
  </si>
  <si>
    <t>zásuvka nástěnná 400V/16A, IP54, 5-kolíková</t>
  </si>
  <si>
    <t>1718794861</t>
  </si>
  <si>
    <t>KPR68</t>
  </si>
  <si>
    <t>krabice přístrojová hluboká</t>
  </si>
  <si>
    <t>-748713314</t>
  </si>
  <si>
    <t>1901</t>
  </si>
  <si>
    <t>krabice přístrojová</t>
  </si>
  <si>
    <t>-350339473</t>
  </si>
  <si>
    <t>1903</t>
  </si>
  <si>
    <t>krabice s víčkem a svorkovnicí</t>
  </si>
  <si>
    <t>-661201671</t>
  </si>
  <si>
    <t>Acidur</t>
  </si>
  <si>
    <t>svorkovnicová krabice 5-ti pólová</t>
  </si>
  <si>
    <t>-45506035</t>
  </si>
  <si>
    <t>Pol24</t>
  </si>
  <si>
    <t>sv. přisazené LED 27W, 2400lm, IP44,  4000K, Ra80, opálový kryt prům. 375 mm</t>
  </si>
  <si>
    <t>-1943563624</t>
  </si>
  <si>
    <t>Pol25</t>
  </si>
  <si>
    <t>sv. přisazené LED 39W, 5000lm, IP44,  4000K, Ra80, opálový kryt délka 1210 mm</t>
  </si>
  <si>
    <t>501463257</t>
  </si>
  <si>
    <t>Pol26</t>
  </si>
  <si>
    <t>sv. přisazené LED 61W, 7700lm, IP65,  4000K, Ra80, opálový polykarbonátový kryt délka 1575 mm</t>
  </si>
  <si>
    <t>430792519</t>
  </si>
  <si>
    <t>Pol27</t>
  </si>
  <si>
    <t>sv. přisazené E27 60W, IP44,  opálový kryt prům. 275 mm</t>
  </si>
  <si>
    <t>-366354881</t>
  </si>
  <si>
    <t>Pol28</t>
  </si>
  <si>
    <t>sv. přisazené nouzové LED 1W, 1h, IP20, s piktogramem</t>
  </si>
  <si>
    <t>887417577</t>
  </si>
  <si>
    <t>Pol29</t>
  </si>
  <si>
    <t>sv. přisazené nouzové LED 1W, 1h, IP65 s piktogramem</t>
  </si>
  <si>
    <t>-929372940</t>
  </si>
  <si>
    <t>Pol30</t>
  </si>
  <si>
    <t>sv. přisazené nouzové LED 3W, 1h, IP65</t>
  </si>
  <si>
    <t>-1148715197</t>
  </si>
  <si>
    <t>Pol31</t>
  </si>
  <si>
    <t>recyklace svítidel</t>
  </si>
  <si>
    <t>-680036776</t>
  </si>
  <si>
    <t>CYKY O-3x1,5</t>
  </si>
  <si>
    <t>kabel</t>
  </si>
  <si>
    <t>1650518052</t>
  </si>
  <si>
    <t>CYKY J-3x1,5</t>
  </si>
  <si>
    <t>-882746910</t>
  </si>
  <si>
    <t>CYKY J-5x1,5</t>
  </si>
  <si>
    <t>-734509923</t>
  </si>
  <si>
    <t>CYKY J-3x2,5</t>
  </si>
  <si>
    <t>2084577601</t>
  </si>
  <si>
    <t>CYKY J-5x2,5</t>
  </si>
  <si>
    <t>1888020982</t>
  </si>
  <si>
    <t>AYKY J-3x120+70</t>
  </si>
  <si>
    <t>829475210</t>
  </si>
  <si>
    <t>CY 4</t>
  </si>
  <si>
    <t>vodič</t>
  </si>
  <si>
    <t>-1593449392</t>
  </si>
  <si>
    <t>CY 6</t>
  </si>
  <si>
    <t>1447057698</t>
  </si>
  <si>
    <t>Pol32</t>
  </si>
  <si>
    <t>kabelová spojka</t>
  </si>
  <si>
    <t>1233515671</t>
  </si>
  <si>
    <t>62x50</t>
  </si>
  <si>
    <t>žlab plechový vč. spoj. mat. a závěsů</t>
  </si>
  <si>
    <t>278361665</t>
  </si>
  <si>
    <t>125x50</t>
  </si>
  <si>
    <t>-283578102</t>
  </si>
  <si>
    <t>125x100</t>
  </si>
  <si>
    <t>379837470</t>
  </si>
  <si>
    <t>250x100</t>
  </si>
  <si>
    <t>327834854</t>
  </si>
  <si>
    <t>KT250+EPS 2</t>
  </si>
  <si>
    <t>krabice nástěnná s víčkem s ekvipotecionální svork.</t>
  </si>
  <si>
    <t>147869988</t>
  </si>
  <si>
    <t>4025</t>
  </si>
  <si>
    <t>trubka pevná DN25, 750N, vč. uchycení</t>
  </si>
  <si>
    <t>1225724283</t>
  </si>
  <si>
    <t>1225</t>
  </si>
  <si>
    <t>trubka ohebná DN25, 750N</t>
  </si>
  <si>
    <t>578016084</t>
  </si>
  <si>
    <t>Pol33</t>
  </si>
  <si>
    <t>nosná lišta (strop-podlaha) 4m vč. ukotvení</t>
  </si>
  <si>
    <t>1166232100</t>
  </si>
  <si>
    <t>Pol34</t>
  </si>
  <si>
    <t>doběhové relé</t>
  </si>
  <si>
    <t>1622512662</t>
  </si>
  <si>
    <t>Pol35</t>
  </si>
  <si>
    <t>1259226335</t>
  </si>
  <si>
    <t>D4</t>
  </si>
  <si>
    <t>Uzemnění bleskosvod</t>
  </si>
  <si>
    <t>FeZn 4x30</t>
  </si>
  <si>
    <t>zemní páska</t>
  </si>
  <si>
    <t>-231321384</t>
  </si>
  <si>
    <t>FeZn prům. 10</t>
  </si>
  <si>
    <t>drát</t>
  </si>
  <si>
    <t>-26342315</t>
  </si>
  <si>
    <t>SR2</t>
  </si>
  <si>
    <t>svorka páska-páska</t>
  </si>
  <si>
    <t>435269005</t>
  </si>
  <si>
    <t>SR3</t>
  </si>
  <si>
    <t>svorka páska-drát</t>
  </si>
  <si>
    <t>-1887690122</t>
  </si>
  <si>
    <t>SZa</t>
  </si>
  <si>
    <t>zkušební svorka</t>
  </si>
  <si>
    <t>1724021727</t>
  </si>
  <si>
    <t>OÚ</t>
  </si>
  <si>
    <t>ochranný úhelník</t>
  </si>
  <si>
    <t>768585698</t>
  </si>
  <si>
    <t>DOÚ</t>
  </si>
  <si>
    <t>držák ochranného úhelníku</t>
  </si>
  <si>
    <t>-255357928</t>
  </si>
  <si>
    <t>Pol43</t>
  </si>
  <si>
    <t>štítek označení svodu</t>
  </si>
  <si>
    <t>923659706</t>
  </si>
  <si>
    <t>Pol44</t>
  </si>
  <si>
    <t>tabulka "v případě bouřky se nezdržujte v blízkosti svodu"</t>
  </si>
  <si>
    <t>-914693994</t>
  </si>
  <si>
    <t>FeZn prům. 8</t>
  </si>
  <si>
    <t>-1606825407</t>
  </si>
  <si>
    <t>PV21</t>
  </si>
  <si>
    <t>podpěra vedení na plochou střechu</t>
  </si>
  <si>
    <t>1333344714</t>
  </si>
  <si>
    <t>PV1</t>
  </si>
  <si>
    <t>podpěra vedení do zdi</t>
  </si>
  <si>
    <t>-1548333776</t>
  </si>
  <si>
    <t>SS</t>
  </si>
  <si>
    <t>svorka spojovací</t>
  </si>
  <si>
    <t>-1287960697</t>
  </si>
  <si>
    <t>ST</t>
  </si>
  <si>
    <t>svorka k trubce</t>
  </si>
  <si>
    <t>173553931</t>
  </si>
  <si>
    <t>Pol45</t>
  </si>
  <si>
    <t>asfaltová barva</t>
  </si>
  <si>
    <t>kg</t>
  </si>
  <si>
    <t>-1927193301</t>
  </si>
  <si>
    <t>Pol46</t>
  </si>
  <si>
    <t>471194954</t>
  </si>
  <si>
    <t>Pol47</t>
  </si>
  <si>
    <t>materiál celkem</t>
  </si>
  <si>
    <t>-1586830404</t>
  </si>
  <si>
    <t>Pol48</t>
  </si>
  <si>
    <t>1081227591</t>
  </si>
  <si>
    <t>Pol49</t>
  </si>
  <si>
    <t>96594234</t>
  </si>
  <si>
    <t>Pol50</t>
  </si>
  <si>
    <t>1092203952</t>
  </si>
  <si>
    <t>D5</t>
  </si>
  <si>
    <t>Zemní práce (pro uzemnění a bleskosvod)</t>
  </si>
  <si>
    <t>Pol51</t>
  </si>
  <si>
    <t>vytyčení podzemních sítí</t>
  </si>
  <si>
    <t>-1200894234</t>
  </si>
  <si>
    <t>Pol52</t>
  </si>
  <si>
    <t>výkop 50x35 tř. 3</t>
  </si>
  <si>
    <t>848766319</t>
  </si>
  <si>
    <t>Pol53</t>
  </si>
  <si>
    <t>zához 50x35 tř.3</t>
  </si>
  <si>
    <t>-1632673113</t>
  </si>
  <si>
    <t>Pol54</t>
  </si>
  <si>
    <t>provizorní úprava terénu</t>
  </si>
  <si>
    <t>196159679</t>
  </si>
  <si>
    <t>Pol55</t>
  </si>
  <si>
    <t>odvoz zeminy do 10km vč. poplatku za skládku</t>
  </si>
  <si>
    <t>821851471</t>
  </si>
  <si>
    <t>Pol56</t>
  </si>
  <si>
    <t>řezání spáry v betonu do 10cm</t>
  </si>
  <si>
    <t>-1657206057</t>
  </si>
  <si>
    <t>Pol57</t>
  </si>
  <si>
    <t>bourání živičných povrchů do 3-5 cm</t>
  </si>
  <si>
    <t>-286937749</t>
  </si>
  <si>
    <t>Pol58</t>
  </si>
  <si>
    <t>bourání betonu do 10 cm</t>
  </si>
  <si>
    <t>1788075263</t>
  </si>
  <si>
    <t>Pol59</t>
  </si>
  <si>
    <t>betonová vrstva 10 cm vč. materiálu</t>
  </si>
  <si>
    <t>-564610016</t>
  </si>
  <si>
    <t>Pol60</t>
  </si>
  <si>
    <t>litý asfalt 4cm vč. materiálu</t>
  </si>
  <si>
    <t>1364444992</t>
  </si>
  <si>
    <t>17906ELSL - Elektroinstalace slaboproud</t>
  </si>
  <si>
    <t>Soupis:</t>
  </si>
  <si>
    <t>17906ELSLLAN - datové rozvody</t>
  </si>
  <si>
    <t>Závěsný optický kabel SM DROP1000 s LSOH pláštěm a třídou reakce na oheň Eca 12 vláken SM 09/125. Polomer min. ohybu 30mm.</t>
  </si>
  <si>
    <t>kalkulace a cenová nabídka dodavatelů</t>
  </si>
  <si>
    <t>-1425115432</t>
  </si>
  <si>
    <t>Optická vana 1U k ukončení optických kabelů v datových rozvaděčích s upevněním do 19" rámů.</t>
  </si>
  <si>
    <t>-251533629</t>
  </si>
  <si>
    <t>Čelo optické vany vhodné pro optickou vanu s výsuvnou policí uzavíratelná klapkami 1U FOS2-1U-B/G. Čelo SC simplex lze použít pro LC duplexní optické adaptéry.</t>
  </si>
  <si>
    <t>195782922</t>
  </si>
  <si>
    <t>Optická spojka/ adaptér/ coupling SC-SC, simplex, SM, keramický spojovací člen uvnitř adaptéru, modrá Optická spojka (coupling) SC-SC, simplex, SM, ceramic., modrá</t>
  </si>
  <si>
    <t>1989020088</t>
  </si>
  <si>
    <t>Pigtail optický SM OS1 9/125 G652D, SC 1m</t>
  </si>
  <si>
    <t>1171593965</t>
  </si>
  <si>
    <t>Ochrana sváru LOW-COST smrštitelná teplem - 3x45mm LOW-COST ochrana sváru smrštitelná teplem - 3x45mm</t>
  </si>
  <si>
    <t>-699449765</t>
  </si>
  <si>
    <t>Kazeta optická univerzální R35 pro 12 vláken, s víčkem, 2x integrovaný hřebínek pro 6 ochran sváru, OEM Optická univerzální kazeta R30 OEM pro 12 vláken, s víčkem, 2x integrovaný hřebínek pro 6 ochran sváru, poloměr ohybu vláken 30mm, rozměry 92 x 10 x 155mm</t>
  </si>
  <si>
    <t>555013404</t>
  </si>
  <si>
    <t>Patch kabel 9/125 LCupc/SCupc SM OS 1m duplex SXPC-LC/SC-UPC-OS-1M-D</t>
  </si>
  <si>
    <t>1124783878</t>
  </si>
  <si>
    <t>Patch kabel 9/125 SCupc/SCupc SM OS 1m duplex SXPC-SC/SC-UPC-OS-1M-</t>
  </si>
  <si>
    <t>1119509892</t>
  </si>
  <si>
    <t>Rozvadeč nástěnný 12U/60x50 šedý, sklo,</t>
  </si>
  <si>
    <t>2050878243</t>
  </si>
  <si>
    <t>Rozvodný panel  5x230V</t>
  </si>
  <si>
    <t>491512701</t>
  </si>
  <si>
    <t>Police do RACK</t>
  </si>
  <si>
    <t>-706320656</t>
  </si>
  <si>
    <t>Patch panel 24 portů solarix</t>
  </si>
  <si>
    <t>1778451302</t>
  </si>
  <si>
    <t>Zásuvka datová 2 porty RJ45,instalace na povrch</t>
  </si>
  <si>
    <t>1243825105</t>
  </si>
  <si>
    <t>Patchkord 0,5m UTP 5e</t>
  </si>
  <si>
    <t>1349585957</t>
  </si>
  <si>
    <t>SFP optický modul SM LC, 1310nm, 20km, DDM - Cisco komp, 1Gbps</t>
  </si>
  <si>
    <t>1207527052</t>
  </si>
  <si>
    <t>Switche budou plně konfigurovatelné s  L2 přepínačem, 24x port Fast Ethernet 10/100 Mb/s, 2x port Gigabit Ethernet 10/100/1000 Mb/s, 2x Gigabit Ethernet SFP slot, Auto-MDIX, propustnost až 12.8 Gbps a 9.5 mpps, procesor s frekvencí 800 MHz, 256 MB RAM, 128 MB flash, paketový buffer 1.5 MB, QoS a silné zabezpečení.</t>
  </si>
  <si>
    <t>515725810</t>
  </si>
  <si>
    <t>Média konvertor sítě Gigabit Ethernet pro převod médií z optického vedení 1000BASE-LX/LH na metalické vedení 1000Base-T a naopak, pro použití s jednorežimovým optickým kabelem s konektorem typu SC, využívá vlnovou délku 1310 nm, přenos na vzdálenost až 15 km.</t>
  </si>
  <si>
    <t>1438682501</t>
  </si>
  <si>
    <t>Kabel UTP 5e,  měď 24 AWG (0,51mm),</t>
  </si>
  <si>
    <t>241719074</t>
  </si>
  <si>
    <t>Kabelový žlab se spojkou neděrovaný 50x60x0,75 Pozinkováno</t>
  </si>
  <si>
    <t>-382236039</t>
  </si>
  <si>
    <t>Víko žlabu</t>
  </si>
  <si>
    <t>-1436370409</t>
  </si>
  <si>
    <t>T kus pro rozbočení  žlabu</t>
  </si>
  <si>
    <t>1382876412</t>
  </si>
  <si>
    <t>Oblouk 90x60x50</t>
  </si>
  <si>
    <t>1935025312</t>
  </si>
  <si>
    <t>Profil na zavěšění MP 41x21</t>
  </si>
  <si>
    <t>-1478508050</t>
  </si>
  <si>
    <t>Zavitová tyč 6mm delka  1m</t>
  </si>
  <si>
    <t>1279021492</t>
  </si>
  <si>
    <t>Šroub s plochou kulovou hlavou se čtyřhranem  s matkou</t>
  </si>
  <si>
    <t>-549719732</t>
  </si>
  <si>
    <t>Hmoždinky pro M6 kovová</t>
  </si>
  <si>
    <t>2009633623</t>
  </si>
  <si>
    <t>Trubka pevná 16mm šedá, včetně příchytek a kotvení</t>
  </si>
  <si>
    <t>1429264921</t>
  </si>
  <si>
    <t>Lišta LV 13x18</t>
  </si>
  <si>
    <t>-434124507</t>
  </si>
  <si>
    <t>Převěs optického vlákna do 20 m</t>
  </si>
  <si>
    <t>kpl</t>
  </si>
  <si>
    <t>-1563736964</t>
  </si>
  <si>
    <t>Ostatní spojovací materiál</t>
  </si>
  <si>
    <t>379412613</t>
  </si>
  <si>
    <t>Rozholení kabelu a čistění vlákna</t>
  </si>
  <si>
    <t>-193707900</t>
  </si>
  <si>
    <t>Vaření optického vlákna</t>
  </si>
  <si>
    <t>-479575155</t>
  </si>
  <si>
    <t>Formátování kabelové rezervy</t>
  </si>
  <si>
    <t>1341393810</t>
  </si>
  <si>
    <t>Instalace Lišt LV</t>
  </si>
  <si>
    <t>-858624311</t>
  </si>
  <si>
    <t>Instalace kabeláže a vlákna</t>
  </si>
  <si>
    <t>1630081260</t>
  </si>
  <si>
    <t>Instalace kabelových žlabů</t>
  </si>
  <si>
    <t>1825618489</t>
  </si>
  <si>
    <t>Průrazy zdí do 20mm</t>
  </si>
  <si>
    <t>-1019424830</t>
  </si>
  <si>
    <t>Instalace Rackových skříní a osazení (Truhlárna, Varna - kuchyň)</t>
  </si>
  <si>
    <t>1613327689</t>
  </si>
  <si>
    <t>Zapojení datových zásuvek a patch panelů</t>
  </si>
  <si>
    <t>-662933414</t>
  </si>
  <si>
    <t>Přepojení stávajících kamer IP do nové rackové skříně</t>
  </si>
  <si>
    <t>2073422076</t>
  </si>
  <si>
    <t>17906ELSLEZS - zabezpečovací a přístupový systém</t>
  </si>
  <si>
    <t>D2 - Poplachový systém</t>
  </si>
  <si>
    <t>D3 - Přístupový systém:</t>
  </si>
  <si>
    <t>Poplachový systém</t>
  </si>
  <si>
    <t>Kovový kryt se sabotážním kontakem a zdrojem pro ústředny</t>
  </si>
  <si>
    <t>-451034421</t>
  </si>
  <si>
    <t>Plošný spoj ústředny  8 zon,  Max 512zon</t>
  </si>
  <si>
    <t>-2052224050</t>
  </si>
  <si>
    <t>Elegantní bílá dotyková klávesnice pro ústředny</t>
  </si>
  <si>
    <t>1026266380</t>
  </si>
  <si>
    <t>Expander  16 zón</t>
  </si>
  <si>
    <t>1156441995</t>
  </si>
  <si>
    <t>Detektor prostorový PIR</t>
  </si>
  <si>
    <t>-1127710400</t>
  </si>
  <si>
    <t>Detektor duální PIR a MW</t>
  </si>
  <si>
    <t>365063182</t>
  </si>
  <si>
    <t>Detektor magnetický MAM na kovová vrata</t>
  </si>
  <si>
    <t>-1175792666</t>
  </si>
  <si>
    <t>Siréna vnitřní</t>
  </si>
  <si>
    <t>429006786</t>
  </si>
  <si>
    <t>Akumulátor 17Ah, 12V</t>
  </si>
  <si>
    <t>1151946155</t>
  </si>
  <si>
    <t>Komunikátor GSM, pro zasílání SMS a připojení na PCO</t>
  </si>
  <si>
    <t>-2092109251</t>
  </si>
  <si>
    <t>ETHM modul pro připojení systému do LAN</t>
  </si>
  <si>
    <t>-1107436736</t>
  </si>
  <si>
    <t>Kabel Sykfy 5x2x0,5</t>
  </si>
  <si>
    <t>-1067497336</t>
  </si>
  <si>
    <t>Kabel Sykfy 3x2x0,5</t>
  </si>
  <si>
    <t>-325288714</t>
  </si>
  <si>
    <t>-733636591</t>
  </si>
  <si>
    <t>Spotřební materiál</t>
  </si>
  <si>
    <t>1711876485</t>
  </si>
  <si>
    <t>Sekání, Instalace Lišt a kabeláže</t>
  </si>
  <si>
    <t>-395282224</t>
  </si>
  <si>
    <t>TD, montáž prvků, oživení, revize, programování, základní zaškolení, doprava</t>
  </si>
  <si>
    <t>-28073910</t>
  </si>
  <si>
    <t>Přístupový systém:</t>
  </si>
  <si>
    <t>Externí čtečka  Standard - příchod</t>
  </si>
  <si>
    <t>-1445550025</t>
  </si>
  <si>
    <t>Komunikační prvek VOS</t>
  </si>
  <si>
    <t>1078232688</t>
  </si>
  <si>
    <t>Řídící jednotka iTouch, LAN RJ 45</t>
  </si>
  <si>
    <t>-1692136247</t>
  </si>
  <si>
    <t>Záložní zdroj 12V/3A</t>
  </si>
  <si>
    <t>-236729850</t>
  </si>
  <si>
    <t>Akumulátor 7Ah, 12V</t>
  </si>
  <si>
    <t>-1928406401</t>
  </si>
  <si>
    <t>Elektrický otvírač 12V ss, revezní nízkoodběrový</t>
  </si>
  <si>
    <t>-1945957257</t>
  </si>
  <si>
    <t>Nouzové tlačítko odchodové</t>
  </si>
  <si>
    <t>-1389928179</t>
  </si>
  <si>
    <t>1080369326</t>
  </si>
  <si>
    <t>-62637132</t>
  </si>
  <si>
    <t>-1966182577</t>
  </si>
  <si>
    <t>-1509059999</t>
  </si>
  <si>
    <t>1342736712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</si>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</sst>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49" fontId="39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9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wrapText="1"/>
    </xf>
    <xf numFmtId="49" fontId="39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7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5" t="s">
        <v>14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3"/>
      <c r="AQ5" s="23"/>
      <c r="AR5" s="21"/>
      <c r="BE5" s="335" t="s">
        <v>15</v>
      </c>
      <c r="BS5" s="18" t="s">
        <v>6</v>
      </c>
    </row>
    <row r="6" spans="2:7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57" t="s">
        <v>17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3"/>
      <c r="AQ6" s="23"/>
      <c r="AR6" s="21"/>
      <c r="BE6" s="336"/>
      <c r="BS6" s="18" t="s">
        <v>6</v>
      </c>
    </row>
    <row r="7" spans="2:7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6"/>
      <c r="BS7" s="18" t="s">
        <v>6</v>
      </c>
    </row>
    <row r="8" spans="2:7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6"/>
      <c r="BS8" s="18" t="s">
        <v>6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6"/>
      <c r="BS9" s="18" t="s">
        <v>6</v>
      </c>
    </row>
    <row r="10" spans="2:7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36"/>
      <c r="BS10" s="18" t="s">
        <v>6</v>
      </c>
    </row>
    <row r="11" spans="2:7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36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6"/>
      <c r="BS12" s="18" t="s">
        <v>6</v>
      </c>
    </row>
    <row r="13" spans="2:7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36"/>
      <c r="BS13" s="18" t="s">
        <v>6</v>
      </c>
    </row>
    <row r="14" spans="2:71" ht="11.25">
      <c r="B14" s="22"/>
      <c r="C14" s="23"/>
      <c r="D14" s="23"/>
      <c r="E14" s="358" t="s">
        <v>30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36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6"/>
      <c r="BS15" s="18" t="s">
        <v>4</v>
      </c>
    </row>
    <row r="16" spans="2:7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36"/>
      <c r="BS16" s="18" t="s">
        <v>4</v>
      </c>
    </row>
    <row r="17" spans="2:7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36"/>
      <c r="BS17" s="18" t="s">
        <v>35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6"/>
      <c r="BS18" s="18" t="s">
        <v>6</v>
      </c>
    </row>
    <row r="19" spans="2:7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36"/>
      <c r="BS19" s="18" t="s">
        <v>6</v>
      </c>
    </row>
    <row r="20" spans="2:71" ht="18.4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36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6"/>
    </row>
    <row r="22" spans="2:57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6"/>
    </row>
    <row r="23" spans="2:57" ht="56.25" customHeight="1">
      <c r="B23" s="22"/>
      <c r="C23" s="23"/>
      <c r="D23" s="23"/>
      <c r="E23" s="360" t="s">
        <v>39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23"/>
      <c r="AP23" s="23"/>
      <c r="AQ23" s="23"/>
      <c r="AR23" s="21"/>
      <c r="BE23" s="336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6"/>
    </row>
    <row r="25" spans="2:57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6"/>
    </row>
    <row r="26" spans="2:57" s="1" customFormat="1" ht="25.9" customHeight="1"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37">
        <f>ROUND(AG54,2)</f>
        <v>0</v>
      </c>
      <c r="AL26" s="338"/>
      <c r="AM26" s="338"/>
      <c r="AN26" s="338"/>
      <c r="AO26" s="338"/>
      <c r="AP26" s="36"/>
      <c r="AQ26" s="36"/>
      <c r="AR26" s="39"/>
      <c r="BE26" s="336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6"/>
    </row>
    <row r="28" spans="2:57" s="1" customFormat="1" ht="11.2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1" t="s">
        <v>41</v>
      </c>
      <c r="M28" s="361"/>
      <c r="N28" s="361"/>
      <c r="O28" s="361"/>
      <c r="P28" s="361"/>
      <c r="Q28" s="36"/>
      <c r="R28" s="36"/>
      <c r="S28" s="36"/>
      <c r="T28" s="36"/>
      <c r="U28" s="36"/>
      <c r="V28" s="36"/>
      <c r="W28" s="361" t="s">
        <v>42</v>
      </c>
      <c r="X28" s="361"/>
      <c r="Y28" s="361"/>
      <c r="Z28" s="361"/>
      <c r="AA28" s="361"/>
      <c r="AB28" s="361"/>
      <c r="AC28" s="361"/>
      <c r="AD28" s="361"/>
      <c r="AE28" s="361"/>
      <c r="AF28" s="36"/>
      <c r="AG28" s="36"/>
      <c r="AH28" s="36"/>
      <c r="AI28" s="36"/>
      <c r="AJ28" s="36"/>
      <c r="AK28" s="361" t="s">
        <v>43</v>
      </c>
      <c r="AL28" s="361"/>
      <c r="AM28" s="361"/>
      <c r="AN28" s="361"/>
      <c r="AO28" s="361"/>
      <c r="AP28" s="36"/>
      <c r="AQ28" s="36"/>
      <c r="AR28" s="39"/>
      <c r="BE28" s="336"/>
    </row>
    <row r="29" spans="2:57" s="2" customFormat="1" ht="14.45" customHeight="1">
      <c r="B29" s="40"/>
      <c r="C29" s="41"/>
      <c r="D29" s="30" t="s">
        <v>44</v>
      </c>
      <c r="E29" s="41"/>
      <c r="F29" s="30" t="s">
        <v>45</v>
      </c>
      <c r="G29" s="41"/>
      <c r="H29" s="41"/>
      <c r="I29" s="41"/>
      <c r="J29" s="41"/>
      <c r="K29" s="41"/>
      <c r="L29" s="362">
        <v>0.21</v>
      </c>
      <c r="M29" s="334"/>
      <c r="N29" s="334"/>
      <c r="O29" s="334"/>
      <c r="P29" s="334"/>
      <c r="Q29" s="41"/>
      <c r="R29" s="41"/>
      <c r="S29" s="41"/>
      <c r="T29" s="41"/>
      <c r="U29" s="41"/>
      <c r="V29" s="41"/>
      <c r="W29" s="333">
        <f>ROUND(AZ54,2)</f>
        <v>0</v>
      </c>
      <c r="X29" s="334"/>
      <c r="Y29" s="334"/>
      <c r="Z29" s="334"/>
      <c r="AA29" s="334"/>
      <c r="AB29" s="334"/>
      <c r="AC29" s="334"/>
      <c r="AD29" s="334"/>
      <c r="AE29" s="334"/>
      <c r="AF29" s="41"/>
      <c r="AG29" s="41"/>
      <c r="AH29" s="41"/>
      <c r="AI29" s="41"/>
      <c r="AJ29" s="41"/>
      <c r="AK29" s="333">
        <f>ROUND(AV54,2)</f>
        <v>0</v>
      </c>
      <c r="AL29" s="334"/>
      <c r="AM29" s="334"/>
      <c r="AN29" s="334"/>
      <c r="AO29" s="334"/>
      <c r="AP29" s="41"/>
      <c r="AQ29" s="41"/>
      <c r="AR29" s="42"/>
      <c r="BE29" s="336"/>
    </row>
    <row r="30" spans="2:57" s="2" customFormat="1" ht="14.45" customHeight="1">
      <c r="B30" s="40"/>
      <c r="C30" s="41"/>
      <c r="D30" s="41"/>
      <c r="E30" s="41"/>
      <c r="F30" s="30" t="s">
        <v>46</v>
      </c>
      <c r="G30" s="41"/>
      <c r="H30" s="41"/>
      <c r="I30" s="41"/>
      <c r="J30" s="41"/>
      <c r="K30" s="41"/>
      <c r="L30" s="362">
        <v>0.15</v>
      </c>
      <c r="M30" s="334"/>
      <c r="N30" s="334"/>
      <c r="O30" s="334"/>
      <c r="P30" s="334"/>
      <c r="Q30" s="41"/>
      <c r="R30" s="41"/>
      <c r="S30" s="41"/>
      <c r="T30" s="41"/>
      <c r="U30" s="41"/>
      <c r="V30" s="41"/>
      <c r="W30" s="333">
        <f>ROUND(BA54,2)</f>
        <v>0</v>
      </c>
      <c r="X30" s="334"/>
      <c r="Y30" s="334"/>
      <c r="Z30" s="334"/>
      <c r="AA30" s="334"/>
      <c r="AB30" s="334"/>
      <c r="AC30" s="334"/>
      <c r="AD30" s="334"/>
      <c r="AE30" s="334"/>
      <c r="AF30" s="41"/>
      <c r="AG30" s="41"/>
      <c r="AH30" s="41"/>
      <c r="AI30" s="41"/>
      <c r="AJ30" s="41"/>
      <c r="AK30" s="333">
        <f>ROUND(AW54,2)</f>
        <v>0</v>
      </c>
      <c r="AL30" s="334"/>
      <c r="AM30" s="334"/>
      <c r="AN30" s="334"/>
      <c r="AO30" s="334"/>
      <c r="AP30" s="41"/>
      <c r="AQ30" s="41"/>
      <c r="AR30" s="42"/>
      <c r="BE30" s="336"/>
    </row>
    <row r="31" spans="2:57" s="2" customFormat="1" ht="14.45" customHeight="1" hidden="1">
      <c r="B31" s="40"/>
      <c r="C31" s="41"/>
      <c r="D31" s="41"/>
      <c r="E31" s="41"/>
      <c r="F31" s="30" t="s">
        <v>47</v>
      </c>
      <c r="G31" s="41"/>
      <c r="H31" s="41"/>
      <c r="I31" s="41"/>
      <c r="J31" s="41"/>
      <c r="K31" s="41"/>
      <c r="L31" s="362">
        <v>0.21</v>
      </c>
      <c r="M31" s="334"/>
      <c r="N31" s="334"/>
      <c r="O31" s="334"/>
      <c r="P31" s="334"/>
      <c r="Q31" s="41"/>
      <c r="R31" s="41"/>
      <c r="S31" s="41"/>
      <c r="T31" s="41"/>
      <c r="U31" s="41"/>
      <c r="V31" s="41"/>
      <c r="W31" s="333">
        <f>ROUND(BB54,2)</f>
        <v>0</v>
      </c>
      <c r="X31" s="334"/>
      <c r="Y31" s="334"/>
      <c r="Z31" s="334"/>
      <c r="AA31" s="334"/>
      <c r="AB31" s="334"/>
      <c r="AC31" s="334"/>
      <c r="AD31" s="334"/>
      <c r="AE31" s="334"/>
      <c r="AF31" s="41"/>
      <c r="AG31" s="41"/>
      <c r="AH31" s="41"/>
      <c r="AI31" s="41"/>
      <c r="AJ31" s="41"/>
      <c r="AK31" s="333">
        <v>0</v>
      </c>
      <c r="AL31" s="334"/>
      <c r="AM31" s="334"/>
      <c r="AN31" s="334"/>
      <c r="AO31" s="334"/>
      <c r="AP31" s="41"/>
      <c r="AQ31" s="41"/>
      <c r="AR31" s="42"/>
      <c r="BE31" s="336"/>
    </row>
    <row r="32" spans="2:57" s="2" customFormat="1" ht="14.45" customHeight="1" hidden="1">
      <c r="B32" s="40"/>
      <c r="C32" s="41"/>
      <c r="D32" s="41"/>
      <c r="E32" s="41"/>
      <c r="F32" s="30" t="s">
        <v>48</v>
      </c>
      <c r="G32" s="41"/>
      <c r="H32" s="41"/>
      <c r="I32" s="41"/>
      <c r="J32" s="41"/>
      <c r="K32" s="41"/>
      <c r="L32" s="362">
        <v>0.15</v>
      </c>
      <c r="M32" s="334"/>
      <c r="N32" s="334"/>
      <c r="O32" s="334"/>
      <c r="P32" s="334"/>
      <c r="Q32" s="41"/>
      <c r="R32" s="41"/>
      <c r="S32" s="41"/>
      <c r="T32" s="41"/>
      <c r="U32" s="41"/>
      <c r="V32" s="41"/>
      <c r="W32" s="333">
        <f>ROUND(BC54,2)</f>
        <v>0</v>
      </c>
      <c r="X32" s="334"/>
      <c r="Y32" s="334"/>
      <c r="Z32" s="334"/>
      <c r="AA32" s="334"/>
      <c r="AB32" s="334"/>
      <c r="AC32" s="334"/>
      <c r="AD32" s="334"/>
      <c r="AE32" s="334"/>
      <c r="AF32" s="41"/>
      <c r="AG32" s="41"/>
      <c r="AH32" s="41"/>
      <c r="AI32" s="41"/>
      <c r="AJ32" s="41"/>
      <c r="AK32" s="333">
        <v>0</v>
      </c>
      <c r="AL32" s="334"/>
      <c r="AM32" s="334"/>
      <c r="AN32" s="334"/>
      <c r="AO32" s="334"/>
      <c r="AP32" s="41"/>
      <c r="AQ32" s="41"/>
      <c r="AR32" s="42"/>
      <c r="BE32" s="336"/>
    </row>
    <row r="33" spans="2:44" s="2" customFormat="1" ht="14.45" customHeight="1" hidden="1">
      <c r="B33" s="40"/>
      <c r="C33" s="41"/>
      <c r="D33" s="41"/>
      <c r="E33" s="41"/>
      <c r="F33" s="30" t="s">
        <v>49</v>
      </c>
      <c r="G33" s="41"/>
      <c r="H33" s="41"/>
      <c r="I33" s="41"/>
      <c r="J33" s="41"/>
      <c r="K33" s="41"/>
      <c r="L33" s="362">
        <v>0</v>
      </c>
      <c r="M33" s="334"/>
      <c r="N33" s="334"/>
      <c r="O33" s="334"/>
      <c r="P33" s="334"/>
      <c r="Q33" s="41"/>
      <c r="R33" s="41"/>
      <c r="S33" s="41"/>
      <c r="T33" s="41"/>
      <c r="U33" s="41"/>
      <c r="V33" s="41"/>
      <c r="W33" s="333">
        <f>ROUND(BD54,2)</f>
        <v>0</v>
      </c>
      <c r="X33" s="334"/>
      <c r="Y33" s="334"/>
      <c r="Z33" s="334"/>
      <c r="AA33" s="334"/>
      <c r="AB33" s="334"/>
      <c r="AC33" s="334"/>
      <c r="AD33" s="334"/>
      <c r="AE33" s="334"/>
      <c r="AF33" s="41"/>
      <c r="AG33" s="41"/>
      <c r="AH33" s="41"/>
      <c r="AI33" s="41"/>
      <c r="AJ33" s="41"/>
      <c r="AK33" s="333">
        <v>0</v>
      </c>
      <c r="AL33" s="334"/>
      <c r="AM33" s="334"/>
      <c r="AN33" s="334"/>
      <c r="AO33" s="334"/>
      <c r="AP33" s="41"/>
      <c r="AQ33" s="41"/>
      <c r="AR33" s="42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5.9" customHeight="1"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339" t="s">
        <v>52</v>
      </c>
      <c r="Y35" s="340"/>
      <c r="Z35" s="340"/>
      <c r="AA35" s="340"/>
      <c r="AB35" s="340"/>
      <c r="AC35" s="45"/>
      <c r="AD35" s="45"/>
      <c r="AE35" s="45"/>
      <c r="AF35" s="45"/>
      <c r="AG35" s="45"/>
      <c r="AH35" s="45"/>
      <c r="AI35" s="45"/>
      <c r="AJ35" s="45"/>
      <c r="AK35" s="341">
        <f>SUM(AK26:AK33)</f>
        <v>0</v>
      </c>
      <c r="AL35" s="340"/>
      <c r="AM35" s="340"/>
      <c r="AN35" s="340"/>
      <c r="AO35" s="342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4.95" customHeight="1">
      <c r="B42" s="35"/>
      <c r="C42" s="24" t="s">
        <v>53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1" customFormat="1" ht="12" customHeight="1">
      <c r="B44" s="35"/>
      <c r="C44" s="30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17906CU2019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9"/>
    </row>
    <row r="45" spans="2:44" s="3" customFormat="1" ht="36.95" customHeight="1">
      <c r="B45" s="51"/>
      <c r="C45" s="52" t="s">
        <v>16</v>
      </c>
      <c r="D45" s="53"/>
      <c r="E45" s="53"/>
      <c r="F45" s="53"/>
      <c r="G45" s="53"/>
      <c r="H45" s="53"/>
      <c r="I45" s="53"/>
      <c r="J45" s="53"/>
      <c r="K45" s="53"/>
      <c r="L45" s="352" t="str">
        <f>K6</f>
        <v>SOŠ a SOU řemesel - Stavební úpravy provozního objektu na univerzální dílnu</v>
      </c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53"/>
      <c r="AQ45" s="53"/>
      <c r="AR45" s="54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>
      <c r="B47" s="35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55" t="str">
        <f>IF(K8="","",K8)</f>
        <v>Čáslavská č.p. 202, Kutná Hora - Karlov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354" t="str">
        <f>IF(AN8="","",AN8)</f>
        <v>15. 4. 2019</v>
      </c>
      <c r="AN47" s="354"/>
      <c r="AO47" s="36"/>
      <c r="AP47" s="36"/>
      <c r="AQ47" s="36"/>
      <c r="AR47" s="39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2:56" s="1" customFormat="1" ht="24.95" customHeight="1">
      <c r="B49" s="35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SOŠ a SOU řemesel, Kutná Hora, Čáslavská 202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31</v>
      </c>
      <c r="AJ49" s="36"/>
      <c r="AK49" s="36"/>
      <c r="AL49" s="36"/>
      <c r="AM49" s="350" t="str">
        <f>IF(E17="","",E17)</f>
        <v>Kutnohorská stavební projekce- ing.Zuzana Hádková</v>
      </c>
      <c r="AN49" s="351"/>
      <c r="AO49" s="351"/>
      <c r="AP49" s="351"/>
      <c r="AQ49" s="36"/>
      <c r="AR49" s="39"/>
      <c r="AS49" s="344" t="s">
        <v>54</v>
      </c>
      <c r="AT49" s="345"/>
      <c r="AU49" s="57"/>
      <c r="AV49" s="57"/>
      <c r="AW49" s="57"/>
      <c r="AX49" s="57"/>
      <c r="AY49" s="57"/>
      <c r="AZ49" s="57"/>
      <c r="BA49" s="57"/>
      <c r="BB49" s="57"/>
      <c r="BC49" s="57"/>
      <c r="BD49" s="58"/>
    </row>
    <row r="50" spans="2:56" s="1" customFormat="1" ht="13.7" customHeight="1">
      <c r="B50" s="35"/>
      <c r="C50" s="30" t="s">
        <v>29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36</v>
      </c>
      <c r="AJ50" s="36"/>
      <c r="AK50" s="36"/>
      <c r="AL50" s="36"/>
      <c r="AM50" s="350" t="str">
        <f>IF(E20="","",E20)</f>
        <v xml:space="preserve"> </v>
      </c>
      <c r="AN50" s="351"/>
      <c r="AO50" s="351"/>
      <c r="AP50" s="351"/>
      <c r="AQ50" s="36"/>
      <c r="AR50" s="39"/>
      <c r="AS50" s="346"/>
      <c r="AT50" s="347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56" s="1" customFormat="1" ht="10.9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8"/>
      <c r="AT51" s="349"/>
      <c r="AU51" s="61"/>
      <c r="AV51" s="61"/>
      <c r="AW51" s="61"/>
      <c r="AX51" s="61"/>
      <c r="AY51" s="61"/>
      <c r="AZ51" s="61"/>
      <c r="BA51" s="61"/>
      <c r="BB51" s="61"/>
      <c r="BC51" s="61"/>
      <c r="BD51" s="62"/>
    </row>
    <row r="52" spans="2:56" s="1" customFormat="1" ht="29.25" customHeight="1">
      <c r="B52" s="35"/>
      <c r="C52" s="367" t="s">
        <v>55</v>
      </c>
      <c r="D52" s="368"/>
      <c r="E52" s="368"/>
      <c r="F52" s="368"/>
      <c r="G52" s="368"/>
      <c r="H52" s="63"/>
      <c r="I52" s="369" t="s">
        <v>56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72" t="s">
        <v>57</v>
      </c>
      <c r="AH52" s="368"/>
      <c r="AI52" s="368"/>
      <c r="AJ52" s="368"/>
      <c r="AK52" s="368"/>
      <c r="AL52" s="368"/>
      <c r="AM52" s="368"/>
      <c r="AN52" s="369" t="s">
        <v>58</v>
      </c>
      <c r="AO52" s="368"/>
      <c r="AP52" s="368"/>
      <c r="AQ52" s="64" t="s">
        <v>59</v>
      </c>
      <c r="AR52" s="39"/>
      <c r="AS52" s="65" t="s">
        <v>60</v>
      </c>
      <c r="AT52" s="66" t="s">
        <v>61</v>
      </c>
      <c r="AU52" s="66" t="s">
        <v>62</v>
      </c>
      <c r="AV52" s="66" t="s">
        <v>63</v>
      </c>
      <c r="AW52" s="66" t="s">
        <v>64</v>
      </c>
      <c r="AX52" s="66" t="s">
        <v>65</v>
      </c>
      <c r="AY52" s="66" t="s">
        <v>66</v>
      </c>
      <c r="AZ52" s="66" t="s">
        <v>67</v>
      </c>
      <c r="BA52" s="66" t="s">
        <v>68</v>
      </c>
      <c r="BB52" s="66" t="s">
        <v>69</v>
      </c>
      <c r="BC52" s="66" t="s">
        <v>70</v>
      </c>
      <c r="BD52" s="67" t="s">
        <v>71</v>
      </c>
    </row>
    <row r="53" spans="2:56" s="1" customFormat="1" ht="10.9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</row>
    <row r="54" spans="2:90" s="4" customFormat="1" ht="32.45" customHeight="1">
      <c r="B54" s="71"/>
      <c r="C54" s="72" t="s">
        <v>72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74">
        <f>ROUND(AG55+SUM(AG56:AG59),2)</f>
        <v>0</v>
      </c>
      <c r="AH54" s="374"/>
      <c r="AI54" s="374"/>
      <c r="AJ54" s="374"/>
      <c r="AK54" s="374"/>
      <c r="AL54" s="374"/>
      <c r="AM54" s="374"/>
      <c r="AN54" s="375">
        <f aca="true" t="shared" si="0" ref="AN54:AN61">SUM(AG54,AT54)</f>
        <v>0</v>
      </c>
      <c r="AO54" s="375"/>
      <c r="AP54" s="375"/>
      <c r="AQ54" s="75" t="s">
        <v>19</v>
      </c>
      <c r="AR54" s="76"/>
      <c r="AS54" s="77">
        <f>ROUND(AS55+SUM(AS56:AS59),2)</f>
        <v>0</v>
      </c>
      <c r="AT54" s="78">
        <f aca="true" t="shared" si="1" ref="AT54:AT61">ROUND(SUM(AV54:AW54),2)</f>
        <v>0</v>
      </c>
      <c r="AU54" s="79">
        <f>ROUND(AU55+SUM(AU56:AU59),5)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ROUND(AZ55+SUM(AZ56:AZ59),2)</f>
        <v>0</v>
      </c>
      <c r="BA54" s="78">
        <f>ROUND(BA55+SUM(BA56:BA59),2)</f>
        <v>0</v>
      </c>
      <c r="BB54" s="78">
        <f>ROUND(BB55+SUM(BB56:BB59),2)</f>
        <v>0</v>
      </c>
      <c r="BC54" s="78">
        <f>ROUND(BC55+SUM(BC56:BC59),2)</f>
        <v>0</v>
      </c>
      <c r="BD54" s="80">
        <f>ROUND(BD55+SUM(BD56:BD59),2)</f>
        <v>0</v>
      </c>
      <c r="BS54" s="81" t="s">
        <v>73</v>
      </c>
      <c r="BT54" s="81" t="s">
        <v>74</v>
      </c>
      <c r="BU54" s="82" t="s">
        <v>75</v>
      </c>
      <c r="BV54" s="81" t="s">
        <v>76</v>
      </c>
      <c r="BW54" s="81" t="s">
        <v>5</v>
      </c>
      <c r="BX54" s="81" t="s">
        <v>77</v>
      </c>
      <c r="CL54" s="81" t="s">
        <v>19</v>
      </c>
    </row>
    <row r="55" spans="1:91" s="5" customFormat="1" ht="27" customHeight="1">
      <c r="A55" s="83" t="s">
        <v>78</v>
      </c>
      <c r="B55" s="84"/>
      <c r="C55" s="85"/>
      <c r="D55" s="370" t="s">
        <v>79</v>
      </c>
      <c r="E55" s="370"/>
      <c r="F55" s="370"/>
      <c r="G55" s="370"/>
      <c r="H55" s="370"/>
      <c r="I55" s="86"/>
      <c r="J55" s="370" t="s">
        <v>80</v>
      </c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65">
        <f>'17906UT - Vytápění'!J30</f>
        <v>0</v>
      </c>
      <c r="AH55" s="366"/>
      <c r="AI55" s="366"/>
      <c r="AJ55" s="366"/>
      <c r="AK55" s="366"/>
      <c r="AL55" s="366"/>
      <c r="AM55" s="366"/>
      <c r="AN55" s="365">
        <f t="shared" si="0"/>
        <v>0</v>
      </c>
      <c r="AO55" s="366"/>
      <c r="AP55" s="366"/>
      <c r="AQ55" s="87" t="s">
        <v>81</v>
      </c>
      <c r="AR55" s="88"/>
      <c r="AS55" s="89">
        <v>0</v>
      </c>
      <c r="AT55" s="90">
        <f t="shared" si="1"/>
        <v>0</v>
      </c>
      <c r="AU55" s="91">
        <f>'17906UT - Vytápění'!P85</f>
        <v>0</v>
      </c>
      <c r="AV55" s="90">
        <f>'17906UT - Vytápění'!J33</f>
        <v>0</v>
      </c>
      <c r="AW55" s="90">
        <f>'17906UT - Vytápění'!J34</f>
        <v>0</v>
      </c>
      <c r="AX55" s="90">
        <f>'17906UT - Vytápění'!J35</f>
        <v>0</v>
      </c>
      <c r="AY55" s="90">
        <f>'17906UT - Vytápění'!J36</f>
        <v>0</v>
      </c>
      <c r="AZ55" s="90">
        <f>'17906UT - Vytápění'!F33</f>
        <v>0</v>
      </c>
      <c r="BA55" s="90">
        <f>'17906UT - Vytápění'!F34</f>
        <v>0</v>
      </c>
      <c r="BB55" s="90">
        <f>'17906UT - Vytápění'!F35</f>
        <v>0</v>
      </c>
      <c r="BC55" s="90">
        <f>'17906UT - Vytápění'!F36</f>
        <v>0</v>
      </c>
      <c r="BD55" s="92">
        <f>'17906UT - Vytápění'!F37</f>
        <v>0</v>
      </c>
      <c r="BT55" s="93" t="s">
        <v>82</v>
      </c>
      <c r="BV55" s="93" t="s">
        <v>76</v>
      </c>
      <c r="BW55" s="93" t="s">
        <v>83</v>
      </c>
      <c r="BX55" s="93" t="s">
        <v>5</v>
      </c>
      <c r="CL55" s="93" t="s">
        <v>19</v>
      </c>
      <c r="CM55" s="93" t="s">
        <v>84</v>
      </c>
    </row>
    <row r="56" spans="1:91" s="5" customFormat="1" ht="16.5" customHeight="1">
      <c r="A56" s="83" t="s">
        <v>78</v>
      </c>
      <c r="B56" s="84"/>
      <c r="C56" s="85"/>
      <c r="D56" s="370" t="s">
        <v>85</v>
      </c>
      <c r="E56" s="370"/>
      <c r="F56" s="370"/>
      <c r="G56" s="370"/>
      <c r="H56" s="370"/>
      <c r="I56" s="86"/>
      <c r="J56" s="370" t="s">
        <v>86</v>
      </c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65">
        <f>'17906ZT - Zdravotní technika'!J30</f>
        <v>0</v>
      </c>
      <c r="AH56" s="366"/>
      <c r="AI56" s="366"/>
      <c r="AJ56" s="366"/>
      <c r="AK56" s="366"/>
      <c r="AL56" s="366"/>
      <c r="AM56" s="366"/>
      <c r="AN56" s="365">
        <f t="shared" si="0"/>
        <v>0</v>
      </c>
      <c r="AO56" s="366"/>
      <c r="AP56" s="366"/>
      <c r="AQ56" s="87" t="s">
        <v>81</v>
      </c>
      <c r="AR56" s="88"/>
      <c r="AS56" s="89">
        <v>0</v>
      </c>
      <c r="AT56" s="90">
        <f t="shared" si="1"/>
        <v>0</v>
      </c>
      <c r="AU56" s="91">
        <f>'17906ZT - Zdravotní technika'!P87</f>
        <v>0</v>
      </c>
      <c r="AV56" s="90">
        <f>'17906ZT - Zdravotní technika'!J33</f>
        <v>0</v>
      </c>
      <c r="AW56" s="90">
        <f>'17906ZT - Zdravotní technika'!J34</f>
        <v>0</v>
      </c>
      <c r="AX56" s="90">
        <f>'17906ZT - Zdravotní technika'!J35</f>
        <v>0</v>
      </c>
      <c r="AY56" s="90">
        <f>'17906ZT - Zdravotní technika'!J36</f>
        <v>0</v>
      </c>
      <c r="AZ56" s="90">
        <f>'17906ZT - Zdravotní technika'!F33</f>
        <v>0</v>
      </c>
      <c r="BA56" s="90">
        <f>'17906ZT - Zdravotní technika'!F34</f>
        <v>0</v>
      </c>
      <c r="BB56" s="90">
        <f>'17906ZT - Zdravotní technika'!F35</f>
        <v>0</v>
      </c>
      <c r="BC56" s="90">
        <f>'17906ZT - Zdravotní technika'!F36</f>
        <v>0</v>
      </c>
      <c r="BD56" s="92">
        <f>'17906ZT - Zdravotní technika'!F37</f>
        <v>0</v>
      </c>
      <c r="BT56" s="93" t="s">
        <v>82</v>
      </c>
      <c r="BV56" s="93" t="s">
        <v>76</v>
      </c>
      <c r="BW56" s="93" t="s">
        <v>87</v>
      </c>
      <c r="BX56" s="93" t="s">
        <v>5</v>
      </c>
      <c r="CL56" s="93" t="s">
        <v>19</v>
      </c>
      <c r="CM56" s="93" t="s">
        <v>84</v>
      </c>
    </row>
    <row r="57" spans="1:91" s="5" customFormat="1" ht="27" customHeight="1">
      <c r="A57" s="83" t="s">
        <v>78</v>
      </c>
      <c r="B57" s="84"/>
      <c r="C57" s="85"/>
      <c r="D57" s="370" t="s">
        <v>88</v>
      </c>
      <c r="E57" s="370"/>
      <c r="F57" s="370"/>
      <c r="G57" s="370"/>
      <c r="H57" s="370"/>
      <c r="I57" s="86"/>
      <c r="J57" s="370" t="s">
        <v>89</v>
      </c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65">
        <f>'17906ST - Stavební část'!J30</f>
        <v>0</v>
      </c>
      <c r="AH57" s="366"/>
      <c r="AI57" s="366"/>
      <c r="AJ57" s="366"/>
      <c r="AK57" s="366"/>
      <c r="AL57" s="366"/>
      <c r="AM57" s="366"/>
      <c r="AN57" s="365">
        <f t="shared" si="0"/>
        <v>0</v>
      </c>
      <c r="AO57" s="366"/>
      <c r="AP57" s="366"/>
      <c r="AQ57" s="87" t="s">
        <v>81</v>
      </c>
      <c r="AR57" s="88"/>
      <c r="AS57" s="89">
        <v>0</v>
      </c>
      <c r="AT57" s="90">
        <f t="shared" si="1"/>
        <v>0</v>
      </c>
      <c r="AU57" s="91">
        <f>'17906ST - Stavební část'!P108</f>
        <v>0</v>
      </c>
      <c r="AV57" s="90">
        <f>'17906ST - Stavební část'!J33</f>
        <v>0</v>
      </c>
      <c r="AW57" s="90">
        <f>'17906ST - Stavební část'!J34</f>
        <v>0</v>
      </c>
      <c r="AX57" s="90">
        <f>'17906ST - Stavební část'!J35</f>
        <v>0</v>
      </c>
      <c r="AY57" s="90">
        <f>'17906ST - Stavební část'!J36</f>
        <v>0</v>
      </c>
      <c r="AZ57" s="90">
        <f>'17906ST - Stavební část'!F33</f>
        <v>0</v>
      </c>
      <c r="BA57" s="90">
        <f>'17906ST - Stavební část'!F34</f>
        <v>0</v>
      </c>
      <c r="BB57" s="90">
        <f>'17906ST - Stavební část'!F35</f>
        <v>0</v>
      </c>
      <c r="BC57" s="90">
        <f>'17906ST - Stavební část'!F36</f>
        <v>0</v>
      </c>
      <c r="BD57" s="92">
        <f>'17906ST - Stavební část'!F37</f>
        <v>0</v>
      </c>
      <c r="BT57" s="93" t="s">
        <v>82</v>
      </c>
      <c r="BV57" s="93" t="s">
        <v>76</v>
      </c>
      <c r="BW57" s="93" t="s">
        <v>90</v>
      </c>
      <c r="BX57" s="93" t="s">
        <v>5</v>
      </c>
      <c r="CL57" s="93" t="s">
        <v>19</v>
      </c>
      <c r="CM57" s="93" t="s">
        <v>84</v>
      </c>
    </row>
    <row r="58" spans="1:91" s="5" customFormat="1" ht="16.5" customHeight="1">
      <c r="A58" s="83" t="s">
        <v>78</v>
      </c>
      <c r="B58" s="84"/>
      <c r="C58" s="85"/>
      <c r="D58" s="370" t="s">
        <v>91</v>
      </c>
      <c r="E58" s="370"/>
      <c r="F58" s="370"/>
      <c r="G58" s="370"/>
      <c r="H58" s="370"/>
      <c r="I58" s="86"/>
      <c r="J58" s="370" t="s">
        <v>92</v>
      </c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65">
        <f>'17906EL - Elektroinstalac...'!J30</f>
        <v>0</v>
      </c>
      <c r="AH58" s="366"/>
      <c r="AI58" s="366"/>
      <c r="AJ58" s="366"/>
      <c r="AK58" s="366"/>
      <c r="AL58" s="366"/>
      <c r="AM58" s="366"/>
      <c r="AN58" s="365">
        <f t="shared" si="0"/>
        <v>0</v>
      </c>
      <c r="AO58" s="366"/>
      <c r="AP58" s="366"/>
      <c r="AQ58" s="87" t="s">
        <v>81</v>
      </c>
      <c r="AR58" s="88"/>
      <c r="AS58" s="89">
        <v>0</v>
      </c>
      <c r="AT58" s="90">
        <f t="shared" si="1"/>
        <v>0</v>
      </c>
      <c r="AU58" s="91">
        <f>'17906EL - Elektroinstalac...'!P84</f>
        <v>0</v>
      </c>
      <c r="AV58" s="90">
        <f>'17906EL - Elektroinstalac...'!J33</f>
        <v>0</v>
      </c>
      <c r="AW58" s="90">
        <f>'17906EL - Elektroinstalac...'!J34</f>
        <v>0</v>
      </c>
      <c r="AX58" s="90">
        <f>'17906EL - Elektroinstalac...'!J35</f>
        <v>0</v>
      </c>
      <c r="AY58" s="90">
        <f>'17906EL - Elektroinstalac...'!J36</f>
        <v>0</v>
      </c>
      <c r="AZ58" s="90">
        <f>'17906EL - Elektroinstalac...'!F33</f>
        <v>0</v>
      </c>
      <c r="BA58" s="90">
        <f>'17906EL - Elektroinstalac...'!F34</f>
        <v>0</v>
      </c>
      <c r="BB58" s="90">
        <f>'17906EL - Elektroinstalac...'!F35</f>
        <v>0</v>
      </c>
      <c r="BC58" s="90">
        <f>'17906EL - Elektroinstalac...'!F36</f>
        <v>0</v>
      </c>
      <c r="BD58" s="92">
        <f>'17906EL - Elektroinstalac...'!F37</f>
        <v>0</v>
      </c>
      <c r="BT58" s="93" t="s">
        <v>82</v>
      </c>
      <c r="BV58" s="93" t="s">
        <v>76</v>
      </c>
      <c r="BW58" s="93" t="s">
        <v>93</v>
      </c>
      <c r="BX58" s="93" t="s">
        <v>5</v>
      </c>
      <c r="CL58" s="93" t="s">
        <v>19</v>
      </c>
      <c r="CM58" s="93" t="s">
        <v>84</v>
      </c>
    </row>
    <row r="59" spans="2:91" s="5" customFormat="1" ht="27" customHeight="1">
      <c r="B59" s="84"/>
      <c r="C59" s="85"/>
      <c r="D59" s="370" t="s">
        <v>94</v>
      </c>
      <c r="E59" s="370"/>
      <c r="F59" s="370"/>
      <c r="G59" s="370"/>
      <c r="H59" s="370"/>
      <c r="I59" s="86"/>
      <c r="J59" s="370" t="s">
        <v>95</v>
      </c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3">
        <f>ROUND(SUM(AG60:AG61),2)</f>
        <v>0</v>
      </c>
      <c r="AH59" s="366"/>
      <c r="AI59" s="366"/>
      <c r="AJ59" s="366"/>
      <c r="AK59" s="366"/>
      <c r="AL59" s="366"/>
      <c r="AM59" s="366"/>
      <c r="AN59" s="365">
        <f t="shared" si="0"/>
        <v>0</v>
      </c>
      <c r="AO59" s="366"/>
      <c r="AP59" s="366"/>
      <c r="AQ59" s="87" t="s">
        <v>81</v>
      </c>
      <c r="AR59" s="88"/>
      <c r="AS59" s="89">
        <f>ROUND(SUM(AS60:AS61),2)</f>
        <v>0</v>
      </c>
      <c r="AT59" s="90">
        <f t="shared" si="1"/>
        <v>0</v>
      </c>
      <c r="AU59" s="91">
        <f>ROUND(SUM(AU60:AU61),5)</f>
        <v>0</v>
      </c>
      <c r="AV59" s="90">
        <f>ROUND(AZ59*L29,2)</f>
        <v>0</v>
      </c>
      <c r="AW59" s="90">
        <f>ROUND(BA59*L30,2)</f>
        <v>0</v>
      </c>
      <c r="AX59" s="90">
        <f>ROUND(BB59*L29,2)</f>
        <v>0</v>
      </c>
      <c r="AY59" s="90">
        <f>ROUND(BC59*L30,2)</f>
        <v>0</v>
      </c>
      <c r="AZ59" s="90">
        <f>ROUND(SUM(AZ60:AZ61),2)</f>
        <v>0</v>
      </c>
      <c r="BA59" s="90">
        <f>ROUND(SUM(BA60:BA61),2)</f>
        <v>0</v>
      </c>
      <c r="BB59" s="90">
        <f>ROUND(SUM(BB60:BB61),2)</f>
        <v>0</v>
      </c>
      <c r="BC59" s="90">
        <f>ROUND(SUM(BC60:BC61),2)</f>
        <v>0</v>
      </c>
      <c r="BD59" s="92">
        <f>ROUND(SUM(BD60:BD61),2)</f>
        <v>0</v>
      </c>
      <c r="BS59" s="93" t="s">
        <v>73</v>
      </c>
      <c r="BT59" s="93" t="s">
        <v>82</v>
      </c>
      <c r="BU59" s="93" t="s">
        <v>75</v>
      </c>
      <c r="BV59" s="93" t="s">
        <v>76</v>
      </c>
      <c r="BW59" s="93" t="s">
        <v>96</v>
      </c>
      <c r="BX59" s="93" t="s">
        <v>5</v>
      </c>
      <c r="CL59" s="93" t="s">
        <v>19</v>
      </c>
      <c r="CM59" s="93" t="s">
        <v>84</v>
      </c>
    </row>
    <row r="60" spans="1:90" s="6" customFormat="1" ht="25.5" customHeight="1">
      <c r="A60" s="83" t="s">
        <v>78</v>
      </c>
      <c r="B60" s="94"/>
      <c r="C60" s="95"/>
      <c r="D60" s="95"/>
      <c r="E60" s="371" t="s">
        <v>97</v>
      </c>
      <c r="F60" s="371"/>
      <c r="G60" s="371"/>
      <c r="H60" s="371"/>
      <c r="I60" s="371"/>
      <c r="J60" s="95"/>
      <c r="K60" s="371" t="s">
        <v>98</v>
      </c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63">
        <f>'17906ELSLLAN - datové roz...'!J32</f>
        <v>0</v>
      </c>
      <c r="AH60" s="364"/>
      <c r="AI60" s="364"/>
      <c r="AJ60" s="364"/>
      <c r="AK60" s="364"/>
      <c r="AL60" s="364"/>
      <c r="AM60" s="364"/>
      <c r="AN60" s="363">
        <f t="shared" si="0"/>
        <v>0</v>
      </c>
      <c r="AO60" s="364"/>
      <c r="AP60" s="364"/>
      <c r="AQ60" s="96" t="s">
        <v>99</v>
      </c>
      <c r="AR60" s="97"/>
      <c r="AS60" s="98">
        <v>0</v>
      </c>
      <c r="AT60" s="99">
        <f t="shared" si="1"/>
        <v>0</v>
      </c>
      <c r="AU60" s="100">
        <f>'17906ELSLLAN - datové roz...'!P85</f>
        <v>0</v>
      </c>
      <c r="AV60" s="99">
        <f>'17906ELSLLAN - datové roz...'!J35</f>
        <v>0</v>
      </c>
      <c r="AW60" s="99">
        <f>'17906ELSLLAN - datové roz...'!J36</f>
        <v>0</v>
      </c>
      <c r="AX60" s="99">
        <f>'17906ELSLLAN - datové roz...'!J37</f>
        <v>0</v>
      </c>
      <c r="AY60" s="99">
        <f>'17906ELSLLAN - datové roz...'!J38</f>
        <v>0</v>
      </c>
      <c r="AZ60" s="99">
        <f>'17906ELSLLAN - datové roz...'!F35</f>
        <v>0</v>
      </c>
      <c r="BA60" s="99">
        <f>'17906ELSLLAN - datové roz...'!F36</f>
        <v>0</v>
      </c>
      <c r="BB60" s="99">
        <f>'17906ELSLLAN - datové roz...'!F37</f>
        <v>0</v>
      </c>
      <c r="BC60" s="99">
        <f>'17906ELSLLAN - datové roz...'!F38</f>
        <v>0</v>
      </c>
      <c r="BD60" s="101">
        <f>'17906ELSLLAN - datové roz...'!F39</f>
        <v>0</v>
      </c>
      <c r="BT60" s="102" t="s">
        <v>84</v>
      </c>
      <c r="BV60" s="102" t="s">
        <v>76</v>
      </c>
      <c r="BW60" s="102" t="s">
        <v>100</v>
      </c>
      <c r="BX60" s="102" t="s">
        <v>96</v>
      </c>
      <c r="CL60" s="102" t="s">
        <v>19</v>
      </c>
    </row>
    <row r="61" spans="1:90" s="6" customFormat="1" ht="25.5" customHeight="1">
      <c r="A61" s="83" t="s">
        <v>78</v>
      </c>
      <c r="B61" s="94"/>
      <c r="C61" s="95"/>
      <c r="D61" s="95"/>
      <c r="E61" s="371" t="s">
        <v>101</v>
      </c>
      <c r="F61" s="371"/>
      <c r="G61" s="371"/>
      <c r="H61" s="371"/>
      <c r="I61" s="371"/>
      <c r="J61" s="95"/>
      <c r="K61" s="371" t="s">
        <v>102</v>
      </c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63">
        <f>'17906ELSLEZS - zabezpečov...'!J32</f>
        <v>0</v>
      </c>
      <c r="AH61" s="364"/>
      <c r="AI61" s="364"/>
      <c r="AJ61" s="364"/>
      <c r="AK61" s="364"/>
      <c r="AL61" s="364"/>
      <c r="AM61" s="364"/>
      <c r="AN61" s="363">
        <f t="shared" si="0"/>
        <v>0</v>
      </c>
      <c r="AO61" s="364"/>
      <c r="AP61" s="364"/>
      <c r="AQ61" s="96" t="s">
        <v>99</v>
      </c>
      <c r="AR61" s="97"/>
      <c r="AS61" s="103">
        <v>0</v>
      </c>
      <c r="AT61" s="104">
        <f t="shared" si="1"/>
        <v>0</v>
      </c>
      <c r="AU61" s="105">
        <f>'17906ELSLEZS - zabezpečov...'!P87</f>
        <v>0</v>
      </c>
      <c r="AV61" s="104">
        <f>'17906ELSLEZS - zabezpečov...'!J35</f>
        <v>0</v>
      </c>
      <c r="AW61" s="104">
        <f>'17906ELSLEZS - zabezpečov...'!J36</f>
        <v>0</v>
      </c>
      <c r="AX61" s="104">
        <f>'17906ELSLEZS - zabezpečov...'!J37</f>
        <v>0</v>
      </c>
      <c r="AY61" s="104">
        <f>'17906ELSLEZS - zabezpečov...'!J38</f>
        <v>0</v>
      </c>
      <c r="AZ61" s="104">
        <f>'17906ELSLEZS - zabezpečov...'!F35</f>
        <v>0</v>
      </c>
      <c r="BA61" s="104">
        <f>'17906ELSLEZS - zabezpečov...'!F36</f>
        <v>0</v>
      </c>
      <c r="BB61" s="104">
        <f>'17906ELSLEZS - zabezpečov...'!F37</f>
        <v>0</v>
      </c>
      <c r="BC61" s="104">
        <f>'17906ELSLEZS - zabezpečov...'!F38</f>
        <v>0</v>
      </c>
      <c r="BD61" s="106">
        <f>'17906ELSLEZS - zabezpečov...'!F39</f>
        <v>0</v>
      </c>
      <c r="BT61" s="102" t="s">
        <v>84</v>
      </c>
      <c r="BV61" s="102" t="s">
        <v>76</v>
      </c>
      <c r="BW61" s="102" t="s">
        <v>103</v>
      </c>
      <c r="BX61" s="102" t="s">
        <v>96</v>
      </c>
      <c r="CL61" s="102" t="s">
        <v>19</v>
      </c>
    </row>
    <row r="62" spans="2:44" s="1" customFormat="1" ht="30" customHeight="1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9"/>
    </row>
    <row r="63" spans="2:44" s="1" customFormat="1" ht="6.95" customHeight="1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39"/>
    </row>
  </sheetData>
  <sheetProtection algorithmName="SHA-512" hashValue="MQfZmOOZiDP6HYTAzeJi3MqUTw4SGGlVKxynnBpjknkDJE5ULDtmqxv1WU9AunnNpdU5xBgulsMwN8/8BhWkXA==" saltValue="dn38tt+ubbZ5FLPFx1zFW9hOChiIfpxCp1XKhHl0qzlV8BPdCIgKvDMMndGFeJlR4xpT6W68rurGuxxRI2yKww==" spinCount="100000" sheet="1" objects="1" scenarios="1" formatColumns="0" formatRows="0"/>
  <mergeCells count="66">
    <mergeCell ref="E60:I60"/>
    <mergeCell ref="K60:AF60"/>
    <mergeCell ref="E61:I61"/>
    <mergeCell ref="K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L33:P33"/>
    <mergeCell ref="AN61:AP61"/>
    <mergeCell ref="AN58:AP58"/>
    <mergeCell ref="AN59:AP59"/>
    <mergeCell ref="AN60:AP60"/>
    <mergeCell ref="AG54:AM54"/>
    <mergeCell ref="AN54:AP54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7906UT - Vytápění'!C2" display="/"/>
    <hyperlink ref="A56" location="'17906ZT - Zdravotní technika'!C2" display="/"/>
    <hyperlink ref="A57" location="'17906ST - Stavební část'!C2" display="/"/>
    <hyperlink ref="A58" location="'17906EL - Elektroinstalac...'!C2" display="/"/>
    <hyperlink ref="A60" location="'17906ELSLLAN - datové roz...'!C2" display="/"/>
    <hyperlink ref="A61" location="'17906ELSLEZS - zabezpeč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83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84</v>
      </c>
    </row>
    <row r="4" spans="2:46" ht="24.95" customHeight="1">
      <c r="B4" s="21"/>
      <c r="D4" s="111" t="s">
        <v>104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2" t="s">
        <v>16</v>
      </c>
      <c r="L6" s="21"/>
    </row>
    <row r="7" spans="2:12" ht="16.5" customHeight="1">
      <c r="B7" s="21"/>
      <c r="E7" s="376" t="str">
        <f>'Rekapitulace stavby'!K6</f>
        <v>SOŠ a SOU řemesel - Stavební úpravy provozního objektu na univerzální dílnu</v>
      </c>
      <c r="F7" s="377"/>
      <c r="G7" s="377"/>
      <c r="H7" s="377"/>
      <c r="L7" s="21"/>
    </row>
    <row r="8" spans="2:12" s="1" customFormat="1" ht="12" customHeight="1">
      <c r="B8" s="39"/>
      <c r="D8" s="112" t="s">
        <v>105</v>
      </c>
      <c r="I8" s="113"/>
      <c r="L8" s="39"/>
    </row>
    <row r="9" spans="2:12" s="1" customFormat="1" ht="36.95" customHeight="1">
      <c r="B9" s="39"/>
      <c r="E9" s="378" t="s">
        <v>106</v>
      </c>
      <c r="F9" s="379"/>
      <c r="G9" s="379"/>
      <c r="H9" s="379"/>
      <c r="I9" s="113"/>
      <c r="L9" s="39"/>
    </row>
    <row r="10" spans="2:12" s="1" customFormat="1" ht="11.25">
      <c r="B10" s="39"/>
      <c r="I10" s="113"/>
      <c r="L10" s="39"/>
    </row>
    <row r="11" spans="2:12" s="1" customFormat="1" ht="12" customHeight="1">
      <c r="B11" s="39"/>
      <c r="D11" s="112" t="s">
        <v>18</v>
      </c>
      <c r="F11" s="18" t="s">
        <v>19</v>
      </c>
      <c r="I11" s="114" t="s">
        <v>20</v>
      </c>
      <c r="J11" s="18" t="s">
        <v>19</v>
      </c>
      <c r="L11" s="39"/>
    </row>
    <row r="12" spans="2:12" s="1" customFormat="1" ht="12" customHeight="1">
      <c r="B12" s="39"/>
      <c r="D12" s="112" t="s">
        <v>21</v>
      </c>
      <c r="F12" s="18" t="s">
        <v>22</v>
      </c>
      <c r="I12" s="114" t="s">
        <v>23</v>
      </c>
      <c r="J12" s="115" t="str">
        <f>'Rekapitulace stavby'!AN8</f>
        <v>15. 4. 2019</v>
      </c>
      <c r="L12" s="39"/>
    </row>
    <row r="13" spans="2:12" s="1" customFormat="1" ht="10.9" customHeight="1">
      <c r="B13" s="39"/>
      <c r="I13" s="113"/>
      <c r="L13" s="39"/>
    </row>
    <row r="14" spans="2:12" s="1" customFormat="1" ht="12" customHeight="1">
      <c r="B14" s="39"/>
      <c r="D14" s="112" t="s">
        <v>25</v>
      </c>
      <c r="I14" s="114" t="s">
        <v>26</v>
      </c>
      <c r="J14" s="18" t="s">
        <v>19</v>
      </c>
      <c r="L14" s="39"/>
    </row>
    <row r="15" spans="2:12" s="1" customFormat="1" ht="18" customHeight="1">
      <c r="B15" s="39"/>
      <c r="E15" s="18" t="s">
        <v>27</v>
      </c>
      <c r="I15" s="114" t="s">
        <v>28</v>
      </c>
      <c r="J15" s="18" t="s">
        <v>19</v>
      </c>
      <c r="L15" s="39"/>
    </row>
    <row r="16" spans="2:12" s="1" customFormat="1" ht="6.95" customHeight="1">
      <c r="B16" s="39"/>
      <c r="I16" s="113"/>
      <c r="L16" s="39"/>
    </row>
    <row r="17" spans="2:12" s="1" customFormat="1" ht="12" customHeight="1">
      <c r="B17" s="39"/>
      <c r="D17" s="112" t="s">
        <v>29</v>
      </c>
      <c r="I17" s="114" t="s">
        <v>26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0" t="str">
        <f>'Rekapitulace stavby'!E14</f>
        <v>Vyplň údaj</v>
      </c>
      <c r="F18" s="381"/>
      <c r="G18" s="381"/>
      <c r="H18" s="381"/>
      <c r="I18" s="114" t="s">
        <v>28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13"/>
      <c r="L19" s="39"/>
    </row>
    <row r="20" spans="2:12" s="1" customFormat="1" ht="12" customHeight="1">
      <c r="B20" s="39"/>
      <c r="D20" s="112" t="s">
        <v>31</v>
      </c>
      <c r="I20" s="114" t="s">
        <v>26</v>
      </c>
      <c r="J20" s="18" t="s">
        <v>32</v>
      </c>
      <c r="L20" s="39"/>
    </row>
    <row r="21" spans="2:12" s="1" customFormat="1" ht="18" customHeight="1">
      <c r="B21" s="39"/>
      <c r="E21" s="18" t="s">
        <v>33</v>
      </c>
      <c r="I21" s="114" t="s">
        <v>28</v>
      </c>
      <c r="J21" s="18" t="s">
        <v>34</v>
      </c>
      <c r="L21" s="39"/>
    </row>
    <row r="22" spans="2:12" s="1" customFormat="1" ht="6.95" customHeight="1">
      <c r="B22" s="39"/>
      <c r="I22" s="113"/>
      <c r="L22" s="39"/>
    </row>
    <row r="23" spans="2:12" s="1" customFormat="1" ht="12" customHeight="1">
      <c r="B23" s="39"/>
      <c r="D23" s="112" t="s">
        <v>36</v>
      </c>
      <c r="I23" s="114" t="s">
        <v>26</v>
      </c>
      <c r="J23" s="18" t="str">
        <f>IF('Rekapitulace stavby'!AN19="","",'Rekapitulace stavby'!AN19)</f>
        <v/>
      </c>
      <c r="L23" s="39"/>
    </row>
    <row r="24" spans="2:12" s="1" customFormat="1" ht="18" customHeight="1">
      <c r="B24" s="39"/>
      <c r="E24" s="18" t="str">
        <f>IF('Rekapitulace stavby'!E20="","",'Rekapitulace stavby'!E20)</f>
        <v xml:space="preserve"> </v>
      </c>
      <c r="I24" s="114" t="s">
        <v>28</v>
      </c>
      <c r="J24" s="18" t="str">
        <f>IF('Rekapitulace stavby'!AN20="","",'Rekapitulace stavby'!AN20)</f>
        <v/>
      </c>
      <c r="L24" s="39"/>
    </row>
    <row r="25" spans="2:12" s="1" customFormat="1" ht="6.95" customHeight="1">
      <c r="B25" s="39"/>
      <c r="I25" s="113"/>
      <c r="L25" s="39"/>
    </row>
    <row r="26" spans="2:12" s="1" customFormat="1" ht="12" customHeight="1">
      <c r="B26" s="39"/>
      <c r="D26" s="112" t="s">
        <v>38</v>
      </c>
      <c r="I26" s="113"/>
      <c r="L26" s="39"/>
    </row>
    <row r="27" spans="2:12" s="7" customFormat="1" ht="45" customHeight="1">
      <c r="B27" s="116"/>
      <c r="E27" s="382" t="s">
        <v>107</v>
      </c>
      <c r="F27" s="382"/>
      <c r="G27" s="382"/>
      <c r="H27" s="382"/>
      <c r="I27" s="117"/>
      <c r="L27" s="116"/>
    </row>
    <row r="28" spans="2:12" s="1" customFormat="1" ht="6.95" customHeight="1">
      <c r="B28" s="39"/>
      <c r="I28" s="113"/>
      <c r="L28" s="39"/>
    </row>
    <row r="29" spans="2:12" s="1" customFormat="1" ht="6.95" customHeight="1">
      <c r="B29" s="39"/>
      <c r="D29" s="57"/>
      <c r="E29" s="57"/>
      <c r="F29" s="57"/>
      <c r="G29" s="57"/>
      <c r="H29" s="57"/>
      <c r="I29" s="118"/>
      <c r="J29" s="57"/>
      <c r="K29" s="57"/>
      <c r="L29" s="39"/>
    </row>
    <row r="30" spans="2:12" s="1" customFormat="1" ht="25.35" customHeight="1">
      <c r="B30" s="39"/>
      <c r="D30" s="119" t="s">
        <v>40</v>
      </c>
      <c r="I30" s="113"/>
      <c r="J30" s="120">
        <f>ROUND(J85,2)</f>
        <v>0</v>
      </c>
      <c r="L30" s="39"/>
    </row>
    <row r="31" spans="2:12" s="1" customFormat="1" ht="6.95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14.45" customHeight="1">
      <c r="B32" s="39"/>
      <c r="F32" s="121" t="s">
        <v>42</v>
      </c>
      <c r="I32" s="122" t="s">
        <v>41</v>
      </c>
      <c r="J32" s="121" t="s">
        <v>43</v>
      </c>
      <c r="L32" s="39"/>
    </row>
    <row r="33" spans="2:12" s="1" customFormat="1" ht="14.45" customHeight="1">
      <c r="B33" s="39"/>
      <c r="D33" s="112" t="s">
        <v>44</v>
      </c>
      <c r="E33" s="112" t="s">
        <v>45</v>
      </c>
      <c r="F33" s="123">
        <f>ROUND((SUM(BE85:BE136)),2)</f>
        <v>0</v>
      </c>
      <c r="I33" s="124">
        <v>0.21</v>
      </c>
      <c r="J33" s="123">
        <f>ROUND(((SUM(BE85:BE136))*I33),2)</f>
        <v>0</v>
      </c>
      <c r="L33" s="39"/>
    </row>
    <row r="34" spans="2:12" s="1" customFormat="1" ht="14.45" customHeight="1">
      <c r="B34" s="39"/>
      <c r="E34" s="112" t="s">
        <v>46</v>
      </c>
      <c r="F34" s="123">
        <f>ROUND((SUM(BF85:BF136)),2)</f>
        <v>0</v>
      </c>
      <c r="I34" s="124">
        <v>0.15</v>
      </c>
      <c r="J34" s="123">
        <f>ROUND(((SUM(BF85:BF136))*I34),2)</f>
        <v>0</v>
      </c>
      <c r="L34" s="39"/>
    </row>
    <row r="35" spans="2:12" s="1" customFormat="1" ht="14.45" customHeight="1" hidden="1">
      <c r="B35" s="39"/>
      <c r="E35" s="112" t="s">
        <v>47</v>
      </c>
      <c r="F35" s="123">
        <f>ROUND((SUM(BG85:BG136)),2)</f>
        <v>0</v>
      </c>
      <c r="I35" s="124">
        <v>0.21</v>
      </c>
      <c r="J35" s="123">
        <f>0</f>
        <v>0</v>
      </c>
      <c r="L35" s="39"/>
    </row>
    <row r="36" spans="2:12" s="1" customFormat="1" ht="14.45" customHeight="1" hidden="1">
      <c r="B36" s="39"/>
      <c r="E36" s="112" t="s">
        <v>48</v>
      </c>
      <c r="F36" s="123">
        <f>ROUND((SUM(BH85:BH136)),2)</f>
        <v>0</v>
      </c>
      <c r="I36" s="124">
        <v>0.15</v>
      </c>
      <c r="J36" s="123">
        <f>0</f>
        <v>0</v>
      </c>
      <c r="L36" s="39"/>
    </row>
    <row r="37" spans="2:12" s="1" customFormat="1" ht="14.45" customHeight="1" hidden="1">
      <c r="B37" s="39"/>
      <c r="E37" s="112" t="s">
        <v>49</v>
      </c>
      <c r="F37" s="123">
        <f>ROUND((SUM(BI85:BI136)),2)</f>
        <v>0</v>
      </c>
      <c r="I37" s="124">
        <v>0</v>
      </c>
      <c r="J37" s="123">
        <f>0</f>
        <v>0</v>
      </c>
      <c r="L37" s="39"/>
    </row>
    <row r="38" spans="2:12" s="1" customFormat="1" ht="6.95" customHeight="1">
      <c r="B38" s="39"/>
      <c r="I38" s="113"/>
      <c r="L38" s="39"/>
    </row>
    <row r="39" spans="2:12" s="1" customFormat="1" ht="25.35" customHeight="1"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30"/>
      <c r="J39" s="131">
        <f>SUM(J30:J37)</f>
        <v>0</v>
      </c>
      <c r="K39" s="132"/>
      <c r="L39" s="39"/>
    </row>
    <row r="40" spans="2:12" s="1" customFormat="1" ht="14.45" customHeight="1"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39"/>
    </row>
    <row r="44" spans="2:12" s="1" customFormat="1" ht="6.95" customHeight="1"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39"/>
    </row>
    <row r="45" spans="2:12" s="1" customFormat="1" ht="24.95" customHeight="1">
      <c r="B45" s="35"/>
      <c r="C45" s="24" t="s">
        <v>108</v>
      </c>
      <c r="D45" s="36"/>
      <c r="E45" s="36"/>
      <c r="F45" s="36"/>
      <c r="G45" s="36"/>
      <c r="H45" s="36"/>
      <c r="I45" s="113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13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16.5" customHeight="1">
      <c r="B48" s="35"/>
      <c r="C48" s="36"/>
      <c r="D48" s="36"/>
      <c r="E48" s="383" t="str">
        <f>E7</f>
        <v>SOŠ a SOU řemesel - Stavební úpravy provozního objektu na univerzální dílnu</v>
      </c>
      <c r="F48" s="384"/>
      <c r="G48" s="384"/>
      <c r="H48" s="384"/>
      <c r="I48" s="113"/>
      <c r="J48" s="36"/>
      <c r="K48" s="36"/>
      <c r="L48" s="39"/>
    </row>
    <row r="49" spans="2:12" s="1" customFormat="1" ht="12" customHeight="1">
      <c r="B49" s="35"/>
      <c r="C49" s="30" t="s">
        <v>105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52" t="str">
        <f>E9</f>
        <v>17906UT - Vytápění</v>
      </c>
      <c r="F50" s="351"/>
      <c r="G50" s="351"/>
      <c r="H50" s="351"/>
      <c r="I50" s="113"/>
      <c r="J50" s="36"/>
      <c r="K50" s="36"/>
      <c r="L50" s="39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2" customHeight="1">
      <c r="B52" s="35"/>
      <c r="C52" s="30" t="s">
        <v>21</v>
      </c>
      <c r="D52" s="36"/>
      <c r="E52" s="36"/>
      <c r="F52" s="28" t="str">
        <f>F12</f>
        <v>Čáslavská č.p. 202, Kutná Hora - Karlov</v>
      </c>
      <c r="G52" s="36"/>
      <c r="H52" s="36"/>
      <c r="I52" s="114" t="s">
        <v>23</v>
      </c>
      <c r="J52" s="56" t="str">
        <f>IF(J12="","",J12)</f>
        <v>15. 4. 2019</v>
      </c>
      <c r="K52" s="36"/>
      <c r="L52" s="39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38.65" customHeight="1">
      <c r="B54" s="35"/>
      <c r="C54" s="30" t="s">
        <v>25</v>
      </c>
      <c r="D54" s="36"/>
      <c r="E54" s="36"/>
      <c r="F54" s="28" t="str">
        <f>E15</f>
        <v xml:space="preserve">SOŠ a SOU řemesel, Kutná Hora, Čáslavská 202 </v>
      </c>
      <c r="G54" s="36"/>
      <c r="H54" s="36"/>
      <c r="I54" s="114" t="s">
        <v>31</v>
      </c>
      <c r="J54" s="33" t="str">
        <f>E21</f>
        <v>Kutnohorská stavební projekce- ing.Zuzana Hádková</v>
      </c>
      <c r="K54" s="36"/>
      <c r="L54" s="39"/>
    </row>
    <row r="55" spans="2:12" s="1" customFormat="1" ht="13.7" customHeight="1">
      <c r="B55" s="35"/>
      <c r="C55" s="30" t="s">
        <v>29</v>
      </c>
      <c r="D55" s="36"/>
      <c r="E55" s="36"/>
      <c r="F55" s="28" t="str">
        <f>IF(E18="","",E18)</f>
        <v>Vyplň údaj</v>
      </c>
      <c r="G55" s="36"/>
      <c r="H55" s="36"/>
      <c r="I55" s="114" t="s">
        <v>36</v>
      </c>
      <c r="J55" s="33" t="str">
        <f>E24</f>
        <v xml:space="preserve"> </v>
      </c>
      <c r="K55" s="36"/>
      <c r="L55" s="39"/>
    </row>
    <row r="56" spans="2:12" s="1" customFormat="1" ht="10.35" customHeight="1">
      <c r="B56" s="35"/>
      <c r="C56" s="36"/>
      <c r="D56" s="36"/>
      <c r="E56" s="36"/>
      <c r="F56" s="36"/>
      <c r="G56" s="36"/>
      <c r="H56" s="36"/>
      <c r="I56" s="113"/>
      <c r="J56" s="36"/>
      <c r="K56" s="36"/>
      <c r="L56" s="39"/>
    </row>
    <row r="57" spans="2:12" s="1" customFormat="1" ht="29.25" customHeight="1">
      <c r="B57" s="35"/>
      <c r="C57" s="139" t="s">
        <v>109</v>
      </c>
      <c r="D57" s="140"/>
      <c r="E57" s="140"/>
      <c r="F57" s="140"/>
      <c r="G57" s="140"/>
      <c r="H57" s="140"/>
      <c r="I57" s="141"/>
      <c r="J57" s="142" t="s">
        <v>110</v>
      </c>
      <c r="K57" s="140"/>
      <c r="L57" s="39"/>
    </row>
    <row r="58" spans="2:12" s="1" customFormat="1" ht="10.35" customHeight="1">
      <c r="B58" s="35"/>
      <c r="C58" s="36"/>
      <c r="D58" s="36"/>
      <c r="E58" s="36"/>
      <c r="F58" s="36"/>
      <c r="G58" s="36"/>
      <c r="H58" s="36"/>
      <c r="I58" s="113"/>
      <c r="J58" s="36"/>
      <c r="K58" s="36"/>
      <c r="L58" s="39"/>
    </row>
    <row r="59" spans="2:47" s="1" customFormat="1" ht="22.9" customHeight="1">
      <c r="B59" s="35"/>
      <c r="C59" s="143" t="s">
        <v>72</v>
      </c>
      <c r="D59" s="36"/>
      <c r="E59" s="36"/>
      <c r="F59" s="36"/>
      <c r="G59" s="36"/>
      <c r="H59" s="36"/>
      <c r="I59" s="113"/>
      <c r="J59" s="74">
        <f>J85</f>
        <v>0</v>
      </c>
      <c r="K59" s="36"/>
      <c r="L59" s="39"/>
      <c r="AU59" s="18" t="s">
        <v>111</v>
      </c>
    </row>
    <row r="60" spans="2:12" s="8" customFormat="1" ht="24.95" customHeight="1">
      <c r="B60" s="144"/>
      <c r="C60" s="145"/>
      <c r="D60" s="146" t="s">
        <v>112</v>
      </c>
      <c r="E60" s="147"/>
      <c r="F60" s="147"/>
      <c r="G60" s="147"/>
      <c r="H60" s="147"/>
      <c r="I60" s="148"/>
      <c r="J60" s="149">
        <f>J86</f>
        <v>0</v>
      </c>
      <c r="K60" s="145"/>
      <c r="L60" s="150"/>
    </row>
    <row r="61" spans="2:12" s="9" customFormat="1" ht="19.9" customHeight="1">
      <c r="B61" s="151"/>
      <c r="C61" s="95"/>
      <c r="D61" s="152" t="s">
        <v>113</v>
      </c>
      <c r="E61" s="153"/>
      <c r="F61" s="153"/>
      <c r="G61" s="153"/>
      <c r="H61" s="153"/>
      <c r="I61" s="154"/>
      <c r="J61" s="155">
        <f>J87</f>
        <v>0</v>
      </c>
      <c r="K61" s="95"/>
      <c r="L61" s="156"/>
    </row>
    <row r="62" spans="2:12" s="9" customFormat="1" ht="19.9" customHeight="1">
      <c r="B62" s="151"/>
      <c r="C62" s="95"/>
      <c r="D62" s="152" t="s">
        <v>114</v>
      </c>
      <c r="E62" s="153"/>
      <c r="F62" s="153"/>
      <c r="G62" s="153"/>
      <c r="H62" s="153"/>
      <c r="I62" s="154"/>
      <c r="J62" s="155">
        <f>J99</f>
        <v>0</v>
      </c>
      <c r="K62" s="95"/>
      <c r="L62" s="156"/>
    </row>
    <row r="63" spans="2:12" s="9" customFormat="1" ht="19.9" customHeight="1">
      <c r="B63" s="151"/>
      <c r="C63" s="95"/>
      <c r="D63" s="152" t="s">
        <v>115</v>
      </c>
      <c r="E63" s="153"/>
      <c r="F63" s="153"/>
      <c r="G63" s="153"/>
      <c r="H63" s="153"/>
      <c r="I63" s="154"/>
      <c r="J63" s="155">
        <f>J112</f>
        <v>0</v>
      </c>
      <c r="K63" s="95"/>
      <c r="L63" s="156"/>
    </row>
    <row r="64" spans="2:12" s="9" customFormat="1" ht="19.9" customHeight="1">
      <c r="B64" s="151"/>
      <c r="C64" s="95"/>
      <c r="D64" s="152" t="s">
        <v>116</v>
      </c>
      <c r="E64" s="153"/>
      <c r="F64" s="153"/>
      <c r="G64" s="153"/>
      <c r="H64" s="153"/>
      <c r="I64" s="154"/>
      <c r="J64" s="155">
        <f>J119</f>
        <v>0</v>
      </c>
      <c r="K64" s="95"/>
      <c r="L64" s="156"/>
    </row>
    <row r="65" spans="2:12" s="8" customFormat="1" ht="24.95" customHeight="1">
      <c r="B65" s="144"/>
      <c r="C65" s="145"/>
      <c r="D65" s="146" t="s">
        <v>117</v>
      </c>
      <c r="E65" s="147"/>
      <c r="F65" s="147"/>
      <c r="G65" s="147"/>
      <c r="H65" s="147"/>
      <c r="I65" s="148"/>
      <c r="J65" s="149">
        <f>J134</f>
        <v>0</v>
      </c>
      <c r="K65" s="145"/>
      <c r="L65" s="150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5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38"/>
      <c r="J71" s="50"/>
      <c r="K71" s="50"/>
      <c r="L71" s="39"/>
    </row>
    <row r="72" spans="2:12" s="1" customFormat="1" ht="24.95" customHeight="1">
      <c r="B72" s="35"/>
      <c r="C72" s="24" t="s">
        <v>118</v>
      </c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3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16.5" customHeight="1">
      <c r="B75" s="35"/>
      <c r="C75" s="36"/>
      <c r="D75" s="36"/>
      <c r="E75" s="383" t="str">
        <f>E7</f>
        <v>SOŠ a SOU řemesel - Stavební úpravy provozního objektu na univerzální dílnu</v>
      </c>
      <c r="F75" s="384"/>
      <c r="G75" s="384"/>
      <c r="H75" s="384"/>
      <c r="I75" s="113"/>
      <c r="J75" s="36"/>
      <c r="K75" s="36"/>
      <c r="L75" s="39"/>
    </row>
    <row r="76" spans="2:12" s="1" customFormat="1" ht="12" customHeight="1">
      <c r="B76" s="35"/>
      <c r="C76" s="30" t="s">
        <v>105</v>
      </c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16.5" customHeight="1">
      <c r="B77" s="35"/>
      <c r="C77" s="36"/>
      <c r="D77" s="36"/>
      <c r="E77" s="352" t="str">
        <f>E9</f>
        <v>17906UT - Vytápění</v>
      </c>
      <c r="F77" s="351"/>
      <c r="G77" s="351"/>
      <c r="H77" s="351"/>
      <c r="I77" s="113"/>
      <c r="J77" s="36"/>
      <c r="K77" s="36"/>
      <c r="L77" s="39"/>
    </row>
    <row r="78" spans="2:12" s="1" customFormat="1" ht="6.95" customHeight="1">
      <c r="B78" s="35"/>
      <c r="C78" s="36"/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2" customHeight="1">
      <c r="B79" s="35"/>
      <c r="C79" s="30" t="s">
        <v>21</v>
      </c>
      <c r="D79" s="36"/>
      <c r="E79" s="36"/>
      <c r="F79" s="28" t="str">
        <f>F12</f>
        <v>Čáslavská č.p. 202, Kutná Hora - Karlov</v>
      </c>
      <c r="G79" s="36"/>
      <c r="H79" s="36"/>
      <c r="I79" s="114" t="s">
        <v>23</v>
      </c>
      <c r="J79" s="56" t="str">
        <f>IF(J12="","",J12)</f>
        <v>15. 4. 2019</v>
      </c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38.65" customHeight="1">
      <c r="B81" s="35"/>
      <c r="C81" s="30" t="s">
        <v>25</v>
      </c>
      <c r="D81" s="36"/>
      <c r="E81" s="36"/>
      <c r="F81" s="28" t="str">
        <f>E15</f>
        <v xml:space="preserve">SOŠ a SOU řemesel, Kutná Hora, Čáslavská 202 </v>
      </c>
      <c r="G81" s="36"/>
      <c r="H81" s="36"/>
      <c r="I81" s="114" t="s">
        <v>31</v>
      </c>
      <c r="J81" s="33" t="str">
        <f>E21</f>
        <v>Kutnohorská stavební projekce- ing.Zuzana Hádková</v>
      </c>
      <c r="K81" s="36"/>
      <c r="L81" s="39"/>
    </row>
    <row r="82" spans="2:12" s="1" customFormat="1" ht="13.7" customHeight="1">
      <c r="B82" s="35"/>
      <c r="C82" s="30" t="s">
        <v>29</v>
      </c>
      <c r="D82" s="36"/>
      <c r="E82" s="36"/>
      <c r="F82" s="28" t="str">
        <f>IF(E18="","",E18)</f>
        <v>Vyplň údaj</v>
      </c>
      <c r="G82" s="36"/>
      <c r="H82" s="36"/>
      <c r="I82" s="114" t="s">
        <v>36</v>
      </c>
      <c r="J82" s="33" t="str">
        <f>E24</f>
        <v xml:space="preserve"> </v>
      </c>
      <c r="K82" s="36"/>
      <c r="L82" s="39"/>
    </row>
    <row r="83" spans="2:12" s="1" customFormat="1" ht="10.35" customHeight="1">
      <c r="B83" s="35"/>
      <c r="C83" s="36"/>
      <c r="D83" s="36"/>
      <c r="E83" s="36"/>
      <c r="F83" s="36"/>
      <c r="G83" s="36"/>
      <c r="H83" s="36"/>
      <c r="I83" s="113"/>
      <c r="J83" s="36"/>
      <c r="K83" s="36"/>
      <c r="L83" s="39"/>
    </row>
    <row r="84" spans="2:20" s="10" customFormat="1" ht="29.25" customHeight="1">
      <c r="B84" s="157"/>
      <c r="C84" s="158" t="s">
        <v>119</v>
      </c>
      <c r="D84" s="159" t="s">
        <v>59</v>
      </c>
      <c r="E84" s="159" t="s">
        <v>55</v>
      </c>
      <c r="F84" s="159" t="s">
        <v>56</v>
      </c>
      <c r="G84" s="159" t="s">
        <v>120</v>
      </c>
      <c r="H84" s="159" t="s">
        <v>121</v>
      </c>
      <c r="I84" s="160" t="s">
        <v>122</v>
      </c>
      <c r="J84" s="159" t="s">
        <v>110</v>
      </c>
      <c r="K84" s="161" t="s">
        <v>123</v>
      </c>
      <c r="L84" s="162"/>
      <c r="M84" s="65" t="s">
        <v>19</v>
      </c>
      <c r="N84" s="66" t="s">
        <v>44</v>
      </c>
      <c r="O84" s="66" t="s">
        <v>124</v>
      </c>
      <c r="P84" s="66" t="s">
        <v>125</v>
      </c>
      <c r="Q84" s="66" t="s">
        <v>126</v>
      </c>
      <c r="R84" s="66" t="s">
        <v>127</v>
      </c>
      <c r="S84" s="66" t="s">
        <v>128</v>
      </c>
      <c r="T84" s="67" t="s">
        <v>129</v>
      </c>
    </row>
    <row r="85" spans="2:63" s="1" customFormat="1" ht="22.9" customHeight="1">
      <c r="B85" s="35"/>
      <c r="C85" s="72" t="s">
        <v>130</v>
      </c>
      <c r="D85" s="36"/>
      <c r="E85" s="36"/>
      <c r="F85" s="36"/>
      <c r="G85" s="36"/>
      <c r="H85" s="36"/>
      <c r="I85" s="113"/>
      <c r="J85" s="163">
        <f>BK85</f>
        <v>0</v>
      </c>
      <c r="K85" s="36"/>
      <c r="L85" s="39"/>
      <c r="M85" s="68"/>
      <c r="N85" s="69"/>
      <c r="O85" s="69"/>
      <c r="P85" s="164">
        <f>P86+P134</f>
        <v>0</v>
      </c>
      <c r="Q85" s="69"/>
      <c r="R85" s="164">
        <f>R86+R134</f>
        <v>0.9147700000000001</v>
      </c>
      <c r="S85" s="69"/>
      <c r="T85" s="165">
        <f>T86+T134</f>
        <v>0.09433000000000001</v>
      </c>
      <c r="AT85" s="18" t="s">
        <v>73</v>
      </c>
      <c r="AU85" s="18" t="s">
        <v>111</v>
      </c>
      <c r="BK85" s="166">
        <f>BK86+BK134</f>
        <v>0</v>
      </c>
    </row>
    <row r="86" spans="2:63" s="11" customFormat="1" ht="25.9" customHeight="1">
      <c r="B86" s="167"/>
      <c r="C86" s="168"/>
      <c r="D86" s="169" t="s">
        <v>73</v>
      </c>
      <c r="E86" s="170" t="s">
        <v>131</v>
      </c>
      <c r="F86" s="170" t="s">
        <v>132</v>
      </c>
      <c r="G86" s="168"/>
      <c r="H86" s="168"/>
      <c r="I86" s="171"/>
      <c r="J86" s="172">
        <f>BK86</f>
        <v>0</v>
      </c>
      <c r="K86" s="168"/>
      <c r="L86" s="173"/>
      <c r="M86" s="174"/>
      <c r="N86" s="175"/>
      <c r="O86" s="175"/>
      <c r="P86" s="176">
        <f>P87+P99+P112+P119</f>
        <v>0</v>
      </c>
      <c r="Q86" s="175"/>
      <c r="R86" s="176">
        <f>R87+R99+R112+R119</f>
        <v>0.9147700000000001</v>
      </c>
      <c r="S86" s="175"/>
      <c r="T86" s="177">
        <f>T87+T99+T112+T119</f>
        <v>0.09433000000000001</v>
      </c>
      <c r="AR86" s="178" t="s">
        <v>84</v>
      </c>
      <c r="AT86" s="179" t="s">
        <v>73</v>
      </c>
      <c r="AU86" s="179" t="s">
        <v>74</v>
      </c>
      <c r="AY86" s="178" t="s">
        <v>133</v>
      </c>
      <c r="BK86" s="180">
        <f>BK87+BK99+BK112+BK119</f>
        <v>0</v>
      </c>
    </row>
    <row r="87" spans="2:63" s="11" customFormat="1" ht="22.9" customHeight="1">
      <c r="B87" s="167"/>
      <c r="C87" s="168"/>
      <c r="D87" s="169" t="s">
        <v>73</v>
      </c>
      <c r="E87" s="181" t="s">
        <v>134</v>
      </c>
      <c r="F87" s="181" t="s">
        <v>135</v>
      </c>
      <c r="G87" s="168"/>
      <c r="H87" s="168"/>
      <c r="I87" s="171"/>
      <c r="J87" s="182">
        <f>BK87</f>
        <v>0</v>
      </c>
      <c r="K87" s="168"/>
      <c r="L87" s="173"/>
      <c r="M87" s="174"/>
      <c r="N87" s="175"/>
      <c r="O87" s="175"/>
      <c r="P87" s="176">
        <f>SUM(P88:P98)</f>
        <v>0</v>
      </c>
      <c r="Q87" s="175"/>
      <c r="R87" s="176">
        <f>SUM(R88:R98)</f>
        <v>0.03157</v>
      </c>
      <c r="S87" s="175"/>
      <c r="T87" s="177">
        <f>SUM(T88:T98)</f>
        <v>0</v>
      </c>
      <c r="AR87" s="178" t="s">
        <v>84</v>
      </c>
      <c r="AT87" s="179" t="s">
        <v>73</v>
      </c>
      <c r="AU87" s="179" t="s">
        <v>82</v>
      </c>
      <c r="AY87" s="178" t="s">
        <v>133</v>
      </c>
      <c r="BK87" s="180">
        <f>SUM(BK88:BK98)</f>
        <v>0</v>
      </c>
    </row>
    <row r="88" spans="2:65" s="1" customFormat="1" ht="22.5" customHeight="1">
      <c r="B88" s="35"/>
      <c r="C88" s="183" t="s">
        <v>82</v>
      </c>
      <c r="D88" s="183" t="s">
        <v>136</v>
      </c>
      <c r="E88" s="184" t="s">
        <v>137</v>
      </c>
      <c r="F88" s="185" t="s">
        <v>138</v>
      </c>
      <c r="G88" s="186" t="s">
        <v>139</v>
      </c>
      <c r="H88" s="187">
        <v>194</v>
      </c>
      <c r="I88" s="188"/>
      <c r="J88" s="189">
        <f aca="true" t="shared" si="0" ref="J88:J98">ROUND(I88*H88,2)</f>
        <v>0</v>
      </c>
      <c r="K88" s="185" t="s">
        <v>140</v>
      </c>
      <c r="L88" s="39"/>
      <c r="M88" s="190" t="s">
        <v>19</v>
      </c>
      <c r="N88" s="191" t="s">
        <v>45</v>
      </c>
      <c r="O88" s="61"/>
      <c r="P88" s="192">
        <f aca="true" t="shared" si="1" ref="P88:P98">O88*H88</f>
        <v>0</v>
      </c>
      <c r="Q88" s="192">
        <v>6E-05</v>
      </c>
      <c r="R88" s="192">
        <f aca="true" t="shared" si="2" ref="R88:R98">Q88*H88</f>
        <v>0.011640000000000001</v>
      </c>
      <c r="S88" s="192">
        <v>0</v>
      </c>
      <c r="T88" s="193">
        <f aca="true" t="shared" si="3" ref="T88:T98">S88*H88</f>
        <v>0</v>
      </c>
      <c r="AR88" s="18" t="s">
        <v>141</v>
      </c>
      <c r="AT88" s="18" t="s">
        <v>136</v>
      </c>
      <c r="AU88" s="18" t="s">
        <v>84</v>
      </c>
      <c r="AY88" s="18" t="s">
        <v>133</v>
      </c>
      <c r="BE88" s="194">
        <f aca="true" t="shared" si="4" ref="BE88:BE98">IF(N88="základní",J88,0)</f>
        <v>0</v>
      </c>
      <c r="BF88" s="194">
        <f aca="true" t="shared" si="5" ref="BF88:BF98">IF(N88="snížená",J88,0)</f>
        <v>0</v>
      </c>
      <c r="BG88" s="194">
        <f aca="true" t="shared" si="6" ref="BG88:BG98">IF(N88="zákl. přenesená",J88,0)</f>
        <v>0</v>
      </c>
      <c r="BH88" s="194">
        <f aca="true" t="shared" si="7" ref="BH88:BH98">IF(N88="sníž. přenesená",J88,0)</f>
        <v>0</v>
      </c>
      <c r="BI88" s="194">
        <f aca="true" t="shared" si="8" ref="BI88:BI98">IF(N88="nulová",J88,0)</f>
        <v>0</v>
      </c>
      <c r="BJ88" s="18" t="s">
        <v>82</v>
      </c>
      <c r="BK88" s="194">
        <f aca="true" t="shared" si="9" ref="BK88:BK98">ROUND(I88*H88,2)</f>
        <v>0</v>
      </c>
      <c r="BL88" s="18" t="s">
        <v>141</v>
      </c>
      <c r="BM88" s="18" t="s">
        <v>142</v>
      </c>
    </row>
    <row r="89" spans="2:65" s="1" customFormat="1" ht="16.5" customHeight="1">
      <c r="B89" s="35"/>
      <c r="C89" s="195" t="s">
        <v>84</v>
      </c>
      <c r="D89" s="195" t="s">
        <v>143</v>
      </c>
      <c r="E89" s="196" t="s">
        <v>144</v>
      </c>
      <c r="F89" s="197" t="s">
        <v>145</v>
      </c>
      <c r="G89" s="198" t="s">
        <v>139</v>
      </c>
      <c r="H89" s="199">
        <v>7</v>
      </c>
      <c r="I89" s="200"/>
      <c r="J89" s="201">
        <f t="shared" si="0"/>
        <v>0</v>
      </c>
      <c r="K89" s="197" t="s">
        <v>140</v>
      </c>
      <c r="L89" s="202"/>
      <c r="M89" s="203" t="s">
        <v>19</v>
      </c>
      <c r="N89" s="204" t="s">
        <v>45</v>
      </c>
      <c r="O89" s="61"/>
      <c r="P89" s="192">
        <f t="shared" si="1"/>
        <v>0</v>
      </c>
      <c r="Q89" s="192">
        <v>3E-05</v>
      </c>
      <c r="R89" s="192">
        <f t="shared" si="2"/>
        <v>0.00021</v>
      </c>
      <c r="S89" s="192">
        <v>0</v>
      </c>
      <c r="T89" s="193">
        <f t="shared" si="3"/>
        <v>0</v>
      </c>
      <c r="AR89" s="18" t="s">
        <v>146</v>
      </c>
      <c r="AT89" s="18" t="s">
        <v>143</v>
      </c>
      <c r="AU89" s="18" t="s">
        <v>84</v>
      </c>
      <c r="AY89" s="18" t="s">
        <v>133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18" t="s">
        <v>82</v>
      </c>
      <c r="BK89" s="194">
        <f t="shared" si="9"/>
        <v>0</v>
      </c>
      <c r="BL89" s="18" t="s">
        <v>141</v>
      </c>
      <c r="BM89" s="18" t="s">
        <v>147</v>
      </c>
    </row>
    <row r="90" spans="2:65" s="1" customFormat="1" ht="16.5" customHeight="1">
      <c r="B90" s="35"/>
      <c r="C90" s="195" t="s">
        <v>148</v>
      </c>
      <c r="D90" s="195" t="s">
        <v>143</v>
      </c>
      <c r="E90" s="196" t="s">
        <v>149</v>
      </c>
      <c r="F90" s="197" t="s">
        <v>150</v>
      </c>
      <c r="G90" s="198" t="s">
        <v>139</v>
      </c>
      <c r="H90" s="199">
        <v>13</v>
      </c>
      <c r="I90" s="200"/>
      <c r="J90" s="201">
        <f t="shared" si="0"/>
        <v>0</v>
      </c>
      <c r="K90" s="197" t="s">
        <v>140</v>
      </c>
      <c r="L90" s="202"/>
      <c r="M90" s="203" t="s">
        <v>19</v>
      </c>
      <c r="N90" s="204" t="s">
        <v>45</v>
      </c>
      <c r="O90" s="61"/>
      <c r="P90" s="192">
        <f t="shared" si="1"/>
        <v>0</v>
      </c>
      <c r="Q90" s="192">
        <v>4E-05</v>
      </c>
      <c r="R90" s="192">
        <f t="shared" si="2"/>
        <v>0.0005200000000000001</v>
      </c>
      <c r="S90" s="192">
        <v>0</v>
      </c>
      <c r="T90" s="193">
        <f t="shared" si="3"/>
        <v>0</v>
      </c>
      <c r="AR90" s="18" t="s">
        <v>146</v>
      </c>
      <c r="AT90" s="18" t="s">
        <v>143</v>
      </c>
      <c r="AU90" s="18" t="s">
        <v>84</v>
      </c>
      <c r="AY90" s="18" t="s">
        <v>133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8" t="s">
        <v>82</v>
      </c>
      <c r="BK90" s="194">
        <f t="shared" si="9"/>
        <v>0</v>
      </c>
      <c r="BL90" s="18" t="s">
        <v>141</v>
      </c>
      <c r="BM90" s="18" t="s">
        <v>151</v>
      </c>
    </row>
    <row r="91" spans="2:65" s="1" customFormat="1" ht="16.5" customHeight="1">
      <c r="B91" s="35"/>
      <c r="C91" s="195" t="s">
        <v>152</v>
      </c>
      <c r="D91" s="195" t="s">
        <v>143</v>
      </c>
      <c r="E91" s="196" t="s">
        <v>153</v>
      </c>
      <c r="F91" s="197" t="s">
        <v>154</v>
      </c>
      <c r="G91" s="198" t="s">
        <v>139</v>
      </c>
      <c r="H91" s="199">
        <v>64</v>
      </c>
      <c r="I91" s="200"/>
      <c r="J91" s="201">
        <f t="shared" si="0"/>
        <v>0</v>
      </c>
      <c r="K91" s="197" t="s">
        <v>140</v>
      </c>
      <c r="L91" s="202"/>
      <c r="M91" s="203" t="s">
        <v>19</v>
      </c>
      <c r="N91" s="204" t="s">
        <v>45</v>
      </c>
      <c r="O91" s="61"/>
      <c r="P91" s="192">
        <f t="shared" si="1"/>
        <v>0</v>
      </c>
      <c r="Q91" s="192">
        <v>7E-05</v>
      </c>
      <c r="R91" s="192">
        <f t="shared" si="2"/>
        <v>0.00448</v>
      </c>
      <c r="S91" s="192">
        <v>0</v>
      </c>
      <c r="T91" s="193">
        <f t="shared" si="3"/>
        <v>0</v>
      </c>
      <c r="AR91" s="18" t="s">
        <v>146</v>
      </c>
      <c r="AT91" s="18" t="s">
        <v>143</v>
      </c>
      <c r="AU91" s="18" t="s">
        <v>84</v>
      </c>
      <c r="AY91" s="18" t="s">
        <v>133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82</v>
      </c>
      <c r="BK91" s="194">
        <f t="shared" si="9"/>
        <v>0</v>
      </c>
      <c r="BL91" s="18" t="s">
        <v>141</v>
      </c>
      <c r="BM91" s="18" t="s">
        <v>155</v>
      </c>
    </row>
    <row r="92" spans="2:65" s="1" customFormat="1" ht="16.5" customHeight="1">
      <c r="B92" s="35"/>
      <c r="C92" s="195" t="s">
        <v>156</v>
      </c>
      <c r="D92" s="195" t="s">
        <v>143</v>
      </c>
      <c r="E92" s="196" t="s">
        <v>157</v>
      </c>
      <c r="F92" s="197" t="s">
        <v>158</v>
      </c>
      <c r="G92" s="198" t="s">
        <v>139</v>
      </c>
      <c r="H92" s="199">
        <v>50</v>
      </c>
      <c r="I92" s="200"/>
      <c r="J92" s="201">
        <f t="shared" si="0"/>
        <v>0</v>
      </c>
      <c r="K92" s="197" t="s">
        <v>140</v>
      </c>
      <c r="L92" s="202"/>
      <c r="M92" s="203" t="s">
        <v>19</v>
      </c>
      <c r="N92" s="204" t="s">
        <v>45</v>
      </c>
      <c r="O92" s="61"/>
      <c r="P92" s="192">
        <f t="shared" si="1"/>
        <v>0</v>
      </c>
      <c r="Q92" s="192">
        <v>8E-05</v>
      </c>
      <c r="R92" s="192">
        <f t="shared" si="2"/>
        <v>0.004</v>
      </c>
      <c r="S92" s="192">
        <v>0</v>
      </c>
      <c r="T92" s="193">
        <f t="shared" si="3"/>
        <v>0</v>
      </c>
      <c r="AR92" s="18" t="s">
        <v>146</v>
      </c>
      <c r="AT92" s="18" t="s">
        <v>143</v>
      </c>
      <c r="AU92" s="18" t="s">
        <v>84</v>
      </c>
      <c r="AY92" s="18" t="s">
        <v>133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82</v>
      </c>
      <c r="BK92" s="194">
        <f t="shared" si="9"/>
        <v>0</v>
      </c>
      <c r="BL92" s="18" t="s">
        <v>141</v>
      </c>
      <c r="BM92" s="18" t="s">
        <v>159</v>
      </c>
    </row>
    <row r="93" spans="2:65" s="1" customFormat="1" ht="16.5" customHeight="1">
      <c r="B93" s="35"/>
      <c r="C93" s="195" t="s">
        <v>160</v>
      </c>
      <c r="D93" s="195" t="s">
        <v>143</v>
      </c>
      <c r="E93" s="196" t="s">
        <v>161</v>
      </c>
      <c r="F93" s="197" t="s">
        <v>162</v>
      </c>
      <c r="G93" s="198" t="s">
        <v>139</v>
      </c>
      <c r="H93" s="199">
        <v>5</v>
      </c>
      <c r="I93" s="200"/>
      <c r="J93" s="201">
        <f t="shared" si="0"/>
        <v>0</v>
      </c>
      <c r="K93" s="197" t="s">
        <v>140</v>
      </c>
      <c r="L93" s="202"/>
      <c r="M93" s="203" t="s">
        <v>19</v>
      </c>
      <c r="N93" s="204" t="s">
        <v>45</v>
      </c>
      <c r="O93" s="61"/>
      <c r="P93" s="192">
        <f t="shared" si="1"/>
        <v>0</v>
      </c>
      <c r="Q93" s="192">
        <v>5E-05</v>
      </c>
      <c r="R93" s="192">
        <f t="shared" si="2"/>
        <v>0.00025</v>
      </c>
      <c r="S93" s="192">
        <v>0</v>
      </c>
      <c r="T93" s="193">
        <f t="shared" si="3"/>
        <v>0</v>
      </c>
      <c r="AR93" s="18" t="s">
        <v>146</v>
      </c>
      <c r="AT93" s="18" t="s">
        <v>143</v>
      </c>
      <c r="AU93" s="18" t="s">
        <v>84</v>
      </c>
      <c r="AY93" s="18" t="s">
        <v>133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82</v>
      </c>
      <c r="BK93" s="194">
        <f t="shared" si="9"/>
        <v>0</v>
      </c>
      <c r="BL93" s="18" t="s">
        <v>141</v>
      </c>
      <c r="BM93" s="18" t="s">
        <v>163</v>
      </c>
    </row>
    <row r="94" spans="2:65" s="1" customFormat="1" ht="16.5" customHeight="1">
      <c r="B94" s="35"/>
      <c r="C94" s="195" t="s">
        <v>164</v>
      </c>
      <c r="D94" s="195" t="s">
        <v>143</v>
      </c>
      <c r="E94" s="196" t="s">
        <v>165</v>
      </c>
      <c r="F94" s="197" t="s">
        <v>166</v>
      </c>
      <c r="G94" s="198" t="s">
        <v>139</v>
      </c>
      <c r="H94" s="199">
        <v>55</v>
      </c>
      <c r="I94" s="200"/>
      <c r="J94" s="201">
        <f t="shared" si="0"/>
        <v>0</v>
      </c>
      <c r="K94" s="197" t="s">
        <v>140</v>
      </c>
      <c r="L94" s="202"/>
      <c r="M94" s="203" t="s">
        <v>19</v>
      </c>
      <c r="N94" s="204" t="s">
        <v>45</v>
      </c>
      <c r="O94" s="61"/>
      <c r="P94" s="192">
        <f t="shared" si="1"/>
        <v>0</v>
      </c>
      <c r="Q94" s="192">
        <v>9E-05</v>
      </c>
      <c r="R94" s="192">
        <f t="shared" si="2"/>
        <v>0.00495</v>
      </c>
      <c r="S94" s="192">
        <v>0</v>
      </c>
      <c r="T94" s="193">
        <f t="shared" si="3"/>
        <v>0</v>
      </c>
      <c r="AR94" s="18" t="s">
        <v>146</v>
      </c>
      <c r="AT94" s="18" t="s">
        <v>143</v>
      </c>
      <c r="AU94" s="18" t="s">
        <v>84</v>
      </c>
      <c r="AY94" s="18" t="s">
        <v>133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82</v>
      </c>
      <c r="BK94" s="194">
        <f t="shared" si="9"/>
        <v>0</v>
      </c>
      <c r="BL94" s="18" t="s">
        <v>141</v>
      </c>
      <c r="BM94" s="18" t="s">
        <v>167</v>
      </c>
    </row>
    <row r="95" spans="2:65" s="1" customFormat="1" ht="16.5" customHeight="1">
      <c r="B95" s="35"/>
      <c r="C95" s="195" t="s">
        <v>168</v>
      </c>
      <c r="D95" s="195" t="s">
        <v>143</v>
      </c>
      <c r="E95" s="196" t="s">
        <v>169</v>
      </c>
      <c r="F95" s="197" t="s">
        <v>170</v>
      </c>
      <c r="G95" s="198" t="s">
        <v>171</v>
      </c>
      <c r="H95" s="199">
        <v>9</v>
      </c>
      <c r="I95" s="200"/>
      <c r="J95" s="201">
        <f t="shared" si="0"/>
        <v>0</v>
      </c>
      <c r="K95" s="197" t="s">
        <v>140</v>
      </c>
      <c r="L95" s="202"/>
      <c r="M95" s="203" t="s">
        <v>19</v>
      </c>
      <c r="N95" s="204" t="s">
        <v>45</v>
      </c>
      <c r="O95" s="61"/>
      <c r="P95" s="192">
        <f t="shared" si="1"/>
        <v>0</v>
      </c>
      <c r="Q95" s="192">
        <v>0.0004</v>
      </c>
      <c r="R95" s="192">
        <f t="shared" si="2"/>
        <v>0.0036000000000000003</v>
      </c>
      <c r="S95" s="192">
        <v>0</v>
      </c>
      <c r="T95" s="193">
        <f t="shared" si="3"/>
        <v>0</v>
      </c>
      <c r="AR95" s="18" t="s">
        <v>146</v>
      </c>
      <c r="AT95" s="18" t="s">
        <v>143</v>
      </c>
      <c r="AU95" s="18" t="s">
        <v>84</v>
      </c>
      <c r="AY95" s="18" t="s">
        <v>133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82</v>
      </c>
      <c r="BK95" s="194">
        <f t="shared" si="9"/>
        <v>0</v>
      </c>
      <c r="BL95" s="18" t="s">
        <v>141</v>
      </c>
      <c r="BM95" s="18" t="s">
        <v>172</v>
      </c>
    </row>
    <row r="96" spans="2:65" s="1" customFormat="1" ht="22.5" customHeight="1">
      <c r="B96" s="35"/>
      <c r="C96" s="183" t="s">
        <v>173</v>
      </c>
      <c r="D96" s="183" t="s">
        <v>136</v>
      </c>
      <c r="E96" s="184" t="s">
        <v>174</v>
      </c>
      <c r="F96" s="185" t="s">
        <v>175</v>
      </c>
      <c r="G96" s="186" t="s">
        <v>139</v>
      </c>
      <c r="H96" s="187">
        <v>4</v>
      </c>
      <c r="I96" s="188"/>
      <c r="J96" s="189">
        <f t="shared" si="0"/>
        <v>0</v>
      </c>
      <c r="K96" s="185" t="s">
        <v>140</v>
      </c>
      <c r="L96" s="39"/>
      <c r="M96" s="190" t="s">
        <v>19</v>
      </c>
      <c r="N96" s="191" t="s">
        <v>45</v>
      </c>
      <c r="O96" s="61"/>
      <c r="P96" s="192">
        <f t="shared" si="1"/>
        <v>0</v>
      </c>
      <c r="Q96" s="192">
        <v>0.00019</v>
      </c>
      <c r="R96" s="192">
        <f t="shared" si="2"/>
        <v>0.00076</v>
      </c>
      <c r="S96" s="192">
        <v>0</v>
      </c>
      <c r="T96" s="193">
        <f t="shared" si="3"/>
        <v>0</v>
      </c>
      <c r="AR96" s="18" t="s">
        <v>141</v>
      </c>
      <c r="AT96" s="18" t="s">
        <v>136</v>
      </c>
      <c r="AU96" s="18" t="s">
        <v>84</v>
      </c>
      <c r="AY96" s="18" t="s">
        <v>133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82</v>
      </c>
      <c r="BK96" s="194">
        <f t="shared" si="9"/>
        <v>0</v>
      </c>
      <c r="BL96" s="18" t="s">
        <v>141</v>
      </c>
      <c r="BM96" s="18" t="s">
        <v>176</v>
      </c>
    </row>
    <row r="97" spans="2:65" s="1" customFormat="1" ht="16.5" customHeight="1">
      <c r="B97" s="35"/>
      <c r="C97" s="195" t="s">
        <v>177</v>
      </c>
      <c r="D97" s="195" t="s">
        <v>143</v>
      </c>
      <c r="E97" s="196" t="s">
        <v>178</v>
      </c>
      <c r="F97" s="197" t="s">
        <v>179</v>
      </c>
      <c r="G97" s="198" t="s">
        <v>139</v>
      </c>
      <c r="H97" s="199">
        <v>4</v>
      </c>
      <c r="I97" s="200"/>
      <c r="J97" s="201">
        <f t="shared" si="0"/>
        <v>0</v>
      </c>
      <c r="K97" s="197" t="s">
        <v>140</v>
      </c>
      <c r="L97" s="202"/>
      <c r="M97" s="203" t="s">
        <v>19</v>
      </c>
      <c r="N97" s="204" t="s">
        <v>45</v>
      </c>
      <c r="O97" s="61"/>
      <c r="P97" s="192">
        <f t="shared" si="1"/>
        <v>0</v>
      </c>
      <c r="Q97" s="192">
        <v>0.00029</v>
      </c>
      <c r="R97" s="192">
        <f t="shared" si="2"/>
        <v>0.00116</v>
      </c>
      <c r="S97" s="192">
        <v>0</v>
      </c>
      <c r="T97" s="193">
        <f t="shared" si="3"/>
        <v>0</v>
      </c>
      <c r="AR97" s="18" t="s">
        <v>146</v>
      </c>
      <c r="AT97" s="18" t="s">
        <v>143</v>
      </c>
      <c r="AU97" s="18" t="s">
        <v>84</v>
      </c>
      <c r="AY97" s="18" t="s">
        <v>133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82</v>
      </c>
      <c r="BK97" s="194">
        <f t="shared" si="9"/>
        <v>0</v>
      </c>
      <c r="BL97" s="18" t="s">
        <v>141</v>
      </c>
      <c r="BM97" s="18" t="s">
        <v>180</v>
      </c>
    </row>
    <row r="98" spans="2:65" s="1" customFormat="1" ht="22.5" customHeight="1">
      <c r="B98" s="35"/>
      <c r="C98" s="183" t="s">
        <v>181</v>
      </c>
      <c r="D98" s="183" t="s">
        <v>136</v>
      </c>
      <c r="E98" s="184" t="s">
        <v>182</v>
      </c>
      <c r="F98" s="185" t="s">
        <v>183</v>
      </c>
      <c r="G98" s="186" t="s">
        <v>184</v>
      </c>
      <c r="H98" s="205"/>
      <c r="I98" s="188"/>
      <c r="J98" s="189">
        <f t="shared" si="0"/>
        <v>0</v>
      </c>
      <c r="K98" s="185" t="s">
        <v>140</v>
      </c>
      <c r="L98" s="39"/>
      <c r="M98" s="190" t="s">
        <v>19</v>
      </c>
      <c r="N98" s="191" t="s">
        <v>45</v>
      </c>
      <c r="O98" s="61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141</v>
      </c>
      <c r="AT98" s="18" t="s">
        <v>136</v>
      </c>
      <c r="AU98" s="18" t="s">
        <v>84</v>
      </c>
      <c r="AY98" s="18" t="s">
        <v>133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82</v>
      </c>
      <c r="BK98" s="194">
        <f t="shared" si="9"/>
        <v>0</v>
      </c>
      <c r="BL98" s="18" t="s">
        <v>141</v>
      </c>
      <c r="BM98" s="18" t="s">
        <v>185</v>
      </c>
    </row>
    <row r="99" spans="2:63" s="11" customFormat="1" ht="22.9" customHeight="1">
      <c r="B99" s="167"/>
      <c r="C99" s="168"/>
      <c r="D99" s="169" t="s">
        <v>73</v>
      </c>
      <c r="E99" s="181" t="s">
        <v>186</v>
      </c>
      <c r="F99" s="181" t="s">
        <v>187</v>
      </c>
      <c r="G99" s="168"/>
      <c r="H99" s="168"/>
      <c r="I99" s="171"/>
      <c r="J99" s="182">
        <f>BK99</f>
        <v>0</v>
      </c>
      <c r="K99" s="168"/>
      <c r="L99" s="173"/>
      <c r="M99" s="174"/>
      <c r="N99" s="175"/>
      <c r="O99" s="175"/>
      <c r="P99" s="176">
        <f>SUM(P100:P111)</f>
        <v>0</v>
      </c>
      <c r="Q99" s="175"/>
      <c r="R99" s="176">
        <f>SUM(R100:R111)</f>
        <v>0.15469999999999998</v>
      </c>
      <c r="S99" s="175"/>
      <c r="T99" s="177">
        <f>SUM(T100:T111)</f>
        <v>0.004</v>
      </c>
      <c r="AR99" s="178" t="s">
        <v>84</v>
      </c>
      <c r="AT99" s="179" t="s">
        <v>73</v>
      </c>
      <c r="AU99" s="179" t="s">
        <v>82</v>
      </c>
      <c r="AY99" s="178" t="s">
        <v>133</v>
      </c>
      <c r="BK99" s="180">
        <f>SUM(BK100:BK111)</f>
        <v>0</v>
      </c>
    </row>
    <row r="100" spans="2:65" s="1" customFormat="1" ht="16.5" customHeight="1">
      <c r="B100" s="35"/>
      <c r="C100" s="183" t="s">
        <v>188</v>
      </c>
      <c r="D100" s="183" t="s">
        <v>136</v>
      </c>
      <c r="E100" s="184" t="s">
        <v>189</v>
      </c>
      <c r="F100" s="185" t="s">
        <v>190</v>
      </c>
      <c r="G100" s="186" t="s">
        <v>139</v>
      </c>
      <c r="H100" s="187">
        <v>22</v>
      </c>
      <c r="I100" s="188"/>
      <c r="J100" s="189">
        <f aca="true" t="shared" si="10" ref="J100:J111">ROUND(I100*H100,2)</f>
        <v>0</v>
      </c>
      <c r="K100" s="185" t="s">
        <v>140</v>
      </c>
      <c r="L100" s="39"/>
      <c r="M100" s="190" t="s">
        <v>19</v>
      </c>
      <c r="N100" s="191" t="s">
        <v>45</v>
      </c>
      <c r="O100" s="61"/>
      <c r="P100" s="192">
        <f aca="true" t="shared" si="11" ref="P100:P111">O100*H100</f>
        <v>0</v>
      </c>
      <c r="Q100" s="192">
        <v>0.00045</v>
      </c>
      <c r="R100" s="192">
        <f aca="true" t="shared" si="12" ref="R100:R111">Q100*H100</f>
        <v>0.009899999999999999</v>
      </c>
      <c r="S100" s="192">
        <v>0</v>
      </c>
      <c r="T100" s="193">
        <f aca="true" t="shared" si="13" ref="T100:T111">S100*H100</f>
        <v>0</v>
      </c>
      <c r="AR100" s="18" t="s">
        <v>141</v>
      </c>
      <c r="AT100" s="18" t="s">
        <v>136</v>
      </c>
      <c r="AU100" s="18" t="s">
        <v>84</v>
      </c>
      <c r="AY100" s="18" t="s">
        <v>133</v>
      </c>
      <c r="BE100" s="194">
        <f aca="true" t="shared" si="14" ref="BE100:BE111">IF(N100="základní",J100,0)</f>
        <v>0</v>
      </c>
      <c r="BF100" s="194">
        <f aca="true" t="shared" si="15" ref="BF100:BF111">IF(N100="snížená",J100,0)</f>
        <v>0</v>
      </c>
      <c r="BG100" s="194">
        <f aca="true" t="shared" si="16" ref="BG100:BG111">IF(N100="zákl. přenesená",J100,0)</f>
        <v>0</v>
      </c>
      <c r="BH100" s="194">
        <f aca="true" t="shared" si="17" ref="BH100:BH111">IF(N100="sníž. přenesená",J100,0)</f>
        <v>0</v>
      </c>
      <c r="BI100" s="194">
        <f aca="true" t="shared" si="18" ref="BI100:BI111">IF(N100="nulová",J100,0)</f>
        <v>0</v>
      </c>
      <c r="BJ100" s="18" t="s">
        <v>82</v>
      </c>
      <c r="BK100" s="194">
        <f aca="true" t="shared" si="19" ref="BK100:BK111">ROUND(I100*H100,2)</f>
        <v>0</v>
      </c>
      <c r="BL100" s="18" t="s">
        <v>141</v>
      </c>
      <c r="BM100" s="18" t="s">
        <v>191</v>
      </c>
    </row>
    <row r="101" spans="2:65" s="1" customFormat="1" ht="16.5" customHeight="1">
      <c r="B101" s="35"/>
      <c r="C101" s="183" t="s">
        <v>192</v>
      </c>
      <c r="D101" s="183" t="s">
        <v>136</v>
      </c>
      <c r="E101" s="184" t="s">
        <v>193</v>
      </c>
      <c r="F101" s="185" t="s">
        <v>194</v>
      </c>
      <c r="G101" s="186" t="s">
        <v>139</v>
      </c>
      <c r="H101" s="187">
        <v>77</v>
      </c>
      <c r="I101" s="188"/>
      <c r="J101" s="189">
        <f t="shared" si="10"/>
        <v>0</v>
      </c>
      <c r="K101" s="185" t="s">
        <v>140</v>
      </c>
      <c r="L101" s="39"/>
      <c r="M101" s="190" t="s">
        <v>19</v>
      </c>
      <c r="N101" s="191" t="s">
        <v>45</v>
      </c>
      <c r="O101" s="61"/>
      <c r="P101" s="192">
        <f t="shared" si="11"/>
        <v>0</v>
      </c>
      <c r="Q101" s="192">
        <v>0.00056</v>
      </c>
      <c r="R101" s="192">
        <f t="shared" si="12"/>
        <v>0.04312</v>
      </c>
      <c r="S101" s="192">
        <v>0</v>
      </c>
      <c r="T101" s="193">
        <f t="shared" si="13"/>
        <v>0</v>
      </c>
      <c r="AR101" s="18" t="s">
        <v>141</v>
      </c>
      <c r="AT101" s="18" t="s">
        <v>136</v>
      </c>
      <c r="AU101" s="18" t="s">
        <v>84</v>
      </c>
      <c r="AY101" s="18" t="s">
        <v>133</v>
      </c>
      <c r="BE101" s="194">
        <f t="shared" si="14"/>
        <v>0</v>
      </c>
      <c r="BF101" s="194">
        <f t="shared" si="15"/>
        <v>0</v>
      </c>
      <c r="BG101" s="194">
        <f t="shared" si="16"/>
        <v>0</v>
      </c>
      <c r="BH101" s="194">
        <f t="shared" si="17"/>
        <v>0</v>
      </c>
      <c r="BI101" s="194">
        <f t="shared" si="18"/>
        <v>0</v>
      </c>
      <c r="BJ101" s="18" t="s">
        <v>82</v>
      </c>
      <c r="BK101" s="194">
        <f t="shared" si="19"/>
        <v>0</v>
      </c>
      <c r="BL101" s="18" t="s">
        <v>141</v>
      </c>
      <c r="BM101" s="18" t="s">
        <v>195</v>
      </c>
    </row>
    <row r="102" spans="2:65" s="1" customFormat="1" ht="16.5" customHeight="1">
      <c r="B102" s="35"/>
      <c r="C102" s="183" t="s">
        <v>196</v>
      </c>
      <c r="D102" s="183" t="s">
        <v>136</v>
      </c>
      <c r="E102" s="184" t="s">
        <v>197</v>
      </c>
      <c r="F102" s="185" t="s">
        <v>198</v>
      </c>
      <c r="G102" s="186" t="s">
        <v>139</v>
      </c>
      <c r="H102" s="187">
        <v>50</v>
      </c>
      <c r="I102" s="188"/>
      <c r="J102" s="189">
        <f t="shared" si="10"/>
        <v>0</v>
      </c>
      <c r="K102" s="185" t="s">
        <v>140</v>
      </c>
      <c r="L102" s="39"/>
      <c r="M102" s="190" t="s">
        <v>19</v>
      </c>
      <c r="N102" s="191" t="s">
        <v>45</v>
      </c>
      <c r="O102" s="61"/>
      <c r="P102" s="192">
        <f t="shared" si="11"/>
        <v>0</v>
      </c>
      <c r="Q102" s="192">
        <v>0.00069</v>
      </c>
      <c r="R102" s="192">
        <f t="shared" si="12"/>
        <v>0.034499999999999996</v>
      </c>
      <c r="S102" s="192">
        <v>0</v>
      </c>
      <c r="T102" s="193">
        <f t="shared" si="13"/>
        <v>0</v>
      </c>
      <c r="AR102" s="18" t="s">
        <v>141</v>
      </c>
      <c r="AT102" s="18" t="s">
        <v>136</v>
      </c>
      <c r="AU102" s="18" t="s">
        <v>84</v>
      </c>
      <c r="AY102" s="18" t="s">
        <v>133</v>
      </c>
      <c r="BE102" s="194">
        <f t="shared" si="14"/>
        <v>0</v>
      </c>
      <c r="BF102" s="194">
        <f t="shared" si="15"/>
        <v>0</v>
      </c>
      <c r="BG102" s="194">
        <f t="shared" si="16"/>
        <v>0</v>
      </c>
      <c r="BH102" s="194">
        <f t="shared" si="17"/>
        <v>0</v>
      </c>
      <c r="BI102" s="194">
        <f t="shared" si="18"/>
        <v>0</v>
      </c>
      <c r="BJ102" s="18" t="s">
        <v>82</v>
      </c>
      <c r="BK102" s="194">
        <f t="shared" si="19"/>
        <v>0</v>
      </c>
      <c r="BL102" s="18" t="s">
        <v>141</v>
      </c>
      <c r="BM102" s="18" t="s">
        <v>199</v>
      </c>
    </row>
    <row r="103" spans="2:65" s="1" customFormat="1" ht="16.5" customHeight="1">
      <c r="B103" s="35"/>
      <c r="C103" s="183" t="s">
        <v>8</v>
      </c>
      <c r="D103" s="183" t="s">
        <v>136</v>
      </c>
      <c r="E103" s="184" t="s">
        <v>200</v>
      </c>
      <c r="F103" s="185" t="s">
        <v>201</v>
      </c>
      <c r="G103" s="186" t="s">
        <v>139</v>
      </c>
      <c r="H103" s="187">
        <v>64</v>
      </c>
      <c r="I103" s="188"/>
      <c r="J103" s="189">
        <f t="shared" si="10"/>
        <v>0</v>
      </c>
      <c r="K103" s="185" t="s">
        <v>140</v>
      </c>
      <c r="L103" s="39"/>
      <c r="M103" s="190" t="s">
        <v>19</v>
      </c>
      <c r="N103" s="191" t="s">
        <v>45</v>
      </c>
      <c r="O103" s="61"/>
      <c r="P103" s="192">
        <f t="shared" si="11"/>
        <v>0</v>
      </c>
      <c r="Q103" s="192">
        <v>0.00104</v>
      </c>
      <c r="R103" s="192">
        <f t="shared" si="12"/>
        <v>0.06656</v>
      </c>
      <c r="S103" s="192">
        <v>0</v>
      </c>
      <c r="T103" s="193">
        <f t="shared" si="13"/>
        <v>0</v>
      </c>
      <c r="AR103" s="18" t="s">
        <v>141</v>
      </c>
      <c r="AT103" s="18" t="s">
        <v>136</v>
      </c>
      <c r="AU103" s="18" t="s">
        <v>84</v>
      </c>
      <c r="AY103" s="18" t="s">
        <v>133</v>
      </c>
      <c r="BE103" s="194">
        <f t="shared" si="14"/>
        <v>0</v>
      </c>
      <c r="BF103" s="194">
        <f t="shared" si="15"/>
        <v>0</v>
      </c>
      <c r="BG103" s="194">
        <f t="shared" si="16"/>
        <v>0</v>
      </c>
      <c r="BH103" s="194">
        <f t="shared" si="17"/>
        <v>0</v>
      </c>
      <c r="BI103" s="194">
        <f t="shared" si="18"/>
        <v>0</v>
      </c>
      <c r="BJ103" s="18" t="s">
        <v>82</v>
      </c>
      <c r="BK103" s="194">
        <f t="shared" si="19"/>
        <v>0</v>
      </c>
      <c r="BL103" s="18" t="s">
        <v>141</v>
      </c>
      <c r="BM103" s="18" t="s">
        <v>202</v>
      </c>
    </row>
    <row r="104" spans="2:65" s="1" customFormat="1" ht="16.5" customHeight="1">
      <c r="B104" s="35"/>
      <c r="C104" s="183" t="s">
        <v>141</v>
      </c>
      <c r="D104" s="183" t="s">
        <v>136</v>
      </c>
      <c r="E104" s="184" t="s">
        <v>203</v>
      </c>
      <c r="F104" s="185" t="s">
        <v>204</v>
      </c>
      <c r="G104" s="186" t="s">
        <v>171</v>
      </c>
      <c r="H104" s="187">
        <v>12</v>
      </c>
      <c r="I104" s="188"/>
      <c r="J104" s="189">
        <f t="shared" si="10"/>
        <v>0</v>
      </c>
      <c r="K104" s="185" t="s">
        <v>140</v>
      </c>
      <c r="L104" s="39"/>
      <c r="M104" s="190" t="s">
        <v>19</v>
      </c>
      <c r="N104" s="191" t="s">
        <v>45</v>
      </c>
      <c r="O104" s="61"/>
      <c r="P104" s="192">
        <f t="shared" si="11"/>
        <v>0</v>
      </c>
      <c r="Q104" s="192">
        <v>1E-05</v>
      </c>
      <c r="R104" s="192">
        <f t="shared" si="12"/>
        <v>0.00012000000000000002</v>
      </c>
      <c r="S104" s="192">
        <v>0</v>
      </c>
      <c r="T104" s="193">
        <f t="shared" si="13"/>
        <v>0</v>
      </c>
      <c r="AR104" s="18" t="s">
        <v>141</v>
      </c>
      <c r="AT104" s="18" t="s">
        <v>136</v>
      </c>
      <c r="AU104" s="18" t="s">
        <v>84</v>
      </c>
      <c r="AY104" s="18" t="s">
        <v>133</v>
      </c>
      <c r="BE104" s="194">
        <f t="shared" si="14"/>
        <v>0</v>
      </c>
      <c r="BF104" s="194">
        <f t="shared" si="15"/>
        <v>0</v>
      </c>
      <c r="BG104" s="194">
        <f t="shared" si="16"/>
        <v>0</v>
      </c>
      <c r="BH104" s="194">
        <f t="shared" si="17"/>
        <v>0</v>
      </c>
      <c r="BI104" s="194">
        <f t="shared" si="18"/>
        <v>0</v>
      </c>
      <c r="BJ104" s="18" t="s">
        <v>82</v>
      </c>
      <c r="BK104" s="194">
        <f t="shared" si="19"/>
        <v>0</v>
      </c>
      <c r="BL104" s="18" t="s">
        <v>141</v>
      </c>
      <c r="BM104" s="18" t="s">
        <v>205</v>
      </c>
    </row>
    <row r="105" spans="2:65" s="1" customFormat="1" ht="16.5" customHeight="1">
      <c r="B105" s="35"/>
      <c r="C105" s="183" t="s">
        <v>206</v>
      </c>
      <c r="D105" s="183" t="s">
        <v>136</v>
      </c>
      <c r="E105" s="184" t="s">
        <v>207</v>
      </c>
      <c r="F105" s="185" t="s">
        <v>208</v>
      </c>
      <c r="G105" s="186" t="s">
        <v>171</v>
      </c>
      <c r="H105" s="187">
        <v>24</v>
      </c>
      <c r="I105" s="188"/>
      <c r="J105" s="189">
        <f t="shared" si="10"/>
        <v>0</v>
      </c>
      <c r="K105" s="185" t="s">
        <v>140</v>
      </c>
      <c r="L105" s="39"/>
      <c r="M105" s="190" t="s">
        <v>19</v>
      </c>
      <c r="N105" s="191" t="s">
        <v>45</v>
      </c>
      <c r="O105" s="61"/>
      <c r="P105" s="192">
        <f t="shared" si="11"/>
        <v>0</v>
      </c>
      <c r="Q105" s="192">
        <v>1E-05</v>
      </c>
      <c r="R105" s="192">
        <f t="shared" si="12"/>
        <v>0.00024000000000000003</v>
      </c>
      <c r="S105" s="192">
        <v>0</v>
      </c>
      <c r="T105" s="193">
        <f t="shared" si="13"/>
        <v>0</v>
      </c>
      <c r="AR105" s="18" t="s">
        <v>141</v>
      </c>
      <c r="AT105" s="18" t="s">
        <v>136</v>
      </c>
      <c r="AU105" s="18" t="s">
        <v>84</v>
      </c>
      <c r="AY105" s="18" t="s">
        <v>133</v>
      </c>
      <c r="BE105" s="194">
        <f t="shared" si="14"/>
        <v>0</v>
      </c>
      <c r="BF105" s="194">
        <f t="shared" si="15"/>
        <v>0</v>
      </c>
      <c r="BG105" s="194">
        <f t="shared" si="16"/>
        <v>0</v>
      </c>
      <c r="BH105" s="194">
        <f t="shared" si="17"/>
        <v>0</v>
      </c>
      <c r="BI105" s="194">
        <f t="shared" si="18"/>
        <v>0</v>
      </c>
      <c r="BJ105" s="18" t="s">
        <v>82</v>
      </c>
      <c r="BK105" s="194">
        <f t="shared" si="19"/>
        <v>0</v>
      </c>
      <c r="BL105" s="18" t="s">
        <v>141</v>
      </c>
      <c r="BM105" s="18" t="s">
        <v>209</v>
      </c>
    </row>
    <row r="106" spans="2:65" s="1" customFormat="1" ht="16.5" customHeight="1">
      <c r="B106" s="35"/>
      <c r="C106" s="183" t="s">
        <v>210</v>
      </c>
      <c r="D106" s="183" t="s">
        <v>136</v>
      </c>
      <c r="E106" s="184" t="s">
        <v>211</v>
      </c>
      <c r="F106" s="185" t="s">
        <v>212</v>
      </c>
      <c r="G106" s="186" t="s">
        <v>139</v>
      </c>
      <c r="H106" s="187">
        <v>213</v>
      </c>
      <c r="I106" s="188"/>
      <c r="J106" s="189">
        <f t="shared" si="10"/>
        <v>0</v>
      </c>
      <c r="K106" s="185" t="s">
        <v>140</v>
      </c>
      <c r="L106" s="39"/>
      <c r="M106" s="190" t="s">
        <v>19</v>
      </c>
      <c r="N106" s="191" t="s">
        <v>45</v>
      </c>
      <c r="O106" s="61"/>
      <c r="P106" s="192">
        <f t="shared" si="11"/>
        <v>0</v>
      </c>
      <c r="Q106" s="192">
        <v>0</v>
      </c>
      <c r="R106" s="192">
        <f t="shared" si="12"/>
        <v>0</v>
      </c>
      <c r="S106" s="192">
        <v>0</v>
      </c>
      <c r="T106" s="193">
        <f t="shared" si="13"/>
        <v>0</v>
      </c>
      <c r="AR106" s="18" t="s">
        <v>141</v>
      </c>
      <c r="AT106" s="18" t="s">
        <v>136</v>
      </c>
      <c r="AU106" s="18" t="s">
        <v>84</v>
      </c>
      <c r="AY106" s="18" t="s">
        <v>133</v>
      </c>
      <c r="BE106" s="194">
        <f t="shared" si="14"/>
        <v>0</v>
      </c>
      <c r="BF106" s="194">
        <f t="shared" si="15"/>
        <v>0</v>
      </c>
      <c r="BG106" s="194">
        <f t="shared" si="16"/>
        <v>0</v>
      </c>
      <c r="BH106" s="194">
        <f t="shared" si="17"/>
        <v>0</v>
      </c>
      <c r="BI106" s="194">
        <f t="shared" si="18"/>
        <v>0</v>
      </c>
      <c r="BJ106" s="18" t="s">
        <v>82</v>
      </c>
      <c r="BK106" s="194">
        <f t="shared" si="19"/>
        <v>0</v>
      </c>
      <c r="BL106" s="18" t="s">
        <v>141</v>
      </c>
      <c r="BM106" s="18" t="s">
        <v>213</v>
      </c>
    </row>
    <row r="107" spans="2:65" s="1" customFormat="1" ht="16.5" customHeight="1">
      <c r="B107" s="35"/>
      <c r="C107" s="183" t="s">
        <v>214</v>
      </c>
      <c r="D107" s="183" t="s">
        <v>136</v>
      </c>
      <c r="E107" s="184" t="s">
        <v>215</v>
      </c>
      <c r="F107" s="185" t="s">
        <v>216</v>
      </c>
      <c r="G107" s="186" t="s">
        <v>139</v>
      </c>
      <c r="H107" s="187">
        <v>8</v>
      </c>
      <c r="I107" s="188"/>
      <c r="J107" s="189">
        <f t="shared" si="10"/>
        <v>0</v>
      </c>
      <c r="K107" s="185" t="s">
        <v>140</v>
      </c>
      <c r="L107" s="39"/>
      <c r="M107" s="190" t="s">
        <v>19</v>
      </c>
      <c r="N107" s="191" t="s">
        <v>45</v>
      </c>
      <c r="O107" s="61"/>
      <c r="P107" s="192">
        <f t="shared" si="11"/>
        <v>0</v>
      </c>
      <c r="Q107" s="192">
        <v>0</v>
      </c>
      <c r="R107" s="192">
        <f t="shared" si="12"/>
        <v>0</v>
      </c>
      <c r="S107" s="192">
        <v>0.0005</v>
      </c>
      <c r="T107" s="193">
        <f t="shared" si="13"/>
        <v>0.004</v>
      </c>
      <c r="AR107" s="18" t="s">
        <v>141</v>
      </c>
      <c r="AT107" s="18" t="s">
        <v>136</v>
      </c>
      <c r="AU107" s="18" t="s">
        <v>84</v>
      </c>
      <c r="AY107" s="18" t="s">
        <v>133</v>
      </c>
      <c r="BE107" s="194">
        <f t="shared" si="14"/>
        <v>0</v>
      </c>
      <c r="BF107" s="194">
        <f t="shared" si="15"/>
        <v>0</v>
      </c>
      <c r="BG107" s="194">
        <f t="shared" si="16"/>
        <v>0</v>
      </c>
      <c r="BH107" s="194">
        <f t="shared" si="17"/>
        <v>0</v>
      </c>
      <c r="BI107" s="194">
        <f t="shared" si="18"/>
        <v>0</v>
      </c>
      <c r="BJ107" s="18" t="s">
        <v>82</v>
      </c>
      <c r="BK107" s="194">
        <f t="shared" si="19"/>
        <v>0</v>
      </c>
      <c r="BL107" s="18" t="s">
        <v>141</v>
      </c>
      <c r="BM107" s="18" t="s">
        <v>217</v>
      </c>
    </row>
    <row r="108" spans="2:65" s="1" customFormat="1" ht="22.5" customHeight="1">
      <c r="B108" s="35"/>
      <c r="C108" s="183" t="s">
        <v>218</v>
      </c>
      <c r="D108" s="183" t="s">
        <v>136</v>
      </c>
      <c r="E108" s="184" t="s">
        <v>219</v>
      </c>
      <c r="F108" s="185" t="s">
        <v>220</v>
      </c>
      <c r="G108" s="186" t="s">
        <v>171</v>
      </c>
      <c r="H108" s="187">
        <v>2</v>
      </c>
      <c r="I108" s="188"/>
      <c r="J108" s="189">
        <f t="shared" si="10"/>
        <v>0</v>
      </c>
      <c r="K108" s="185" t="s">
        <v>140</v>
      </c>
      <c r="L108" s="39"/>
      <c r="M108" s="190" t="s">
        <v>19</v>
      </c>
      <c r="N108" s="191" t="s">
        <v>45</v>
      </c>
      <c r="O108" s="61"/>
      <c r="P108" s="192">
        <f t="shared" si="11"/>
        <v>0</v>
      </c>
      <c r="Q108" s="192">
        <v>5E-05</v>
      </c>
      <c r="R108" s="192">
        <f t="shared" si="12"/>
        <v>0.0001</v>
      </c>
      <c r="S108" s="192">
        <v>0</v>
      </c>
      <c r="T108" s="193">
        <f t="shared" si="13"/>
        <v>0</v>
      </c>
      <c r="AR108" s="18" t="s">
        <v>141</v>
      </c>
      <c r="AT108" s="18" t="s">
        <v>136</v>
      </c>
      <c r="AU108" s="18" t="s">
        <v>84</v>
      </c>
      <c r="AY108" s="18" t="s">
        <v>133</v>
      </c>
      <c r="BE108" s="194">
        <f t="shared" si="14"/>
        <v>0</v>
      </c>
      <c r="BF108" s="194">
        <f t="shared" si="15"/>
        <v>0</v>
      </c>
      <c r="BG108" s="194">
        <f t="shared" si="16"/>
        <v>0</v>
      </c>
      <c r="BH108" s="194">
        <f t="shared" si="17"/>
        <v>0</v>
      </c>
      <c r="BI108" s="194">
        <f t="shared" si="18"/>
        <v>0</v>
      </c>
      <c r="BJ108" s="18" t="s">
        <v>82</v>
      </c>
      <c r="BK108" s="194">
        <f t="shared" si="19"/>
        <v>0</v>
      </c>
      <c r="BL108" s="18" t="s">
        <v>141</v>
      </c>
      <c r="BM108" s="18" t="s">
        <v>221</v>
      </c>
    </row>
    <row r="109" spans="2:65" s="1" customFormat="1" ht="22.5" customHeight="1">
      <c r="B109" s="35"/>
      <c r="C109" s="183" t="s">
        <v>7</v>
      </c>
      <c r="D109" s="183" t="s">
        <v>136</v>
      </c>
      <c r="E109" s="184" t="s">
        <v>222</v>
      </c>
      <c r="F109" s="185" t="s">
        <v>223</v>
      </c>
      <c r="G109" s="186" t="s">
        <v>171</v>
      </c>
      <c r="H109" s="187">
        <v>2</v>
      </c>
      <c r="I109" s="188"/>
      <c r="J109" s="189">
        <f t="shared" si="10"/>
        <v>0</v>
      </c>
      <c r="K109" s="185" t="s">
        <v>140</v>
      </c>
      <c r="L109" s="39"/>
      <c r="M109" s="190" t="s">
        <v>19</v>
      </c>
      <c r="N109" s="191" t="s">
        <v>45</v>
      </c>
      <c r="O109" s="61"/>
      <c r="P109" s="192">
        <f t="shared" si="11"/>
        <v>0</v>
      </c>
      <c r="Q109" s="192">
        <v>8E-05</v>
      </c>
      <c r="R109" s="192">
        <f t="shared" si="12"/>
        <v>0.00016</v>
      </c>
      <c r="S109" s="192">
        <v>0</v>
      </c>
      <c r="T109" s="193">
        <f t="shared" si="13"/>
        <v>0</v>
      </c>
      <c r="AR109" s="18" t="s">
        <v>141</v>
      </c>
      <c r="AT109" s="18" t="s">
        <v>136</v>
      </c>
      <c r="AU109" s="18" t="s">
        <v>84</v>
      </c>
      <c r="AY109" s="18" t="s">
        <v>133</v>
      </c>
      <c r="BE109" s="194">
        <f t="shared" si="14"/>
        <v>0</v>
      </c>
      <c r="BF109" s="194">
        <f t="shared" si="15"/>
        <v>0</v>
      </c>
      <c r="BG109" s="194">
        <f t="shared" si="16"/>
        <v>0</v>
      </c>
      <c r="BH109" s="194">
        <f t="shared" si="17"/>
        <v>0</v>
      </c>
      <c r="BI109" s="194">
        <f t="shared" si="18"/>
        <v>0</v>
      </c>
      <c r="BJ109" s="18" t="s">
        <v>82</v>
      </c>
      <c r="BK109" s="194">
        <f t="shared" si="19"/>
        <v>0</v>
      </c>
      <c r="BL109" s="18" t="s">
        <v>141</v>
      </c>
      <c r="BM109" s="18" t="s">
        <v>224</v>
      </c>
    </row>
    <row r="110" spans="2:65" s="1" customFormat="1" ht="22.5" customHeight="1">
      <c r="B110" s="35"/>
      <c r="C110" s="183" t="s">
        <v>225</v>
      </c>
      <c r="D110" s="183" t="s">
        <v>136</v>
      </c>
      <c r="E110" s="184" t="s">
        <v>226</v>
      </c>
      <c r="F110" s="185" t="s">
        <v>227</v>
      </c>
      <c r="G110" s="186" t="s">
        <v>228</v>
      </c>
      <c r="H110" s="187">
        <v>0.004</v>
      </c>
      <c r="I110" s="188"/>
      <c r="J110" s="189">
        <f t="shared" si="10"/>
        <v>0</v>
      </c>
      <c r="K110" s="185" t="s">
        <v>140</v>
      </c>
      <c r="L110" s="39"/>
      <c r="M110" s="190" t="s">
        <v>19</v>
      </c>
      <c r="N110" s="191" t="s">
        <v>45</v>
      </c>
      <c r="O110" s="61"/>
      <c r="P110" s="192">
        <f t="shared" si="11"/>
        <v>0</v>
      </c>
      <c r="Q110" s="192">
        <v>0</v>
      </c>
      <c r="R110" s="192">
        <f t="shared" si="12"/>
        <v>0</v>
      </c>
      <c r="S110" s="192">
        <v>0</v>
      </c>
      <c r="T110" s="193">
        <f t="shared" si="13"/>
        <v>0</v>
      </c>
      <c r="AR110" s="18" t="s">
        <v>141</v>
      </c>
      <c r="AT110" s="18" t="s">
        <v>136</v>
      </c>
      <c r="AU110" s="18" t="s">
        <v>84</v>
      </c>
      <c r="AY110" s="18" t="s">
        <v>133</v>
      </c>
      <c r="BE110" s="194">
        <f t="shared" si="14"/>
        <v>0</v>
      </c>
      <c r="BF110" s="194">
        <f t="shared" si="15"/>
        <v>0</v>
      </c>
      <c r="BG110" s="194">
        <f t="shared" si="16"/>
        <v>0</v>
      </c>
      <c r="BH110" s="194">
        <f t="shared" si="17"/>
        <v>0</v>
      </c>
      <c r="BI110" s="194">
        <f t="shared" si="18"/>
        <v>0</v>
      </c>
      <c r="BJ110" s="18" t="s">
        <v>82</v>
      </c>
      <c r="BK110" s="194">
        <f t="shared" si="19"/>
        <v>0</v>
      </c>
      <c r="BL110" s="18" t="s">
        <v>141</v>
      </c>
      <c r="BM110" s="18" t="s">
        <v>229</v>
      </c>
    </row>
    <row r="111" spans="2:65" s="1" customFormat="1" ht="22.5" customHeight="1">
      <c r="B111" s="35"/>
      <c r="C111" s="183" t="s">
        <v>230</v>
      </c>
      <c r="D111" s="183" t="s">
        <v>136</v>
      </c>
      <c r="E111" s="184" t="s">
        <v>231</v>
      </c>
      <c r="F111" s="185" t="s">
        <v>232</v>
      </c>
      <c r="G111" s="186" t="s">
        <v>184</v>
      </c>
      <c r="H111" s="205"/>
      <c r="I111" s="188"/>
      <c r="J111" s="189">
        <f t="shared" si="10"/>
        <v>0</v>
      </c>
      <c r="K111" s="185" t="s">
        <v>140</v>
      </c>
      <c r="L111" s="39"/>
      <c r="M111" s="190" t="s">
        <v>19</v>
      </c>
      <c r="N111" s="191" t="s">
        <v>45</v>
      </c>
      <c r="O111" s="61"/>
      <c r="P111" s="192">
        <f t="shared" si="11"/>
        <v>0</v>
      </c>
      <c r="Q111" s="192">
        <v>0</v>
      </c>
      <c r="R111" s="192">
        <f t="shared" si="12"/>
        <v>0</v>
      </c>
      <c r="S111" s="192">
        <v>0</v>
      </c>
      <c r="T111" s="193">
        <f t="shared" si="13"/>
        <v>0</v>
      </c>
      <c r="AR111" s="18" t="s">
        <v>141</v>
      </c>
      <c r="AT111" s="18" t="s">
        <v>136</v>
      </c>
      <c r="AU111" s="18" t="s">
        <v>84</v>
      </c>
      <c r="AY111" s="18" t="s">
        <v>133</v>
      </c>
      <c r="BE111" s="194">
        <f t="shared" si="14"/>
        <v>0</v>
      </c>
      <c r="BF111" s="194">
        <f t="shared" si="15"/>
        <v>0</v>
      </c>
      <c r="BG111" s="194">
        <f t="shared" si="16"/>
        <v>0</v>
      </c>
      <c r="BH111" s="194">
        <f t="shared" si="17"/>
        <v>0</v>
      </c>
      <c r="BI111" s="194">
        <f t="shared" si="18"/>
        <v>0</v>
      </c>
      <c r="BJ111" s="18" t="s">
        <v>82</v>
      </c>
      <c r="BK111" s="194">
        <f t="shared" si="19"/>
        <v>0</v>
      </c>
      <c r="BL111" s="18" t="s">
        <v>141</v>
      </c>
      <c r="BM111" s="18" t="s">
        <v>233</v>
      </c>
    </row>
    <row r="112" spans="2:63" s="11" customFormat="1" ht="22.9" customHeight="1">
      <c r="B112" s="167"/>
      <c r="C112" s="168"/>
      <c r="D112" s="169" t="s">
        <v>73</v>
      </c>
      <c r="E112" s="181" t="s">
        <v>234</v>
      </c>
      <c r="F112" s="181" t="s">
        <v>235</v>
      </c>
      <c r="G112" s="168"/>
      <c r="H112" s="168"/>
      <c r="I112" s="171"/>
      <c r="J112" s="182">
        <f>BK112</f>
        <v>0</v>
      </c>
      <c r="K112" s="168"/>
      <c r="L112" s="173"/>
      <c r="M112" s="174"/>
      <c r="N112" s="175"/>
      <c r="O112" s="175"/>
      <c r="P112" s="176">
        <f>SUM(P113:P118)</f>
        <v>0</v>
      </c>
      <c r="Q112" s="175"/>
      <c r="R112" s="176">
        <f>SUM(R113:R118)</f>
        <v>0.0171</v>
      </c>
      <c r="S112" s="175"/>
      <c r="T112" s="177">
        <f>SUM(T113:T118)</f>
        <v>0.0009</v>
      </c>
      <c r="AR112" s="178" t="s">
        <v>84</v>
      </c>
      <c r="AT112" s="179" t="s">
        <v>73</v>
      </c>
      <c r="AU112" s="179" t="s">
        <v>82</v>
      </c>
      <c r="AY112" s="178" t="s">
        <v>133</v>
      </c>
      <c r="BK112" s="180">
        <f>SUM(BK113:BK118)</f>
        <v>0</v>
      </c>
    </row>
    <row r="113" spans="2:65" s="1" customFormat="1" ht="16.5" customHeight="1">
      <c r="B113" s="35"/>
      <c r="C113" s="183" t="s">
        <v>236</v>
      </c>
      <c r="D113" s="183" t="s">
        <v>136</v>
      </c>
      <c r="E113" s="184" t="s">
        <v>237</v>
      </c>
      <c r="F113" s="185" t="s">
        <v>238</v>
      </c>
      <c r="G113" s="186" t="s">
        <v>171</v>
      </c>
      <c r="H113" s="187">
        <v>2</v>
      </c>
      <c r="I113" s="188"/>
      <c r="J113" s="189">
        <f aca="true" t="shared" si="20" ref="J113:J118">ROUND(I113*H113,2)</f>
        <v>0</v>
      </c>
      <c r="K113" s="185" t="s">
        <v>140</v>
      </c>
      <c r="L113" s="39"/>
      <c r="M113" s="190" t="s">
        <v>19</v>
      </c>
      <c r="N113" s="191" t="s">
        <v>45</v>
      </c>
      <c r="O113" s="61"/>
      <c r="P113" s="192">
        <f aca="true" t="shared" si="21" ref="P113:P118">O113*H113</f>
        <v>0</v>
      </c>
      <c r="Q113" s="192">
        <v>9E-05</v>
      </c>
      <c r="R113" s="192">
        <f aca="true" t="shared" si="22" ref="R113:R118">Q113*H113</f>
        <v>0.00018</v>
      </c>
      <c r="S113" s="192">
        <v>0.00045</v>
      </c>
      <c r="T113" s="193">
        <f aca="true" t="shared" si="23" ref="T113:T118">S113*H113</f>
        <v>0.0009</v>
      </c>
      <c r="AR113" s="18" t="s">
        <v>141</v>
      </c>
      <c r="AT113" s="18" t="s">
        <v>136</v>
      </c>
      <c r="AU113" s="18" t="s">
        <v>84</v>
      </c>
      <c r="AY113" s="18" t="s">
        <v>133</v>
      </c>
      <c r="BE113" s="194">
        <f aca="true" t="shared" si="24" ref="BE113:BE118">IF(N113="základní",J113,0)</f>
        <v>0</v>
      </c>
      <c r="BF113" s="194">
        <f aca="true" t="shared" si="25" ref="BF113:BF118">IF(N113="snížená",J113,0)</f>
        <v>0</v>
      </c>
      <c r="BG113" s="194">
        <f aca="true" t="shared" si="26" ref="BG113:BG118">IF(N113="zákl. přenesená",J113,0)</f>
        <v>0</v>
      </c>
      <c r="BH113" s="194">
        <f aca="true" t="shared" si="27" ref="BH113:BH118">IF(N113="sníž. přenesená",J113,0)</f>
        <v>0</v>
      </c>
      <c r="BI113" s="194">
        <f aca="true" t="shared" si="28" ref="BI113:BI118">IF(N113="nulová",J113,0)</f>
        <v>0</v>
      </c>
      <c r="BJ113" s="18" t="s">
        <v>82</v>
      </c>
      <c r="BK113" s="194">
        <f aca="true" t="shared" si="29" ref="BK113:BK118">ROUND(I113*H113,2)</f>
        <v>0</v>
      </c>
      <c r="BL113" s="18" t="s">
        <v>141</v>
      </c>
      <c r="BM113" s="18" t="s">
        <v>239</v>
      </c>
    </row>
    <row r="114" spans="2:65" s="1" customFormat="1" ht="16.5" customHeight="1">
      <c r="B114" s="35"/>
      <c r="C114" s="183" t="s">
        <v>240</v>
      </c>
      <c r="D114" s="183" t="s">
        <v>136</v>
      </c>
      <c r="E114" s="184" t="s">
        <v>241</v>
      </c>
      <c r="F114" s="185" t="s">
        <v>242</v>
      </c>
      <c r="G114" s="186" t="s">
        <v>171</v>
      </c>
      <c r="H114" s="187">
        <v>18</v>
      </c>
      <c r="I114" s="188"/>
      <c r="J114" s="189">
        <f t="shared" si="20"/>
        <v>0</v>
      </c>
      <c r="K114" s="185" t="s">
        <v>140</v>
      </c>
      <c r="L114" s="39"/>
      <c r="M114" s="190" t="s">
        <v>19</v>
      </c>
      <c r="N114" s="191" t="s">
        <v>45</v>
      </c>
      <c r="O114" s="61"/>
      <c r="P114" s="192">
        <f t="shared" si="21"/>
        <v>0</v>
      </c>
      <c r="Q114" s="192">
        <v>3E-05</v>
      </c>
      <c r="R114" s="192">
        <f t="shared" si="22"/>
        <v>0.00054</v>
      </c>
      <c r="S114" s="192">
        <v>0</v>
      </c>
      <c r="T114" s="193">
        <f t="shared" si="23"/>
        <v>0</v>
      </c>
      <c r="AR114" s="18" t="s">
        <v>141</v>
      </c>
      <c r="AT114" s="18" t="s">
        <v>136</v>
      </c>
      <c r="AU114" s="18" t="s">
        <v>84</v>
      </c>
      <c r="AY114" s="18" t="s">
        <v>133</v>
      </c>
      <c r="BE114" s="194">
        <f t="shared" si="24"/>
        <v>0</v>
      </c>
      <c r="BF114" s="194">
        <f t="shared" si="25"/>
        <v>0</v>
      </c>
      <c r="BG114" s="194">
        <f t="shared" si="26"/>
        <v>0</v>
      </c>
      <c r="BH114" s="194">
        <f t="shared" si="27"/>
        <v>0</v>
      </c>
      <c r="BI114" s="194">
        <f t="shared" si="28"/>
        <v>0</v>
      </c>
      <c r="BJ114" s="18" t="s">
        <v>82</v>
      </c>
      <c r="BK114" s="194">
        <f t="shared" si="29"/>
        <v>0</v>
      </c>
      <c r="BL114" s="18" t="s">
        <v>141</v>
      </c>
      <c r="BM114" s="18" t="s">
        <v>243</v>
      </c>
    </row>
    <row r="115" spans="2:65" s="1" customFormat="1" ht="16.5" customHeight="1">
      <c r="B115" s="35"/>
      <c r="C115" s="183" t="s">
        <v>244</v>
      </c>
      <c r="D115" s="183" t="s">
        <v>136</v>
      </c>
      <c r="E115" s="184" t="s">
        <v>245</v>
      </c>
      <c r="F115" s="185" t="s">
        <v>246</v>
      </c>
      <c r="G115" s="186" t="s">
        <v>171</v>
      </c>
      <c r="H115" s="187">
        <v>18</v>
      </c>
      <c r="I115" s="188"/>
      <c r="J115" s="189">
        <f t="shared" si="20"/>
        <v>0</v>
      </c>
      <c r="K115" s="185" t="s">
        <v>140</v>
      </c>
      <c r="L115" s="39"/>
      <c r="M115" s="190" t="s">
        <v>19</v>
      </c>
      <c r="N115" s="191" t="s">
        <v>45</v>
      </c>
      <c r="O115" s="61"/>
      <c r="P115" s="192">
        <f t="shared" si="21"/>
        <v>0</v>
      </c>
      <c r="Q115" s="192">
        <v>0.00015</v>
      </c>
      <c r="R115" s="192">
        <f t="shared" si="22"/>
        <v>0.0026999999999999997</v>
      </c>
      <c r="S115" s="192">
        <v>0</v>
      </c>
      <c r="T115" s="193">
        <f t="shared" si="23"/>
        <v>0</v>
      </c>
      <c r="AR115" s="18" t="s">
        <v>141</v>
      </c>
      <c r="AT115" s="18" t="s">
        <v>136</v>
      </c>
      <c r="AU115" s="18" t="s">
        <v>84</v>
      </c>
      <c r="AY115" s="18" t="s">
        <v>133</v>
      </c>
      <c r="BE115" s="194">
        <f t="shared" si="24"/>
        <v>0</v>
      </c>
      <c r="BF115" s="194">
        <f t="shared" si="25"/>
        <v>0</v>
      </c>
      <c r="BG115" s="194">
        <f t="shared" si="26"/>
        <v>0</v>
      </c>
      <c r="BH115" s="194">
        <f t="shared" si="27"/>
        <v>0</v>
      </c>
      <c r="BI115" s="194">
        <f t="shared" si="28"/>
        <v>0</v>
      </c>
      <c r="BJ115" s="18" t="s">
        <v>82</v>
      </c>
      <c r="BK115" s="194">
        <f t="shared" si="29"/>
        <v>0</v>
      </c>
      <c r="BL115" s="18" t="s">
        <v>141</v>
      </c>
      <c r="BM115" s="18" t="s">
        <v>247</v>
      </c>
    </row>
    <row r="116" spans="2:65" s="1" customFormat="1" ht="16.5" customHeight="1">
      <c r="B116" s="35"/>
      <c r="C116" s="183" t="s">
        <v>248</v>
      </c>
      <c r="D116" s="183" t="s">
        <v>136</v>
      </c>
      <c r="E116" s="184" t="s">
        <v>249</v>
      </c>
      <c r="F116" s="185" t="s">
        <v>250</v>
      </c>
      <c r="G116" s="186" t="s">
        <v>171</v>
      </c>
      <c r="H116" s="187">
        <v>18</v>
      </c>
      <c r="I116" s="188"/>
      <c r="J116" s="189">
        <f t="shared" si="20"/>
        <v>0</v>
      </c>
      <c r="K116" s="185" t="s">
        <v>140</v>
      </c>
      <c r="L116" s="39"/>
      <c r="M116" s="190" t="s">
        <v>19</v>
      </c>
      <c r="N116" s="191" t="s">
        <v>45</v>
      </c>
      <c r="O116" s="61"/>
      <c r="P116" s="192">
        <f t="shared" si="21"/>
        <v>0</v>
      </c>
      <c r="Q116" s="192">
        <v>0.00076</v>
      </c>
      <c r="R116" s="192">
        <f t="shared" si="22"/>
        <v>0.013680000000000001</v>
      </c>
      <c r="S116" s="192">
        <v>0</v>
      </c>
      <c r="T116" s="193">
        <f t="shared" si="23"/>
        <v>0</v>
      </c>
      <c r="AR116" s="18" t="s">
        <v>141</v>
      </c>
      <c r="AT116" s="18" t="s">
        <v>136</v>
      </c>
      <c r="AU116" s="18" t="s">
        <v>84</v>
      </c>
      <c r="AY116" s="18" t="s">
        <v>133</v>
      </c>
      <c r="BE116" s="194">
        <f t="shared" si="24"/>
        <v>0</v>
      </c>
      <c r="BF116" s="194">
        <f t="shared" si="25"/>
        <v>0</v>
      </c>
      <c r="BG116" s="194">
        <f t="shared" si="26"/>
        <v>0</v>
      </c>
      <c r="BH116" s="194">
        <f t="shared" si="27"/>
        <v>0</v>
      </c>
      <c r="BI116" s="194">
        <f t="shared" si="28"/>
        <v>0</v>
      </c>
      <c r="BJ116" s="18" t="s">
        <v>82</v>
      </c>
      <c r="BK116" s="194">
        <f t="shared" si="29"/>
        <v>0</v>
      </c>
      <c r="BL116" s="18" t="s">
        <v>141</v>
      </c>
      <c r="BM116" s="18" t="s">
        <v>251</v>
      </c>
    </row>
    <row r="117" spans="2:65" s="1" customFormat="1" ht="16.5" customHeight="1">
      <c r="B117" s="35"/>
      <c r="C117" s="183" t="s">
        <v>252</v>
      </c>
      <c r="D117" s="183" t="s">
        <v>136</v>
      </c>
      <c r="E117" s="184" t="s">
        <v>253</v>
      </c>
      <c r="F117" s="185" t="s">
        <v>254</v>
      </c>
      <c r="G117" s="186" t="s">
        <v>228</v>
      </c>
      <c r="H117" s="187">
        <v>0.001</v>
      </c>
      <c r="I117" s="188"/>
      <c r="J117" s="189">
        <f t="shared" si="20"/>
        <v>0</v>
      </c>
      <c r="K117" s="185" t="s">
        <v>140</v>
      </c>
      <c r="L117" s="39"/>
      <c r="M117" s="190" t="s">
        <v>19</v>
      </c>
      <c r="N117" s="191" t="s">
        <v>45</v>
      </c>
      <c r="O117" s="61"/>
      <c r="P117" s="192">
        <f t="shared" si="21"/>
        <v>0</v>
      </c>
      <c r="Q117" s="192">
        <v>0</v>
      </c>
      <c r="R117" s="192">
        <f t="shared" si="22"/>
        <v>0</v>
      </c>
      <c r="S117" s="192">
        <v>0</v>
      </c>
      <c r="T117" s="193">
        <f t="shared" si="23"/>
        <v>0</v>
      </c>
      <c r="AR117" s="18" t="s">
        <v>141</v>
      </c>
      <c r="AT117" s="18" t="s">
        <v>136</v>
      </c>
      <c r="AU117" s="18" t="s">
        <v>84</v>
      </c>
      <c r="AY117" s="18" t="s">
        <v>133</v>
      </c>
      <c r="BE117" s="194">
        <f t="shared" si="24"/>
        <v>0</v>
      </c>
      <c r="BF117" s="194">
        <f t="shared" si="25"/>
        <v>0</v>
      </c>
      <c r="BG117" s="194">
        <f t="shared" si="26"/>
        <v>0</v>
      </c>
      <c r="BH117" s="194">
        <f t="shared" si="27"/>
        <v>0</v>
      </c>
      <c r="BI117" s="194">
        <f t="shared" si="28"/>
        <v>0</v>
      </c>
      <c r="BJ117" s="18" t="s">
        <v>82</v>
      </c>
      <c r="BK117" s="194">
        <f t="shared" si="29"/>
        <v>0</v>
      </c>
      <c r="BL117" s="18" t="s">
        <v>141</v>
      </c>
      <c r="BM117" s="18" t="s">
        <v>255</v>
      </c>
    </row>
    <row r="118" spans="2:65" s="1" customFormat="1" ht="22.5" customHeight="1">
      <c r="B118" s="35"/>
      <c r="C118" s="183" t="s">
        <v>256</v>
      </c>
      <c r="D118" s="183" t="s">
        <v>136</v>
      </c>
      <c r="E118" s="184" t="s">
        <v>257</v>
      </c>
      <c r="F118" s="185" t="s">
        <v>258</v>
      </c>
      <c r="G118" s="186" t="s">
        <v>184</v>
      </c>
      <c r="H118" s="205"/>
      <c r="I118" s="188"/>
      <c r="J118" s="189">
        <f t="shared" si="20"/>
        <v>0</v>
      </c>
      <c r="K118" s="185" t="s">
        <v>140</v>
      </c>
      <c r="L118" s="39"/>
      <c r="M118" s="190" t="s">
        <v>19</v>
      </c>
      <c r="N118" s="191" t="s">
        <v>45</v>
      </c>
      <c r="O118" s="61"/>
      <c r="P118" s="192">
        <f t="shared" si="21"/>
        <v>0</v>
      </c>
      <c r="Q118" s="192">
        <v>0</v>
      </c>
      <c r="R118" s="192">
        <f t="shared" si="22"/>
        <v>0</v>
      </c>
      <c r="S118" s="192">
        <v>0</v>
      </c>
      <c r="T118" s="193">
        <f t="shared" si="23"/>
        <v>0</v>
      </c>
      <c r="AR118" s="18" t="s">
        <v>141</v>
      </c>
      <c r="AT118" s="18" t="s">
        <v>136</v>
      </c>
      <c r="AU118" s="18" t="s">
        <v>84</v>
      </c>
      <c r="AY118" s="18" t="s">
        <v>133</v>
      </c>
      <c r="BE118" s="194">
        <f t="shared" si="24"/>
        <v>0</v>
      </c>
      <c r="BF118" s="194">
        <f t="shared" si="25"/>
        <v>0</v>
      </c>
      <c r="BG118" s="194">
        <f t="shared" si="26"/>
        <v>0</v>
      </c>
      <c r="BH118" s="194">
        <f t="shared" si="27"/>
        <v>0</v>
      </c>
      <c r="BI118" s="194">
        <f t="shared" si="28"/>
        <v>0</v>
      </c>
      <c r="BJ118" s="18" t="s">
        <v>82</v>
      </c>
      <c r="BK118" s="194">
        <f t="shared" si="29"/>
        <v>0</v>
      </c>
      <c r="BL118" s="18" t="s">
        <v>141</v>
      </c>
      <c r="BM118" s="18" t="s">
        <v>259</v>
      </c>
    </row>
    <row r="119" spans="2:63" s="11" customFormat="1" ht="22.9" customHeight="1">
      <c r="B119" s="167"/>
      <c r="C119" s="168"/>
      <c r="D119" s="169" t="s">
        <v>73</v>
      </c>
      <c r="E119" s="181" t="s">
        <v>260</v>
      </c>
      <c r="F119" s="181" t="s">
        <v>261</v>
      </c>
      <c r="G119" s="168"/>
      <c r="H119" s="168"/>
      <c r="I119" s="171"/>
      <c r="J119" s="182">
        <f>BK119</f>
        <v>0</v>
      </c>
      <c r="K119" s="168"/>
      <c r="L119" s="173"/>
      <c r="M119" s="174"/>
      <c r="N119" s="175"/>
      <c r="O119" s="175"/>
      <c r="P119" s="176">
        <f>SUM(P120:P133)</f>
        <v>0</v>
      </c>
      <c r="Q119" s="175"/>
      <c r="R119" s="176">
        <f>SUM(R120:R133)</f>
        <v>0.7114</v>
      </c>
      <c r="S119" s="175"/>
      <c r="T119" s="177">
        <f>SUM(T120:T133)</f>
        <v>0.08943000000000001</v>
      </c>
      <c r="AR119" s="178" t="s">
        <v>84</v>
      </c>
      <c r="AT119" s="179" t="s">
        <v>73</v>
      </c>
      <c r="AU119" s="179" t="s">
        <v>82</v>
      </c>
      <c r="AY119" s="178" t="s">
        <v>133</v>
      </c>
      <c r="BK119" s="180">
        <f>SUM(BK120:BK133)</f>
        <v>0</v>
      </c>
    </row>
    <row r="120" spans="2:65" s="1" customFormat="1" ht="16.5" customHeight="1">
      <c r="B120" s="35"/>
      <c r="C120" s="183" t="s">
        <v>262</v>
      </c>
      <c r="D120" s="183" t="s">
        <v>136</v>
      </c>
      <c r="E120" s="184" t="s">
        <v>263</v>
      </c>
      <c r="F120" s="185" t="s">
        <v>264</v>
      </c>
      <c r="G120" s="186" t="s">
        <v>171</v>
      </c>
      <c r="H120" s="187">
        <v>18</v>
      </c>
      <c r="I120" s="188"/>
      <c r="J120" s="189">
        <f aca="true" t="shared" si="30" ref="J120:J133">ROUND(I120*H120,2)</f>
        <v>0</v>
      </c>
      <c r="K120" s="185" t="s">
        <v>140</v>
      </c>
      <c r="L120" s="39"/>
      <c r="M120" s="190" t="s">
        <v>19</v>
      </c>
      <c r="N120" s="191" t="s">
        <v>45</v>
      </c>
      <c r="O120" s="61"/>
      <c r="P120" s="192">
        <f aca="true" t="shared" si="31" ref="P120:P133">O120*H120</f>
        <v>0</v>
      </c>
      <c r="Q120" s="192">
        <v>0</v>
      </c>
      <c r="R120" s="192">
        <f aca="true" t="shared" si="32" ref="R120:R133">Q120*H120</f>
        <v>0</v>
      </c>
      <c r="S120" s="192">
        <v>0</v>
      </c>
      <c r="T120" s="193">
        <f aca="true" t="shared" si="33" ref="T120:T133">S120*H120</f>
        <v>0</v>
      </c>
      <c r="AR120" s="18" t="s">
        <v>141</v>
      </c>
      <c r="AT120" s="18" t="s">
        <v>136</v>
      </c>
      <c r="AU120" s="18" t="s">
        <v>84</v>
      </c>
      <c r="AY120" s="18" t="s">
        <v>133</v>
      </c>
      <c r="BE120" s="194">
        <f aca="true" t="shared" si="34" ref="BE120:BE133">IF(N120="základní",J120,0)</f>
        <v>0</v>
      </c>
      <c r="BF120" s="194">
        <f aca="true" t="shared" si="35" ref="BF120:BF133">IF(N120="snížená",J120,0)</f>
        <v>0</v>
      </c>
      <c r="BG120" s="194">
        <f aca="true" t="shared" si="36" ref="BG120:BG133">IF(N120="zákl. přenesená",J120,0)</f>
        <v>0</v>
      </c>
      <c r="BH120" s="194">
        <f aca="true" t="shared" si="37" ref="BH120:BH133">IF(N120="sníž. přenesená",J120,0)</f>
        <v>0</v>
      </c>
      <c r="BI120" s="194">
        <f aca="true" t="shared" si="38" ref="BI120:BI133">IF(N120="nulová",J120,0)</f>
        <v>0</v>
      </c>
      <c r="BJ120" s="18" t="s">
        <v>82</v>
      </c>
      <c r="BK120" s="194">
        <f aca="true" t="shared" si="39" ref="BK120:BK133">ROUND(I120*H120,2)</f>
        <v>0</v>
      </c>
      <c r="BL120" s="18" t="s">
        <v>141</v>
      </c>
      <c r="BM120" s="18" t="s">
        <v>265</v>
      </c>
    </row>
    <row r="121" spans="2:65" s="1" customFormat="1" ht="16.5" customHeight="1">
      <c r="B121" s="35"/>
      <c r="C121" s="183" t="s">
        <v>266</v>
      </c>
      <c r="D121" s="183" t="s">
        <v>136</v>
      </c>
      <c r="E121" s="184" t="s">
        <v>267</v>
      </c>
      <c r="F121" s="185" t="s">
        <v>268</v>
      </c>
      <c r="G121" s="186" t="s">
        <v>269</v>
      </c>
      <c r="H121" s="187">
        <v>3.6</v>
      </c>
      <c r="I121" s="188"/>
      <c r="J121" s="189">
        <f t="shared" si="30"/>
        <v>0</v>
      </c>
      <c r="K121" s="185" t="s">
        <v>140</v>
      </c>
      <c r="L121" s="39"/>
      <c r="M121" s="190" t="s">
        <v>19</v>
      </c>
      <c r="N121" s="191" t="s">
        <v>45</v>
      </c>
      <c r="O121" s="61"/>
      <c r="P121" s="192">
        <f t="shared" si="31"/>
        <v>0</v>
      </c>
      <c r="Q121" s="192">
        <v>0</v>
      </c>
      <c r="R121" s="192">
        <f t="shared" si="32"/>
        <v>0</v>
      </c>
      <c r="S121" s="192">
        <v>0.0238</v>
      </c>
      <c r="T121" s="193">
        <f t="shared" si="33"/>
        <v>0.08568</v>
      </c>
      <c r="AR121" s="18" t="s">
        <v>141</v>
      </c>
      <c r="AT121" s="18" t="s">
        <v>136</v>
      </c>
      <c r="AU121" s="18" t="s">
        <v>84</v>
      </c>
      <c r="AY121" s="18" t="s">
        <v>133</v>
      </c>
      <c r="BE121" s="194">
        <f t="shared" si="34"/>
        <v>0</v>
      </c>
      <c r="BF121" s="194">
        <f t="shared" si="35"/>
        <v>0</v>
      </c>
      <c r="BG121" s="194">
        <f t="shared" si="36"/>
        <v>0</v>
      </c>
      <c r="BH121" s="194">
        <f t="shared" si="37"/>
        <v>0</v>
      </c>
      <c r="BI121" s="194">
        <f t="shared" si="38"/>
        <v>0</v>
      </c>
      <c r="BJ121" s="18" t="s">
        <v>82</v>
      </c>
      <c r="BK121" s="194">
        <f t="shared" si="39"/>
        <v>0</v>
      </c>
      <c r="BL121" s="18" t="s">
        <v>141</v>
      </c>
      <c r="BM121" s="18" t="s">
        <v>270</v>
      </c>
    </row>
    <row r="122" spans="2:65" s="1" customFormat="1" ht="22.5" customHeight="1">
      <c r="B122" s="35"/>
      <c r="C122" s="183" t="s">
        <v>146</v>
      </c>
      <c r="D122" s="183" t="s">
        <v>136</v>
      </c>
      <c r="E122" s="184" t="s">
        <v>271</v>
      </c>
      <c r="F122" s="185" t="s">
        <v>272</v>
      </c>
      <c r="G122" s="186" t="s">
        <v>171</v>
      </c>
      <c r="H122" s="187">
        <v>12</v>
      </c>
      <c r="I122" s="188"/>
      <c r="J122" s="189">
        <f t="shared" si="30"/>
        <v>0</v>
      </c>
      <c r="K122" s="185" t="s">
        <v>140</v>
      </c>
      <c r="L122" s="39"/>
      <c r="M122" s="190" t="s">
        <v>19</v>
      </c>
      <c r="N122" s="191" t="s">
        <v>45</v>
      </c>
      <c r="O122" s="61"/>
      <c r="P122" s="192">
        <f t="shared" si="31"/>
        <v>0</v>
      </c>
      <c r="Q122" s="192">
        <v>0.0463</v>
      </c>
      <c r="R122" s="192">
        <f t="shared" si="32"/>
        <v>0.5556</v>
      </c>
      <c r="S122" s="192">
        <v>0</v>
      </c>
      <c r="T122" s="193">
        <f t="shared" si="33"/>
        <v>0</v>
      </c>
      <c r="AR122" s="18" t="s">
        <v>141</v>
      </c>
      <c r="AT122" s="18" t="s">
        <v>136</v>
      </c>
      <c r="AU122" s="18" t="s">
        <v>84</v>
      </c>
      <c r="AY122" s="18" t="s">
        <v>133</v>
      </c>
      <c r="BE122" s="194">
        <f t="shared" si="34"/>
        <v>0</v>
      </c>
      <c r="BF122" s="194">
        <f t="shared" si="35"/>
        <v>0</v>
      </c>
      <c r="BG122" s="194">
        <f t="shared" si="36"/>
        <v>0</v>
      </c>
      <c r="BH122" s="194">
        <f t="shared" si="37"/>
        <v>0</v>
      </c>
      <c r="BI122" s="194">
        <f t="shared" si="38"/>
        <v>0</v>
      </c>
      <c r="BJ122" s="18" t="s">
        <v>82</v>
      </c>
      <c r="BK122" s="194">
        <f t="shared" si="39"/>
        <v>0</v>
      </c>
      <c r="BL122" s="18" t="s">
        <v>141</v>
      </c>
      <c r="BM122" s="18" t="s">
        <v>273</v>
      </c>
    </row>
    <row r="123" spans="2:65" s="1" customFormat="1" ht="22.5" customHeight="1">
      <c r="B123" s="35"/>
      <c r="C123" s="183" t="s">
        <v>274</v>
      </c>
      <c r="D123" s="183" t="s">
        <v>136</v>
      </c>
      <c r="E123" s="184" t="s">
        <v>275</v>
      </c>
      <c r="F123" s="185" t="s">
        <v>276</v>
      </c>
      <c r="G123" s="186" t="s">
        <v>171</v>
      </c>
      <c r="H123" s="187">
        <v>1</v>
      </c>
      <c r="I123" s="188"/>
      <c r="J123" s="189">
        <f t="shared" si="30"/>
        <v>0</v>
      </c>
      <c r="K123" s="185" t="s">
        <v>140</v>
      </c>
      <c r="L123" s="39"/>
      <c r="M123" s="190" t="s">
        <v>19</v>
      </c>
      <c r="N123" s="191" t="s">
        <v>45</v>
      </c>
      <c r="O123" s="61"/>
      <c r="P123" s="192">
        <f t="shared" si="31"/>
        <v>0</v>
      </c>
      <c r="Q123" s="192">
        <v>0.01415</v>
      </c>
      <c r="R123" s="192">
        <f t="shared" si="32"/>
        <v>0.01415</v>
      </c>
      <c r="S123" s="192">
        <v>0</v>
      </c>
      <c r="T123" s="193">
        <f t="shared" si="33"/>
        <v>0</v>
      </c>
      <c r="AR123" s="18" t="s">
        <v>141</v>
      </c>
      <c r="AT123" s="18" t="s">
        <v>136</v>
      </c>
      <c r="AU123" s="18" t="s">
        <v>84</v>
      </c>
      <c r="AY123" s="18" t="s">
        <v>133</v>
      </c>
      <c r="BE123" s="194">
        <f t="shared" si="34"/>
        <v>0</v>
      </c>
      <c r="BF123" s="194">
        <f t="shared" si="35"/>
        <v>0</v>
      </c>
      <c r="BG123" s="194">
        <f t="shared" si="36"/>
        <v>0</v>
      </c>
      <c r="BH123" s="194">
        <f t="shared" si="37"/>
        <v>0</v>
      </c>
      <c r="BI123" s="194">
        <f t="shared" si="38"/>
        <v>0</v>
      </c>
      <c r="BJ123" s="18" t="s">
        <v>82</v>
      </c>
      <c r="BK123" s="194">
        <f t="shared" si="39"/>
        <v>0</v>
      </c>
      <c r="BL123" s="18" t="s">
        <v>141</v>
      </c>
      <c r="BM123" s="18" t="s">
        <v>277</v>
      </c>
    </row>
    <row r="124" spans="2:65" s="1" customFormat="1" ht="22.5" customHeight="1">
      <c r="B124" s="35"/>
      <c r="C124" s="183" t="s">
        <v>278</v>
      </c>
      <c r="D124" s="183" t="s">
        <v>136</v>
      </c>
      <c r="E124" s="184" t="s">
        <v>279</v>
      </c>
      <c r="F124" s="185" t="s">
        <v>280</v>
      </c>
      <c r="G124" s="186" t="s">
        <v>171</v>
      </c>
      <c r="H124" s="187">
        <v>1</v>
      </c>
      <c r="I124" s="188"/>
      <c r="J124" s="189">
        <f t="shared" si="30"/>
        <v>0</v>
      </c>
      <c r="K124" s="185" t="s">
        <v>140</v>
      </c>
      <c r="L124" s="39"/>
      <c r="M124" s="190" t="s">
        <v>19</v>
      </c>
      <c r="N124" s="191" t="s">
        <v>45</v>
      </c>
      <c r="O124" s="61"/>
      <c r="P124" s="192">
        <f t="shared" si="31"/>
        <v>0</v>
      </c>
      <c r="Q124" s="192">
        <v>0.0257</v>
      </c>
      <c r="R124" s="192">
        <f t="shared" si="32"/>
        <v>0.0257</v>
      </c>
      <c r="S124" s="192">
        <v>0</v>
      </c>
      <c r="T124" s="193">
        <f t="shared" si="33"/>
        <v>0</v>
      </c>
      <c r="AR124" s="18" t="s">
        <v>141</v>
      </c>
      <c r="AT124" s="18" t="s">
        <v>136</v>
      </c>
      <c r="AU124" s="18" t="s">
        <v>84</v>
      </c>
      <c r="AY124" s="18" t="s">
        <v>133</v>
      </c>
      <c r="BE124" s="194">
        <f t="shared" si="34"/>
        <v>0</v>
      </c>
      <c r="BF124" s="194">
        <f t="shared" si="35"/>
        <v>0</v>
      </c>
      <c r="BG124" s="194">
        <f t="shared" si="36"/>
        <v>0</v>
      </c>
      <c r="BH124" s="194">
        <f t="shared" si="37"/>
        <v>0</v>
      </c>
      <c r="BI124" s="194">
        <f t="shared" si="38"/>
        <v>0</v>
      </c>
      <c r="BJ124" s="18" t="s">
        <v>82</v>
      </c>
      <c r="BK124" s="194">
        <f t="shared" si="39"/>
        <v>0</v>
      </c>
      <c r="BL124" s="18" t="s">
        <v>141</v>
      </c>
      <c r="BM124" s="18" t="s">
        <v>281</v>
      </c>
    </row>
    <row r="125" spans="2:65" s="1" customFormat="1" ht="22.5" customHeight="1">
      <c r="B125" s="35"/>
      <c r="C125" s="183" t="s">
        <v>282</v>
      </c>
      <c r="D125" s="183" t="s">
        <v>136</v>
      </c>
      <c r="E125" s="184" t="s">
        <v>283</v>
      </c>
      <c r="F125" s="185" t="s">
        <v>284</v>
      </c>
      <c r="G125" s="186" t="s">
        <v>171</v>
      </c>
      <c r="H125" s="187">
        <v>1</v>
      </c>
      <c r="I125" s="188"/>
      <c r="J125" s="189">
        <f t="shared" si="30"/>
        <v>0</v>
      </c>
      <c r="K125" s="185" t="s">
        <v>140</v>
      </c>
      <c r="L125" s="39"/>
      <c r="M125" s="190" t="s">
        <v>19</v>
      </c>
      <c r="N125" s="191" t="s">
        <v>45</v>
      </c>
      <c r="O125" s="61"/>
      <c r="P125" s="192">
        <f t="shared" si="31"/>
        <v>0</v>
      </c>
      <c r="Q125" s="192">
        <v>0.0351</v>
      </c>
      <c r="R125" s="192">
        <f t="shared" si="32"/>
        <v>0.0351</v>
      </c>
      <c r="S125" s="192">
        <v>0</v>
      </c>
      <c r="T125" s="193">
        <f t="shared" si="33"/>
        <v>0</v>
      </c>
      <c r="AR125" s="18" t="s">
        <v>141</v>
      </c>
      <c r="AT125" s="18" t="s">
        <v>136</v>
      </c>
      <c r="AU125" s="18" t="s">
        <v>84</v>
      </c>
      <c r="AY125" s="18" t="s">
        <v>133</v>
      </c>
      <c r="BE125" s="194">
        <f t="shared" si="34"/>
        <v>0</v>
      </c>
      <c r="BF125" s="194">
        <f t="shared" si="35"/>
        <v>0</v>
      </c>
      <c r="BG125" s="194">
        <f t="shared" si="36"/>
        <v>0</v>
      </c>
      <c r="BH125" s="194">
        <f t="shared" si="37"/>
        <v>0</v>
      </c>
      <c r="BI125" s="194">
        <f t="shared" si="38"/>
        <v>0</v>
      </c>
      <c r="BJ125" s="18" t="s">
        <v>82</v>
      </c>
      <c r="BK125" s="194">
        <f t="shared" si="39"/>
        <v>0</v>
      </c>
      <c r="BL125" s="18" t="s">
        <v>141</v>
      </c>
      <c r="BM125" s="18" t="s">
        <v>285</v>
      </c>
    </row>
    <row r="126" spans="2:65" s="1" customFormat="1" ht="22.5" customHeight="1">
      <c r="B126" s="35"/>
      <c r="C126" s="183" t="s">
        <v>286</v>
      </c>
      <c r="D126" s="183" t="s">
        <v>136</v>
      </c>
      <c r="E126" s="184" t="s">
        <v>287</v>
      </c>
      <c r="F126" s="185" t="s">
        <v>288</v>
      </c>
      <c r="G126" s="186" t="s">
        <v>171</v>
      </c>
      <c r="H126" s="187">
        <v>1</v>
      </c>
      <c r="I126" s="188"/>
      <c r="J126" s="189">
        <f t="shared" si="30"/>
        <v>0</v>
      </c>
      <c r="K126" s="185" t="s">
        <v>140</v>
      </c>
      <c r="L126" s="39"/>
      <c r="M126" s="190" t="s">
        <v>19</v>
      </c>
      <c r="N126" s="191" t="s">
        <v>45</v>
      </c>
      <c r="O126" s="61"/>
      <c r="P126" s="192">
        <f t="shared" si="31"/>
        <v>0</v>
      </c>
      <c r="Q126" s="192">
        <v>0.0234</v>
      </c>
      <c r="R126" s="192">
        <f t="shared" si="32"/>
        <v>0.0234</v>
      </c>
      <c r="S126" s="192">
        <v>0</v>
      </c>
      <c r="T126" s="193">
        <f t="shared" si="33"/>
        <v>0</v>
      </c>
      <c r="AR126" s="18" t="s">
        <v>141</v>
      </c>
      <c r="AT126" s="18" t="s">
        <v>136</v>
      </c>
      <c r="AU126" s="18" t="s">
        <v>84</v>
      </c>
      <c r="AY126" s="18" t="s">
        <v>133</v>
      </c>
      <c r="BE126" s="194">
        <f t="shared" si="34"/>
        <v>0</v>
      </c>
      <c r="BF126" s="194">
        <f t="shared" si="35"/>
        <v>0</v>
      </c>
      <c r="BG126" s="194">
        <f t="shared" si="36"/>
        <v>0</v>
      </c>
      <c r="BH126" s="194">
        <f t="shared" si="37"/>
        <v>0</v>
      </c>
      <c r="BI126" s="194">
        <f t="shared" si="38"/>
        <v>0</v>
      </c>
      <c r="BJ126" s="18" t="s">
        <v>82</v>
      </c>
      <c r="BK126" s="194">
        <f t="shared" si="39"/>
        <v>0</v>
      </c>
      <c r="BL126" s="18" t="s">
        <v>141</v>
      </c>
      <c r="BM126" s="18" t="s">
        <v>289</v>
      </c>
    </row>
    <row r="127" spans="2:65" s="1" customFormat="1" ht="22.5" customHeight="1">
      <c r="B127" s="35"/>
      <c r="C127" s="183" t="s">
        <v>290</v>
      </c>
      <c r="D127" s="183" t="s">
        <v>136</v>
      </c>
      <c r="E127" s="184" t="s">
        <v>291</v>
      </c>
      <c r="F127" s="185" t="s">
        <v>292</v>
      </c>
      <c r="G127" s="186" t="s">
        <v>171</v>
      </c>
      <c r="H127" s="187">
        <v>2</v>
      </c>
      <c r="I127" s="188"/>
      <c r="J127" s="189">
        <f t="shared" si="30"/>
        <v>0</v>
      </c>
      <c r="K127" s="185" t="s">
        <v>140</v>
      </c>
      <c r="L127" s="39"/>
      <c r="M127" s="190" t="s">
        <v>19</v>
      </c>
      <c r="N127" s="191" t="s">
        <v>45</v>
      </c>
      <c r="O127" s="61"/>
      <c r="P127" s="192">
        <f t="shared" si="31"/>
        <v>0</v>
      </c>
      <c r="Q127" s="192">
        <v>0.0287</v>
      </c>
      <c r="R127" s="192">
        <f t="shared" si="32"/>
        <v>0.0574</v>
      </c>
      <c r="S127" s="192">
        <v>0</v>
      </c>
      <c r="T127" s="193">
        <f t="shared" si="33"/>
        <v>0</v>
      </c>
      <c r="AR127" s="18" t="s">
        <v>141</v>
      </c>
      <c r="AT127" s="18" t="s">
        <v>136</v>
      </c>
      <c r="AU127" s="18" t="s">
        <v>84</v>
      </c>
      <c r="AY127" s="18" t="s">
        <v>133</v>
      </c>
      <c r="BE127" s="194">
        <f t="shared" si="34"/>
        <v>0</v>
      </c>
      <c r="BF127" s="194">
        <f t="shared" si="35"/>
        <v>0</v>
      </c>
      <c r="BG127" s="194">
        <f t="shared" si="36"/>
        <v>0</v>
      </c>
      <c r="BH127" s="194">
        <f t="shared" si="37"/>
        <v>0</v>
      </c>
      <c r="BI127" s="194">
        <f t="shared" si="38"/>
        <v>0</v>
      </c>
      <c r="BJ127" s="18" t="s">
        <v>82</v>
      </c>
      <c r="BK127" s="194">
        <f t="shared" si="39"/>
        <v>0</v>
      </c>
      <c r="BL127" s="18" t="s">
        <v>141</v>
      </c>
      <c r="BM127" s="18" t="s">
        <v>293</v>
      </c>
    </row>
    <row r="128" spans="2:65" s="1" customFormat="1" ht="16.5" customHeight="1">
      <c r="B128" s="35"/>
      <c r="C128" s="183" t="s">
        <v>294</v>
      </c>
      <c r="D128" s="183" t="s">
        <v>136</v>
      </c>
      <c r="E128" s="184" t="s">
        <v>295</v>
      </c>
      <c r="F128" s="185" t="s">
        <v>296</v>
      </c>
      <c r="G128" s="186" t="s">
        <v>171</v>
      </c>
      <c r="H128" s="187">
        <v>26</v>
      </c>
      <c r="I128" s="188"/>
      <c r="J128" s="189">
        <f t="shared" si="30"/>
        <v>0</v>
      </c>
      <c r="K128" s="185" t="s">
        <v>140</v>
      </c>
      <c r="L128" s="39"/>
      <c r="M128" s="190" t="s">
        <v>19</v>
      </c>
      <c r="N128" s="191" t="s">
        <v>45</v>
      </c>
      <c r="O128" s="61"/>
      <c r="P128" s="192">
        <f t="shared" si="31"/>
        <v>0</v>
      </c>
      <c r="Q128" s="192">
        <v>0</v>
      </c>
      <c r="R128" s="192">
        <f t="shared" si="32"/>
        <v>0</v>
      </c>
      <c r="S128" s="192">
        <v>0</v>
      </c>
      <c r="T128" s="193">
        <f t="shared" si="33"/>
        <v>0</v>
      </c>
      <c r="AR128" s="18" t="s">
        <v>141</v>
      </c>
      <c r="AT128" s="18" t="s">
        <v>136</v>
      </c>
      <c r="AU128" s="18" t="s">
        <v>84</v>
      </c>
      <c r="AY128" s="18" t="s">
        <v>133</v>
      </c>
      <c r="BE128" s="194">
        <f t="shared" si="34"/>
        <v>0</v>
      </c>
      <c r="BF128" s="194">
        <f t="shared" si="35"/>
        <v>0</v>
      </c>
      <c r="BG128" s="194">
        <f t="shared" si="36"/>
        <v>0</v>
      </c>
      <c r="BH128" s="194">
        <f t="shared" si="37"/>
        <v>0</v>
      </c>
      <c r="BI128" s="194">
        <f t="shared" si="38"/>
        <v>0</v>
      </c>
      <c r="BJ128" s="18" t="s">
        <v>82</v>
      </c>
      <c r="BK128" s="194">
        <f t="shared" si="39"/>
        <v>0</v>
      </c>
      <c r="BL128" s="18" t="s">
        <v>141</v>
      </c>
      <c r="BM128" s="18" t="s">
        <v>297</v>
      </c>
    </row>
    <row r="129" spans="2:65" s="1" customFormat="1" ht="16.5" customHeight="1">
      <c r="B129" s="35"/>
      <c r="C129" s="183" t="s">
        <v>298</v>
      </c>
      <c r="D129" s="183" t="s">
        <v>136</v>
      </c>
      <c r="E129" s="184" t="s">
        <v>299</v>
      </c>
      <c r="F129" s="185" t="s">
        <v>300</v>
      </c>
      <c r="G129" s="186" t="s">
        <v>269</v>
      </c>
      <c r="H129" s="187">
        <v>100</v>
      </c>
      <c r="I129" s="188"/>
      <c r="J129" s="189">
        <f t="shared" si="30"/>
        <v>0</v>
      </c>
      <c r="K129" s="185" t="s">
        <v>140</v>
      </c>
      <c r="L129" s="39"/>
      <c r="M129" s="190" t="s">
        <v>19</v>
      </c>
      <c r="N129" s="191" t="s">
        <v>45</v>
      </c>
      <c r="O129" s="61"/>
      <c r="P129" s="192">
        <f t="shared" si="31"/>
        <v>0</v>
      </c>
      <c r="Q129" s="192">
        <v>0</v>
      </c>
      <c r="R129" s="192">
        <f t="shared" si="32"/>
        <v>0</v>
      </c>
      <c r="S129" s="192">
        <v>0</v>
      </c>
      <c r="T129" s="193">
        <f t="shared" si="33"/>
        <v>0</v>
      </c>
      <c r="AR129" s="18" t="s">
        <v>141</v>
      </c>
      <c r="AT129" s="18" t="s">
        <v>136</v>
      </c>
      <c r="AU129" s="18" t="s">
        <v>84</v>
      </c>
      <c r="AY129" s="18" t="s">
        <v>133</v>
      </c>
      <c r="BE129" s="194">
        <f t="shared" si="34"/>
        <v>0</v>
      </c>
      <c r="BF129" s="194">
        <f t="shared" si="35"/>
        <v>0</v>
      </c>
      <c r="BG129" s="194">
        <f t="shared" si="36"/>
        <v>0</v>
      </c>
      <c r="BH129" s="194">
        <f t="shared" si="37"/>
        <v>0</v>
      </c>
      <c r="BI129" s="194">
        <f t="shared" si="38"/>
        <v>0</v>
      </c>
      <c r="BJ129" s="18" t="s">
        <v>82</v>
      </c>
      <c r="BK129" s="194">
        <f t="shared" si="39"/>
        <v>0</v>
      </c>
      <c r="BL129" s="18" t="s">
        <v>141</v>
      </c>
      <c r="BM129" s="18" t="s">
        <v>301</v>
      </c>
    </row>
    <row r="130" spans="2:65" s="1" customFormat="1" ht="16.5" customHeight="1">
      <c r="B130" s="35"/>
      <c r="C130" s="183" t="s">
        <v>302</v>
      </c>
      <c r="D130" s="183" t="s">
        <v>136</v>
      </c>
      <c r="E130" s="184" t="s">
        <v>303</v>
      </c>
      <c r="F130" s="185" t="s">
        <v>304</v>
      </c>
      <c r="G130" s="186" t="s">
        <v>171</v>
      </c>
      <c r="H130" s="187">
        <v>5</v>
      </c>
      <c r="I130" s="188"/>
      <c r="J130" s="189">
        <f t="shared" si="30"/>
        <v>0</v>
      </c>
      <c r="K130" s="185" t="s">
        <v>140</v>
      </c>
      <c r="L130" s="39"/>
      <c r="M130" s="190" t="s">
        <v>19</v>
      </c>
      <c r="N130" s="191" t="s">
        <v>45</v>
      </c>
      <c r="O130" s="61"/>
      <c r="P130" s="192">
        <f t="shared" si="31"/>
        <v>0</v>
      </c>
      <c r="Q130" s="192">
        <v>1E-05</v>
      </c>
      <c r="R130" s="192">
        <f t="shared" si="32"/>
        <v>5E-05</v>
      </c>
      <c r="S130" s="192">
        <v>0.00075</v>
      </c>
      <c r="T130" s="193">
        <f t="shared" si="33"/>
        <v>0.00375</v>
      </c>
      <c r="AR130" s="18" t="s">
        <v>141</v>
      </c>
      <c r="AT130" s="18" t="s">
        <v>136</v>
      </c>
      <c r="AU130" s="18" t="s">
        <v>84</v>
      </c>
      <c r="AY130" s="18" t="s">
        <v>133</v>
      </c>
      <c r="BE130" s="194">
        <f t="shared" si="34"/>
        <v>0</v>
      </c>
      <c r="BF130" s="194">
        <f t="shared" si="35"/>
        <v>0</v>
      </c>
      <c r="BG130" s="194">
        <f t="shared" si="36"/>
        <v>0</v>
      </c>
      <c r="BH130" s="194">
        <f t="shared" si="37"/>
        <v>0</v>
      </c>
      <c r="BI130" s="194">
        <f t="shared" si="38"/>
        <v>0</v>
      </c>
      <c r="BJ130" s="18" t="s">
        <v>82</v>
      </c>
      <c r="BK130" s="194">
        <f t="shared" si="39"/>
        <v>0</v>
      </c>
      <c r="BL130" s="18" t="s">
        <v>141</v>
      </c>
      <c r="BM130" s="18" t="s">
        <v>305</v>
      </c>
    </row>
    <row r="131" spans="2:65" s="1" customFormat="1" ht="16.5" customHeight="1">
      <c r="B131" s="35"/>
      <c r="C131" s="183" t="s">
        <v>306</v>
      </c>
      <c r="D131" s="183" t="s">
        <v>136</v>
      </c>
      <c r="E131" s="184" t="s">
        <v>307</v>
      </c>
      <c r="F131" s="185" t="s">
        <v>308</v>
      </c>
      <c r="G131" s="186" t="s">
        <v>269</v>
      </c>
      <c r="H131" s="187">
        <v>50</v>
      </c>
      <c r="I131" s="188"/>
      <c r="J131" s="189">
        <f t="shared" si="30"/>
        <v>0</v>
      </c>
      <c r="K131" s="185" t="s">
        <v>140</v>
      </c>
      <c r="L131" s="39"/>
      <c r="M131" s="190" t="s">
        <v>19</v>
      </c>
      <c r="N131" s="191" t="s">
        <v>45</v>
      </c>
      <c r="O131" s="61"/>
      <c r="P131" s="192">
        <f t="shared" si="31"/>
        <v>0</v>
      </c>
      <c r="Q131" s="192">
        <v>0</v>
      </c>
      <c r="R131" s="192">
        <f t="shared" si="32"/>
        <v>0</v>
      </c>
      <c r="S131" s="192">
        <v>0</v>
      </c>
      <c r="T131" s="193">
        <f t="shared" si="33"/>
        <v>0</v>
      </c>
      <c r="AR131" s="18" t="s">
        <v>141</v>
      </c>
      <c r="AT131" s="18" t="s">
        <v>136</v>
      </c>
      <c r="AU131" s="18" t="s">
        <v>84</v>
      </c>
      <c r="AY131" s="18" t="s">
        <v>133</v>
      </c>
      <c r="BE131" s="194">
        <f t="shared" si="34"/>
        <v>0</v>
      </c>
      <c r="BF131" s="194">
        <f t="shared" si="35"/>
        <v>0</v>
      </c>
      <c r="BG131" s="194">
        <f t="shared" si="36"/>
        <v>0</v>
      </c>
      <c r="BH131" s="194">
        <f t="shared" si="37"/>
        <v>0</v>
      </c>
      <c r="BI131" s="194">
        <f t="shared" si="38"/>
        <v>0</v>
      </c>
      <c r="BJ131" s="18" t="s">
        <v>82</v>
      </c>
      <c r="BK131" s="194">
        <f t="shared" si="39"/>
        <v>0</v>
      </c>
      <c r="BL131" s="18" t="s">
        <v>141</v>
      </c>
      <c r="BM131" s="18" t="s">
        <v>309</v>
      </c>
    </row>
    <row r="132" spans="2:65" s="1" customFormat="1" ht="22.5" customHeight="1">
      <c r="B132" s="35"/>
      <c r="C132" s="183" t="s">
        <v>310</v>
      </c>
      <c r="D132" s="183" t="s">
        <v>136</v>
      </c>
      <c r="E132" s="184" t="s">
        <v>311</v>
      </c>
      <c r="F132" s="185" t="s">
        <v>312</v>
      </c>
      <c r="G132" s="186" t="s">
        <v>228</v>
      </c>
      <c r="H132" s="187">
        <v>0.025</v>
      </c>
      <c r="I132" s="188"/>
      <c r="J132" s="189">
        <f t="shared" si="30"/>
        <v>0</v>
      </c>
      <c r="K132" s="185" t="s">
        <v>140</v>
      </c>
      <c r="L132" s="39"/>
      <c r="M132" s="190" t="s">
        <v>19</v>
      </c>
      <c r="N132" s="191" t="s">
        <v>45</v>
      </c>
      <c r="O132" s="61"/>
      <c r="P132" s="192">
        <f t="shared" si="31"/>
        <v>0</v>
      </c>
      <c r="Q132" s="192">
        <v>0</v>
      </c>
      <c r="R132" s="192">
        <f t="shared" si="32"/>
        <v>0</v>
      </c>
      <c r="S132" s="192">
        <v>0</v>
      </c>
      <c r="T132" s="193">
        <f t="shared" si="33"/>
        <v>0</v>
      </c>
      <c r="AR132" s="18" t="s">
        <v>141</v>
      </c>
      <c r="AT132" s="18" t="s">
        <v>136</v>
      </c>
      <c r="AU132" s="18" t="s">
        <v>84</v>
      </c>
      <c r="AY132" s="18" t="s">
        <v>133</v>
      </c>
      <c r="BE132" s="194">
        <f t="shared" si="34"/>
        <v>0</v>
      </c>
      <c r="BF132" s="194">
        <f t="shared" si="35"/>
        <v>0</v>
      </c>
      <c r="BG132" s="194">
        <f t="shared" si="36"/>
        <v>0</v>
      </c>
      <c r="BH132" s="194">
        <f t="shared" si="37"/>
        <v>0</v>
      </c>
      <c r="BI132" s="194">
        <f t="shared" si="38"/>
        <v>0</v>
      </c>
      <c r="BJ132" s="18" t="s">
        <v>82</v>
      </c>
      <c r="BK132" s="194">
        <f t="shared" si="39"/>
        <v>0</v>
      </c>
      <c r="BL132" s="18" t="s">
        <v>141</v>
      </c>
      <c r="BM132" s="18" t="s">
        <v>313</v>
      </c>
    </row>
    <row r="133" spans="2:65" s="1" customFormat="1" ht="22.5" customHeight="1">
      <c r="B133" s="35"/>
      <c r="C133" s="183" t="s">
        <v>314</v>
      </c>
      <c r="D133" s="183" t="s">
        <v>136</v>
      </c>
      <c r="E133" s="184" t="s">
        <v>315</v>
      </c>
      <c r="F133" s="185" t="s">
        <v>316</v>
      </c>
      <c r="G133" s="186" t="s">
        <v>184</v>
      </c>
      <c r="H133" s="205"/>
      <c r="I133" s="188"/>
      <c r="J133" s="189">
        <f t="shared" si="30"/>
        <v>0</v>
      </c>
      <c r="K133" s="185" t="s">
        <v>140</v>
      </c>
      <c r="L133" s="39"/>
      <c r="M133" s="190" t="s">
        <v>19</v>
      </c>
      <c r="N133" s="191" t="s">
        <v>45</v>
      </c>
      <c r="O133" s="61"/>
      <c r="P133" s="192">
        <f t="shared" si="31"/>
        <v>0</v>
      </c>
      <c r="Q133" s="192">
        <v>0</v>
      </c>
      <c r="R133" s="192">
        <f t="shared" si="32"/>
        <v>0</v>
      </c>
      <c r="S133" s="192">
        <v>0</v>
      </c>
      <c r="T133" s="193">
        <f t="shared" si="33"/>
        <v>0</v>
      </c>
      <c r="AR133" s="18" t="s">
        <v>141</v>
      </c>
      <c r="AT133" s="18" t="s">
        <v>136</v>
      </c>
      <c r="AU133" s="18" t="s">
        <v>84</v>
      </c>
      <c r="AY133" s="18" t="s">
        <v>133</v>
      </c>
      <c r="BE133" s="194">
        <f t="shared" si="34"/>
        <v>0</v>
      </c>
      <c r="BF133" s="194">
        <f t="shared" si="35"/>
        <v>0</v>
      </c>
      <c r="BG133" s="194">
        <f t="shared" si="36"/>
        <v>0</v>
      </c>
      <c r="BH133" s="194">
        <f t="shared" si="37"/>
        <v>0</v>
      </c>
      <c r="BI133" s="194">
        <f t="shared" si="38"/>
        <v>0</v>
      </c>
      <c r="BJ133" s="18" t="s">
        <v>82</v>
      </c>
      <c r="BK133" s="194">
        <f t="shared" si="39"/>
        <v>0</v>
      </c>
      <c r="BL133" s="18" t="s">
        <v>141</v>
      </c>
      <c r="BM133" s="18" t="s">
        <v>317</v>
      </c>
    </row>
    <row r="134" spans="2:63" s="11" customFormat="1" ht="25.9" customHeight="1">
      <c r="B134" s="167"/>
      <c r="C134" s="168"/>
      <c r="D134" s="169" t="s">
        <v>73</v>
      </c>
      <c r="E134" s="170" t="s">
        <v>318</v>
      </c>
      <c r="F134" s="170" t="s">
        <v>319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SUM(P135:P136)</f>
        <v>0</v>
      </c>
      <c r="Q134" s="175"/>
      <c r="R134" s="176">
        <f>SUM(R135:R136)</f>
        <v>0</v>
      </c>
      <c r="S134" s="175"/>
      <c r="T134" s="177">
        <f>SUM(T135:T136)</f>
        <v>0</v>
      </c>
      <c r="AR134" s="178" t="s">
        <v>152</v>
      </c>
      <c r="AT134" s="179" t="s">
        <v>73</v>
      </c>
      <c r="AU134" s="179" t="s">
        <v>74</v>
      </c>
      <c r="AY134" s="178" t="s">
        <v>133</v>
      </c>
      <c r="BK134" s="180">
        <f>SUM(BK135:BK136)</f>
        <v>0</v>
      </c>
    </row>
    <row r="135" spans="2:65" s="1" customFormat="1" ht="16.5" customHeight="1">
      <c r="B135" s="35"/>
      <c r="C135" s="183" t="s">
        <v>320</v>
      </c>
      <c r="D135" s="183" t="s">
        <v>136</v>
      </c>
      <c r="E135" s="184" t="s">
        <v>321</v>
      </c>
      <c r="F135" s="185" t="s">
        <v>322</v>
      </c>
      <c r="G135" s="186" t="s">
        <v>323</v>
      </c>
      <c r="H135" s="187">
        <v>15</v>
      </c>
      <c r="I135" s="188"/>
      <c r="J135" s="189">
        <f>ROUND(I135*H135,2)</f>
        <v>0</v>
      </c>
      <c r="K135" s="185" t="s">
        <v>140</v>
      </c>
      <c r="L135" s="39"/>
      <c r="M135" s="190" t="s">
        <v>19</v>
      </c>
      <c r="N135" s="191" t="s">
        <v>45</v>
      </c>
      <c r="O135" s="61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18" t="s">
        <v>324</v>
      </c>
      <c r="AT135" s="18" t="s">
        <v>136</v>
      </c>
      <c r="AU135" s="18" t="s">
        <v>82</v>
      </c>
      <c r="AY135" s="18" t="s">
        <v>133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8" t="s">
        <v>82</v>
      </c>
      <c r="BK135" s="194">
        <f>ROUND(I135*H135,2)</f>
        <v>0</v>
      </c>
      <c r="BL135" s="18" t="s">
        <v>324</v>
      </c>
      <c r="BM135" s="18" t="s">
        <v>325</v>
      </c>
    </row>
    <row r="136" spans="2:65" s="1" customFormat="1" ht="33.75" customHeight="1">
      <c r="B136" s="35"/>
      <c r="C136" s="183" t="s">
        <v>326</v>
      </c>
      <c r="D136" s="183" t="s">
        <v>136</v>
      </c>
      <c r="E136" s="184" t="s">
        <v>327</v>
      </c>
      <c r="F136" s="185" t="s">
        <v>328</v>
      </c>
      <c r="G136" s="186" t="s">
        <v>323</v>
      </c>
      <c r="H136" s="187">
        <v>250</v>
      </c>
      <c r="I136" s="188"/>
      <c r="J136" s="189">
        <f>ROUND(I136*H136,2)</f>
        <v>0</v>
      </c>
      <c r="K136" s="185" t="s">
        <v>140</v>
      </c>
      <c r="L136" s="39"/>
      <c r="M136" s="206" t="s">
        <v>19</v>
      </c>
      <c r="N136" s="207" t="s">
        <v>45</v>
      </c>
      <c r="O136" s="208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AR136" s="18" t="s">
        <v>324</v>
      </c>
      <c r="AT136" s="18" t="s">
        <v>136</v>
      </c>
      <c r="AU136" s="18" t="s">
        <v>82</v>
      </c>
      <c r="AY136" s="18" t="s">
        <v>133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82</v>
      </c>
      <c r="BK136" s="194">
        <f>ROUND(I136*H136,2)</f>
        <v>0</v>
      </c>
      <c r="BL136" s="18" t="s">
        <v>324</v>
      </c>
      <c r="BM136" s="18" t="s">
        <v>329</v>
      </c>
    </row>
    <row r="137" spans="2:12" s="1" customFormat="1" ht="6.95" customHeight="1">
      <c r="B137" s="47"/>
      <c r="C137" s="48"/>
      <c r="D137" s="48"/>
      <c r="E137" s="48"/>
      <c r="F137" s="48"/>
      <c r="G137" s="48"/>
      <c r="H137" s="48"/>
      <c r="I137" s="135"/>
      <c r="J137" s="48"/>
      <c r="K137" s="48"/>
      <c r="L137" s="39"/>
    </row>
  </sheetData>
  <sheetProtection algorithmName="SHA-512" hashValue="EDGNGTlYcvpJe8+iQ5clqCgCJkBvtodQ1A5RPV+1c+WtWsNk58aJDt/o2kIF2U2ROvRTjDbltqpxmh/xNHs4Vg==" saltValue="Su94b53qMZIZm6GgoIVUbW/waL5+Kxp6veH+pznHnDApzWoXWFPmCm6h1WTg3B3k027/iyRekmh29ZdO2rs2EQ==" spinCount="100000" sheet="1" objects="1" scenarios="1" formatColumns="0" formatRows="0" autoFilter="0"/>
  <autoFilter ref="C84:K136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87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84</v>
      </c>
    </row>
    <row r="4" spans="2:46" ht="24.95" customHeight="1">
      <c r="B4" s="21"/>
      <c r="D4" s="111" t="s">
        <v>104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2" t="s">
        <v>16</v>
      </c>
      <c r="L6" s="21"/>
    </row>
    <row r="7" spans="2:12" ht="16.5" customHeight="1">
      <c r="B7" s="21"/>
      <c r="E7" s="376" t="str">
        <f>'Rekapitulace stavby'!K6</f>
        <v>SOŠ a SOU řemesel - Stavební úpravy provozního objektu na univerzální dílnu</v>
      </c>
      <c r="F7" s="377"/>
      <c r="G7" s="377"/>
      <c r="H7" s="377"/>
      <c r="L7" s="21"/>
    </row>
    <row r="8" spans="2:12" s="1" customFormat="1" ht="12" customHeight="1">
      <c r="B8" s="39"/>
      <c r="D8" s="112" t="s">
        <v>105</v>
      </c>
      <c r="I8" s="113"/>
      <c r="L8" s="39"/>
    </row>
    <row r="9" spans="2:12" s="1" customFormat="1" ht="36.95" customHeight="1">
      <c r="B9" s="39"/>
      <c r="E9" s="378" t="s">
        <v>330</v>
      </c>
      <c r="F9" s="379"/>
      <c r="G9" s="379"/>
      <c r="H9" s="379"/>
      <c r="I9" s="113"/>
      <c r="L9" s="39"/>
    </row>
    <row r="10" spans="2:12" s="1" customFormat="1" ht="11.25">
      <c r="B10" s="39"/>
      <c r="I10" s="113"/>
      <c r="L10" s="39"/>
    </row>
    <row r="11" spans="2:12" s="1" customFormat="1" ht="12" customHeight="1">
      <c r="B11" s="39"/>
      <c r="D11" s="112" t="s">
        <v>18</v>
      </c>
      <c r="F11" s="18" t="s">
        <v>19</v>
      </c>
      <c r="I11" s="114" t="s">
        <v>20</v>
      </c>
      <c r="J11" s="18" t="s">
        <v>19</v>
      </c>
      <c r="L11" s="39"/>
    </row>
    <row r="12" spans="2:12" s="1" customFormat="1" ht="12" customHeight="1">
      <c r="B12" s="39"/>
      <c r="D12" s="112" t="s">
        <v>21</v>
      </c>
      <c r="F12" s="18" t="s">
        <v>22</v>
      </c>
      <c r="I12" s="114" t="s">
        <v>23</v>
      </c>
      <c r="J12" s="115" t="str">
        <f>'Rekapitulace stavby'!AN8</f>
        <v>15. 4. 2019</v>
      </c>
      <c r="L12" s="39"/>
    </row>
    <row r="13" spans="2:12" s="1" customFormat="1" ht="10.9" customHeight="1">
      <c r="B13" s="39"/>
      <c r="I13" s="113"/>
      <c r="L13" s="39"/>
    </row>
    <row r="14" spans="2:12" s="1" customFormat="1" ht="12" customHeight="1">
      <c r="B14" s="39"/>
      <c r="D14" s="112" t="s">
        <v>25</v>
      </c>
      <c r="I14" s="114" t="s">
        <v>26</v>
      </c>
      <c r="J14" s="18" t="s">
        <v>19</v>
      </c>
      <c r="L14" s="39"/>
    </row>
    <row r="15" spans="2:12" s="1" customFormat="1" ht="18" customHeight="1">
      <c r="B15" s="39"/>
      <c r="E15" s="18" t="s">
        <v>27</v>
      </c>
      <c r="I15" s="114" t="s">
        <v>28</v>
      </c>
      <c r="J15" s="18" t="s">
        <v>19</v>
      </c>
      <c r="L15" s="39"/>
    </row>
    <row r="16" spans="2:12" s="1" customFormat="1" ht="6.95" customHeight="1">
      <c r="B16" s="39"/>
      <c r="I16" s="113"/>
      <c r="L16" s="39"/>
    </row>
    <row r="17" spans="2:12" s="1" customFormat="1" ht="12" customHeight="1">
      <c r="B17" s="39"/>
      <c r="D17" s="112" t="s">
        <v>29</v>
      </c>
      <c r="I17" s="114" t="s">
        <v>26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0" t="str">
        <f>'Rekapitulace stavby'!E14</f>
        <v>Vyplň údaj</v>
      </c>
      <c r="F18" s="381"/>
      <c r="G18" s="381"/>
      <c r="H18" s="381"/>
      <c r="I18" s="114" t="s">
        <v>28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13"/>
      <c r="L19" s="39"/>
    </row>
    <row r="20" spans="2:12" s="1" customFormat="1" ht="12" customHeight="1">
      <c r="B20" s="39"/>
      <c r="D20" s="112" t="s">
        <v>31</v>
      </c>
      <c r="I20" s="114" t="s">
        <v>26</v>
      </c>
      <c r="J20" s="18" t="s">
        <v>32</v>
      </c>
      <c r="L20" s="39"/>
    </row>
    <row r="21" spans="2:12" s="1" customFormat="1" ht="18" customHeight="1">
      <c r="B21" s="39"/>
      <c r="E21" s="18" t="s">
        <v>33</v>
      </c>
      <c r="I21" s="114" t="s">
        <v>28</v>
      </c>
      <c r="J21" s="18" t="s">
        <v>34</v>
      </c>
      <c r="L21" s="39"/>
    </row>
    <row r="22" spans="2:12" s="1" customFormat="1" ht="6.95" customHeight="1">
      <c r="B22" s="39"/>
      <c r="I22" s="113"/>
      <c r="L22" s="39"/>
    </row>
    <row r="23" spans="2:12" s="1" customFormat="1" ht="12" customHeight="1">
      <c r="B23" s="39"/>
      <c r="D23" s="112" t="s">
        <v>36</v>
      </c>
      <c r="I23" s="114" t="s">
        <v>26</v>
      </c>
      <c r="J23" s="18" t="str">
        <f>IF('Rekapitulace stavby'!AN19="","",'Rekapitulace stavby'!AN19)</f>
        <v/>
      </c>
      <c r="L23" s="39"/>
    </row>
    <row r="24" spans="2:12" s="1" customFormat="1" ht="18" customHeight="1">
      <c r="B24" s="39"/>
      <c r="E24" s="18" t="str">
        <f>IF('Rekapitulace stavby'!E20="","",'Rekapitulace stavby'!E20)</f>
        <v xml:space="preserve"> </v>
      </c>
      <c r="I24" s="114" t="s">
        <v>28</v>
      </c>
      <c r="J24" s="18" t="str">
        <f>IF('Rekapitulace stavby'!AN20="","",'Rekapitulace stavby'!AN20)</f>
        <v/>
      </c>
      <c r="L24" s="39"/>
    </row>
    <row r="25" spans="2:12" s="1" customFormat="1" ht="6.95" customHeight="1">
      <c r="B25" s="39"/>
      <c r="I25" s="113"/>
      <c r="L25" s="39"/>
    </row>
    <row r="26" spans="2:12" s="1" customFormat="1" ht="12" customHeight="1">
      <c r="B26" s="39"/>
      <c r="D26" s="112" t="s">
        <v>38</v>
      </c>
      <c r="I26" s="113"/>
      <c r="L26" s="39"/>
    </row>
    <row r="27" spans="2:12" s="7" customFormat="1" ht="45" customHeight="1">
      <c r="B27" s="116"/>
      <c r="E27" s="382" t="s">
        <v>107</v>
      </c>
      <c r="F27" s="382"/>
      <c r="G27" s="382"/>
      <c r="H27" s="382"/>
      <c r="I27" s="117"/>
      <c r="L27" s="116"/>
    </row>
    <row r="28" spans="2:12" s="1" customFormat="1" ht="6.95" customHeight="1">
      <c r="B28" s="39"/>
      <c r="I28" s="113"/>
      <c r="L28" s="39"/>
    </row>
    <row r="29" spans="2:12" s="1" customFormat="1" ht="6.95" customHeight="1">
      <c r="B29" s="39"/>
      <c r="D29" s="57"/>
      <c r="E29" s="57"/>
      <c r="F29" s="57"/>
      <c r="G29" s="57"/>
      <c r="H29" s="57"/>
      <c r="I29" s="118"/>
      <c r="J29" s="57"/>
      <c r="K29" s="57"/>
      <c r="L29" s="39"/>
    </row>
    <row r="30" spans="2:12" s="1" customFormat="1" ht="25.35" customHeight="1">
      <c r="B30" s="39"/>
      <c r="D30" s="119" t="s">
        <v>40</v>
      </c>
      <c r="I30" s="113"/>
      <c r="J30" s="120">
        <f>ROUND(J87,2)</f>
        <v>0</v>
      </c>
      <c r="L30" s="39"/>
    </row>
    <row r="31" spans="2:12" s="1" customFormat="1" ht="6.95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14.45" customHeight="1">
      <c r="B32" s="39"/>
      <c r="F32" s="121" t="s">
        <v>42</v>
      </c>
      <c r="I32" s="122" t="s">
        <v>41</v>
      </c>
      <c r="J32" s="121" t="s">
        <v>43</v>
      </c>
      <c r="L32" s="39"/>
    </row>
    <row r="33" spans="2:12" s="1" customFormat="1" ht="14.45" customHeight="1">
      <c r="B33" s="39"/>
      <c r="D33" s="112" t="s">
        <v>44</v>
      </c>
      <c r="E33" s="112" t="s">
        <v>45</v>
      </c>
      <c r="F33" s="123">
        <f>ROUND((SUM(BE87:BE214)),2)</f>
        <v>0</v>
      </c>
      <c r="I33" s="124">
        <v>0.21</v>
      </c>
      <c r="J33" s="123">
        <f>ROUND(((SUM(BE87:BE214))*I33),2)</f>
        <v>0</v>
      </c>
      <c r="L33" s="39"/>
    </row>
    <row r="34" spans="2:12" s="1" customFormat="1" ht="14.45" customHeight="1">
      <c r="B34" s="39"/>
      <c r="E34" s="112" t="s">
        <v>46</v>
      </c>
      <c r="F34" s="123">
        <f>ROUND((SUM(BF87:BF214)),2)</f>
        <v>0</v>
      </c>
      <c r="I34" s="124">
        <v>0.15</v>
      </c>
      <c r="J34" s="123">
        <f>ROUND(((SUM(BF87:BF214))*I34),2)</f>
        <v>0</v>
      </c>
      <c r="L34" s="39"/>
    </row>
    <row r="35" spans="2:12" s="1" customFormat="1" ht="14.45" customHeight="1" hidden="1">
      <c r="B35" s="39"/>
      <c r="E35" s="112" t="s">
        <v>47</v>
      </c>
      <c r="F35" s="123">
        <f>ROUND((SUM(BG87:BG214)),2)</f>
        <v>0</v>
      </c>
      <c r="I35" s="124">
        <v>0.21</v>
      </c>
      <c r="J35" s="123">
        <f>0</f>
        <v>0</v>
      </c>
      <c r="L35" s="39"/>
    </row>
    <row r="36" spans="2:12" s="1" customFormat="1" ht="14.45" customHeight="1" hidden="1">
      <c r="B36" s="39"/>
      <c r="E36" s="112" t="s">
        <v>48</v>
      </c>
      <c r="F36" s="123">
        <f>ROUND((SUM(BH87:BH214)),2)</f>
        <v>0</v>
      </c>
      <c r="I36" s="124">
        <v>0.15</v>
      </c>
      <c r="J36" s="123">
        <f>0</f>
        <v>0</v>
      </c>
      <c r="L36" s="39"/>
    </row>
    <row r="37" spans="2:12" s="1" customFormat="1" ht="14.45" customHeight="1" hidden="1">
      <c r="B37" s="39"/>
      <c r="E37" s="112" t="s">
        <v>49</v>
      </c>
      <c r="F37" s="123">
        <f>ROUND((SUM(BI87:BI214)),2)</f>
        <v>0</v>
      </c>
      <c r="I37" s="124">
        <v>0</v>
      </c>
      <c r="J37" s="123">
        <f>0</f>
        <v>0</v>
      </c>
      <c r="L37" s="39"/>
    </row>
    <row r="38" spans="2:12" s="1" customFormat="1" ht="6.95" customHeight="1">
      <c r="B38" s="39"/>
      <c r="I38" s="113"/>
      <c r="L38" s="39"/>
    </row>
    <row r="39" spans="2:12" s="1" customFormat="1" ht="25.35" customHeight="1"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30"/>
      <c r="J39" s="131">
        <f>SUM(J30:J37)</f>
        <v>0</v>
      </c>
      <c r="K39" s="132"/>
      <c r="L39" s="39"/>
    </row>
    <row r="40" spans="2:12" s="1" customFormat="1" ht="14.45" customHeight="1"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39"/>
    </row>
    <row r="44" spans="2:12" s="1" customFormat="1" ht="6.95" customHeight="1"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39"/>
    </row>
    <row r="45" spans="2:12" s="1" customFormat="1" ht="24.95" customHeight="1">
      <c r="B45" s="35"/>
      <c r="C45" s="24" t="s">
        <v>108</v>
      </c>
      <c r="D45" s="36"/>
      <c r="E45" s="36"/>
      <c r="F45" s="36"/>
      <c r="G45" s="36"/>
      <c r="H45" s="36"/>
      <c r="I45" s="113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13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16.5" customHeight="1">
      <c r="B48" s="35"/>
      <c r="C48" s="36"/>
      <c r="D48" s="36"/>
      <c r="E48" s="383" t="str">
        <f>E7</f>
        <v>SOŠ a SOU řemesel - Stavební úpravy provozního objektu na univerzální dílnu</v>
      </c>
      <c r="F48" s="384"/>
      <c r="G48" s="384"/>
      <c r="H48" s="384"/>
      <c r="I48" s="113"/>
      <c r="J48" s="36"/>
      <c r="K48" s="36"/>
      <c r="L48" s="39"/>
    </row>
    <row r="49" spans="2:12" s="1" customFormat="1" ht="12" customHeight="1">
      <c r="B49" s="35"/>
      <c r="C49" s="30" t="s">
        <v>105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52" t="str">
        <f>E9</f>
        <v>17906ZT - Zdravotní technika</v>
      </c>
      <c r="F50" s="351"/>
      <c r="G50" s="351"/>
      <c r="H50" s="351"/>
      <c r="I50" s="113"/>
      <c r="J50" s="36"/>
      <c r="K50" s="36"/>
      <c r="L50" s="39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2" customHeight="1">
      <c r="B52" s="35"/>
      <c r="C52" s="30" t="s">
        <v>21</v>
      </c>
      <c r="D52" s="36"/>
      <c r="E52" s="36"/>
      <c r="F52" s="28" t="str">
        <f>F12</f>
        <v>Čáslavská č.p. 202, Kutná Hora - Karlov</v>
      </c>
      <c r="G52" s="36"/>
      <c r="H52" s="36"/>
      <c r="I52" s="114" t="s">
        <v>23</v>
      </c>
      <c r="J52" s="56" t="str">
        <f>IF(J12="","",J12)</f>
        <v>15. 4. 2019</v>
      </c>
      <c r="K52" s="36"/>
      <c r="L52" s="39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38.65" customHeight="1">
      <c r="B54" s="35"/>
      <c r="C54" s="30" t="s">
        <v>25</v>
      </c>
      <c r="D54" s="36"/>
      <c r="E54" s="36"/>
      <c r="F54" s="28" t="str">
        <f>E15</f>
        <v xml:space="preserve">SOŠ a SOU řemesel, Kutná Hora, Čáslavská 202 </v>
      </c>
      <c r="G54" s="36"/>
      <c r="H54" s="36"/>
      <c r="I54" s="114" t="s">
        <v>31</v>
      </c>
      <c r="J54" s="33" t="str">
        <f>E21</f>
        <v>Kutnohorská stavební projekce- ing.Zuzana Hádková</v>
      </c>
      <c r="K54" s="36"/>
      <c r="L54" s="39"/>
    </row>
    <row r="55" spans="2:12" s="1" customFormat="1" ht="13.7" customHeight="1">
      <c r="B55" s="35"/>
      <c r="C55" s="30" t="s">
        <v>29</v>
      </c>
      <c r="D55" s="36"/>
      <c r="E55" s="36"/>
      <c r="F55" s="28" t="str">
        <f>IF(E18="","",E18)</f>
        <v>Vyplň údaj</v>
      </c>
      <c r="G55" s="36"/>
      <c r="H55" s="36"/>
      <c r="I55" s="114" t="s">
        <v>36</v>
      </c>
      <c r="J55" s="33" t="str">
        <f>E24</f>
        <v xml:space="preserve"> </v>
      </c>
      <c r="K55" s="36"/>
      <c r="L55" s="39"/>
    </row>
    <row r="56" spans="2:12" s="1" customFormat="1" ht="10.35" customHeight="1">
      <c r="B56" s="35"/>
      <c r="C56" s="36"/>
      <c r="D56" s="36"/>
      <c r="E56" s="36"/>
      <c r="F56" s="36"/>
      <c r="G56" s="36"/>
      <c r="H56" s="36"/>
      <c r="I56" s="113"/>
      <c r="J56" s="36"/>
      <c r="K56" s="36"/>
      <c r="L56" s="39"/>
    </row>
    <row r="57" spans="2:12" s="1" customFormat="1" ht="29.25" customHeight="1">
      <c r="B57" s="35"/>
      <c r="C57" s="139" t="s">
        <v>109</v>
      </c>
      <c r="D57" s="140"/>
      <c r="E57" s="140"/>
      <c r="F57" s="140"/>
      <c r="G57" s="140"/>
      <c r="H57" s="140"/>
      <c r="I57" s="141"/>
      <c r="J57" s="142" t="s">
        <v>110</v>
      </c>
      <c r="K57" s="140"/>
      <c r="L57" s="39"/>
    </row>
    <row r="58" spans="2:12" s="1" customFormat="1" ht="10.35" customHeight="1">
      <c r="B58" s="35"/>
      <c r="C58" s="36"/>
      <c r="D58" s="36"/>
      <c r="E58" s="36"/>
      <c r="F58" s="36"/>
      <c r="G58" s="36"/>
      <c r="H58" s="36"/>
      <c r="I58" s="113"/>
      <c r="J58" s="36"/>
      <c r="K58" s="36"/>
      <c r="L58" s="39"/>
    </row>
    <row r="59" spans="2:47" s="1" customFormat="1" ht="22.9" customHeight="1">
      <c r="B59" s="35"/>
      <c r="C59" s="143" t="s">
        <v>72</v>
      </c>
      <c r="D59" s="36"/>
      <c r="E59" s="36"/>
      <c r="F59" s="36"/>
      <c r="G59" s="36"/>
      <c r="H59" s="36"/>
      <c r="I59" s="113"/>
      <c r="J59" s="74">
        <f>J87</f>
        <v>0</v>
      </c>
      <c r="K59" s="36"/>
      <c r="L59" s="39"/>
      <c r="AU59" s="18" t="s">
        <v>111</v>
      </c>
    </row>
    <row r="60" spans="2:12" s="8" customFormat="1" ht="24.95" customHeight="1">
      <c r="B60" s="144"/>
      <c r="C60" s="145"/>
      <c r="D60" s="146" t="s">
        <v>112</v>
      </c>
      <c r="E60" s="147"/>
      <c r="F60" s="147"/>
      <c r="G60" s="147"/>
      <c r="H60" s="147"/>
      <c r="I60" s="148"/>
      <c r="J60" s="149">
        <f>J88</f>
        <v>0</v>
      </c>
      <c r="K60" s="145"/>
      <c r="L60" s="150"/>
    </row>
    <row r="61" spans="2:12" s="9" customFormat="1" ht="19.9" customHeight="1">
      <c r="B61" s="151"/>
      <c r="C61" s="95"/>
      <c r="D61" s="152" t="s">
        <v>113</v>
      </c>
      <c r="E61" s="153"/>
      <c r="F61" s="153"/>
      <c r="G61" s="153"/>
      <c r="H61" s="153"/>
      <c r="I61" s="154"/>
      <c r="J61" s="155">
        <f>J89</f>
        <v>0</v>
      </c>
      <c r="K61" s="95"/>
      <c r="L61" s="156"/>
    </row>
    <row r="62" spans="2:12" s="9" customFormat="1" ht="19.9" customHeight="1">
      <c r="B62" s="151"/>
      <c r="C62" s="95"/>
      <c r="D62" s="152" t="s">
        <v>331</v>
      </c>
      <c r="E62" s="153"/>
      <c r="F62" s="153"/>
      <c r="G62" s="153"/>
      <c r="H62" s="153"/>
      <c r="I62" s="154"/>
      <c r="J62" s="155">
        <f>J106</f>
        <v>0</v>
      </c>
      <c r="K62" s="95"/>
      <c r="L62" s="156"/>
    </row>
    <row r="63" spans="2:12" s="9" customFormat="1" ht="19.9" customHeight="1">
      <c r="B63" s="151"/>
      <c r="C63" s="95"/>
      <c r="D63" s="152" t="s">
        <v>332</v>
      </c>
      <c r="E63" s="153"/>
      <c r="F63" s="153"/>
      <c r="G63" s="153"/>
      <c r="H63" s="153"/>
      <c r="I63" s="154"/>
      <c r="J63" s="155">
        <f>J133</f>
        <v>0</v>
      </c>
      <c r="K63" s="95"/>
      <c r="L63" s="156"/>
    </row>
    <row r="64" spans="2:12" s="9" customFormat="1" ht="19.9" customHeight="1">
      <c r="B64" s="151"/>
      <c r="C64" s="95"/>
      <c r="D64" s="152" t="s">
        <v>333</v>
      </c>
      <c r="E64" s="153"/>
      <c r="F64" s="153"/>
      <c r="G64" s="153"/>
      <c r="H64" s="153"/>
      <c r="I64" s="154"/>
      <c r="J64" s="155">
        <f>J175</f>
        <v>0</v>
      </c>
      <c r="K64" s="95"/>
      <c r="L64" s="156"/>
    </row>
    <row r="65" spans="2:12" s="9" customFormat="1" ht="19.9" customHeight="1">
      <c r="B65" s="151"/>
      <c r="C65" s="95"/>
      <c r="D65" s="152" t="s">
        <v>334</v>
      </c>
      <c r="E65" s="153"/>
      <c r="F65" s="153"/>
      <c r="G65" s="153"/>
      <c r="H65" s="153"/>
      <c r="I65" s="154"/>
      <c r="J65" s="155">
        <f>J209</f>
        <v>0</v>
      </c>
      <c r="K65" s="95"/>
      <c r="L65" s="156"/>
    </row>
    <row r="66" spans="2:12" s="9" customFormat="1" ht="19.9" customHeight="1">
      <c r="B66" s="151"/>
      <c r="C66" s="95"/>
      <c r="D66" s="152" t="s">
        <v>115</v>
      </c>
      <c r="E66" s="153"/>
      <c r="F66" s="153"/>
      <c r="G66" s="153"/>
      <c r="H66" s="153"/>
      <c r="I66" s="154"/>
      <c r="J66" s="155">
        <f>J212</f>
        <v>0</v>
      </c>
      <c r="K66" s="95"/>
      <c r="L66" s="156"/>
    </row>
    <row r="67" spans="2:12" s="8" customFormat="1" ht="24.95" customHeight="1">
      <c r="B67" s="144"/>
      <c r="C67" s="145"/>
      <c r="D67" s="146" t="s">
        <v>117</v>
      </c>
      <c r="E67" s="147"/>
      <c r="F67" s="147"/>
      <c r="G67" s="147"/>
      <c r="H67" s="147"/>
      <c r="I67" s="148"/>
      <c r="J67" s="149">
        <f>J213</f>
        <v>0</v>
      </c>
      <c r="K67" s="145"/>
      <c r="L67" s="150"/>
    </row>
    <row r="68" spans="2:12" s="1" customFormat="1" ht="21.75" customHeight="1">
      <c r="B68" s="35"/>
      <c r="C68" s="36"/>
      <c r="D68" s="36"/>
      <c r="E68" s="36"/>
      <c r="F68" s="36"/>
      <c r="G68" s="36"/>
      <c r="H68" s="36"/>
      <c r="I68" s="113"/>
      <c r="J68" s="36"/>
      <c r="K68" s="36"/>
      <c r="L68" s="39"/>
    </row>
    <row r="69" spans="2:12" s="1" customFormat="1" ht="6.95" customHeight="1">
      <c r="B69" s="47"/>
      <c r="C69" s="48"/>
      <c r="D69" s="48"/>
      <c r="E69" s="48"/>
      <c r="F69" s="48"/>
      <c r="G69" s="48"/>
      <c r="H69" s="48"/>
      <c r="I69" s="135"/>
      <c r="J69" s="48"/>
      <c r="K69" s="48"/>
      <c r="L69" s="39"/>
    </row>
    <row r="73" spans="2:12" s="1" customFormat="1" ht="6.95" customHeight="1">
      <c r="B73" s="49"/>
      <c r="C73" s="50"/>
      <c r="D73" s="50"/>
      <c r="E73" s="50"/>
      <c r="F73" s="50"/>
      <c r="G73" s="50"/>
      <c r="H73" s="50"/>
      <c r="I73" s="138"/>
      <c r="J73" s="50"/>
      <c r="K73" s="50"/>
      <c r="L73" s="39"/>
    </row>
    <row r="74" spans="2:12" s="1" customFormat="1" ht="24.95" customHeight="1">
      <c r="B74" s="35"/>
      <c r="C74" s="24" t="s">
        <v>118</v>
      </c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6.95" customHeight="1">
      <c r="B75" s="35"/>
      <c r="C75" s="36"/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12" customHeight="1">
      <c r="B76" s="35"/>
      <c r="C76" s="30" t="s">
        <v>16</v>
      </c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16.5" customHeight="1">
      <c r="B77" s="35"/>
      <c r="C77" s="36"/>
      <c r="D77" s="36"/>
      <c r="E77" s="383" t="str">
        <f>E7</f>
        <v>SOŠ a SOU řemesel - Stavební úpravy provozního objektu na univerzální dílnu</v>
      </c>
      <c r="F77" s="384"/>
      <c r="G77" s="384"/>
      <c r="H77" s="384"/>
      <c r="I77" s="113"/>
      <c r="J77" s="36"/>
      <c r="K77" s="36"/>
      <c r="L77" s="39"/>
    </row>
    <row r="78" spans="2:12" s="1" customFormat="1" ht="12" customHeight="1">
      <c r="B78" s="35"/>
      <c r="C78" s="30" t="s">
        <v>105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6.5" customHeight="1">
      <c r="B79" s="35"/>
      <c r="C79" s="36"/>
      <c r="D79" s="36"/>
      <c r="E79" s="352" t="str">
        <f>E9</f>
        <v>17906ZT - Zdravotní technika</v>
      </c>
      <c r="F79" s="351"/>
      <c r="G79" s="351"/>
      <c r="H79" s="351"/>
      <c r="I79" s="113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F12</f>
        <v>Čáslavská č.p. 202, Kutná Hora - Karlov</v>
      </c>
      <c r="G81" s="36"/>
      <c r="H81" s="36"/>
      <c r="I81" s="114" t="s">
        <v>23</v>
      </c>
      <c r="J81" s="56" t="str">
        <f>IF(J12="","",J12)</f>
        <v>15. 4. 2019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38.65" customHeight="1">
      <c r="B83" s="35"/>
      <c r="C83" s="30" t="s">
        <v>25</v>
      </c>
      <c r="D83" s="36"/>
      <c r="E83" s="36"/>
      <c r="F83" s="28" t="str">
        <f>E15</f>
        <v xml:space="preserve">SOŠ a SOU řemesel, Kutná Hora, Čáslavská 202 </v>
      </c>
      <c r="G83" s="36"/>
      <c r="H83" s="36"/>
      <c r="I83" s="114" t="s">
        <v>31</v>
      </c>
      <c r="J83" s="33" t="str">
        <f>E21</f>
        <v>Kutnohorská stavební projekce- ing.Zuzana Hádková</v>
      </c>
      <c r="K83" s="36"/>
      <c r="L83" s="39"/>
    </row>
    <row r="84" spans="2:12" s="1" customFormat="1" ht="13.7" customHeight="1">
      <c r="B84" s="35"/>
      <c r="C84" s="30" t="s">
        <v>29</v>
      </c>
      <c r="D84" s="36"/>
      <c r="E84" s="36"/>
      <c r="F84" s="28" t="str">
        <f>IF(E18="","",E18)</f>
        <v>Vyplň údaj</v>
      </c>
      <c r="G84" s="36"/>
      <c r="H84" s="36"/>
      <c r="I84" s="114" t="s">
        <v>36</v>
      </c>
      <c r="J84" s="33" t="str">
        <f>E24</f>
        <v xml:space="preserve"> 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20" s="10" customFormat="1" ht="29.25" customHeight="1">
      <c r="B86" s="157"/>
      <c r="C86" s="158" t="s">
        <v>119</v>
      </c>
      <c r="D86" s="159" t="s">
        <v>59</v>
      </c>
      <c r="E86" s="159" t="s">
        <v>55</v>
      </c>
      <c r="F86" s="159" t="s">
        <v>56</v>
      </c>
      <c r="G86" s="159" t="s">
        <v>120</v>
      </c>
      <c r="H86" s="159" t="s">
        <v>121</v>
      </c>
      <c r="I86" s="160" t="s">
        <v>122</v>
      </c>
      <c r="J86" s="159" t="s">
        <v>110</v>
      </c>
      <c r="K86" s="161" t="s">
        <v>123</v>
      </c>
      <c r="L86" s="162"/>
      <c r="M86" s="65" t="s">
        <v>19</v>
      </c>
      <c r="N86" s="66" t="s">
        <v>44</v>
      </c>
      <c r="O86" s="66" t="s">
        <v>124</v>
      </c>
      <c r="P86" s="66" t="s">
        <v>125</v>
      </c>
      <c r="Q86" s="66" t="s">
        <v>126</v>
      </c>
      <c r="R86" s="66" t="s">
        <v>127</v>
      </c>
      <c r="S86" s="66" t="s">
        <v>128</v>
      </c>
      <c r="T86" s="67" t="s">
        <v>129</v>
      </c>
    </row>
    <row r="87" spans="2:63" s="1" customFormat="1" ht="22.9" customHeight="1">
      <c r="B87" s="35"/>
      <c r="C87" s="72" t="s">
        <v>130</v>
      </c>
      <c r="D87" s="36"/>
      <c r="E87" s="36"/>
      <c r="F87" s="36"/>
      <c r="G87" s="36"/>
      <c r="H87" s="36"/>
      <c r="I87" s="113"/>
      <c r="J87" s="163">
        <f>BK87</f>
        <v>0</v>
      </c>
      <c r="K87" s="36"/>
      <c r="L87" s="39"/>
      <c r="M87" s="68"/>
      <c r="N87" s="69"/>
      <c r="O87" s="69"/>
      <c r="P87" s="164">
        <f>P88+P213</f>
        <v>0</v>
      </c>
      <c r="Q87" s="69"/>
      <c r="R87" s="164">
        <f>R88+R213</f>
        <v>0.788265</v>
      </c>
      <c r="S87" s="69"/>
      <c r="T87" s="165">
        <f>T88+T213</f>
        <v>0.3356</v>
      </c>
      <c r="AT87" s="18" t="s">
        <v>73</v>
      </c>
      <c r="AU87" s="18" t="s">
        <v>111</v>
      </c>
      <c r="BK87" s="166">
        <f>BK88+BK213</f>
        <v>0</v>
      </c>
    </row>
    <row r="88" spans="2:63" s="11" customFormat="1" ht="25.9" customHeight="1">
      <c r="B88" s="167"/>
      <c r="C88" s="168"/>
      <c r="D88" s="169" t="s">
        <v>73</v>
      </c>
      <c r="E88" s="170" t="s">
        <v>131</v>
      </c>
      <c r="F88" s="170" t="s">
        <v>132</v>
      </c>
      <c r="G88" s="168"/>
      <c r="H88" s="168"/>
      <c r="I88" s="171"/>
      <c r="J88" s="172">
        <f>BK88</f>
        <v>0</v>
      </c>
      <c r="K88" s="168"/>
      <c r="L88" s="173"/>
      <c r="M88" s="174"/>
      <c r="N88" s="175"/>
      <c r="O88" s="175"/>
      <c r="P88" s="176">
        <f>P89+P106+P133+P175+P209+P212</f>
        <v>0</v>
      </c>
      <c r="Q88" s="175"/>
      <c r="R88" s="176">
        <f>R89+R106+R133+R175+R209+R212</f>
        <v>0.788265</v>
      </c>
      <c r="S88" s="175"/>
      <c r="T88" s="177">
        <f>T89+T106+T133+T175+T209+T212</f>
        <v>0.3356</v>
      </c>
      <c r="AR88" s="178" t="s">
        <v>84</v>
      </c>
      <c r="AT88" s="179" t="s">
        <v>73</v>
      </c>
      <c r="AU88" s="179" t="s">
        <v>74</v>
      </c>
      <c r="AY88" s="178" t="s">
        <v>133</v>
      </c>
      <c r="BK88" s="180">
        <f>BK89+BK106+BK133+BK175+BK209+BK212</f>
        <v>0</v>
      </c>
    </row>
    <row r="89" spans="2:63" s="11" customFormat="1" ht="22.9" customHeight="1">
      <c r="B89" s="167"/>
      <c r="C89" s="168"/>
      <c r="D89" s="169" t="s">
        <v>73</v>
      </c>
      <c r="E89" s="181" t="s">
        <v>134</v>
      </c>
      <c r="F89" s="181" t="s">
        <v>135</v>
      </c>
      <c r="G89" s="168"/>
      <c r="H89" s="168"/>
      <c r="I89" s="171"/>
      <c r="J89" s="182">
        <f>BK89</f>
        <v>0</v>
      </c>
      <c r="K89" s="168"/>
      <c r="L89" s="173"/>
      <c r="M89" s="174"/>
      <c r="N89" s="175"/>
      <c r="O89" s="175"/>
      <c r="P89" s="176">
        <f>SUM(P90:P105)</f>
        <v>0</v>
      </c>
      <c r="Q89" s="175"/>
      <c r="R89" s="176">
        <f>SUM(R90:R105)</f>
        <v>0.030695</v>
      </c>
      <c r="S89" s="175"/>
      <c r="T89" s="177">
        <f>SUM(T90:T105)</f>
        <v>0</v>
      </c>
      <c r="AR89" s="178" t="s">
        <v>84</v>
      </c>
      <c r="AT89" s="179" t="s">
        <v>73</v>
      </c>
      <c r="AU89" s="179" t="s">
        <v>82</v>
      </c>
      <c r="AY89" s="178" t="s">
        <v>133</v>
      </c>
      <c r="BK89" s="180">
        <f>SUM(BK90:BK105)</f>
        <v>0</v>
      </c>
    </row>
    <row r="90" spans="2:65" s="1" customFormat="1" ht="22.5" customHeight="1">
      <c r="B90" s="35"/>
      <c r="C90" s="183" t="s">
        <v>82</v>
      </c>
      <c r="D90" s="183" t="s">
        <v>136</v>
      </c>
      <c r="E90" s="184" t="s">
        <v>137</v>
      </c>
      <c r="F90" s="185" t="s">
        <v>138</v>
      </c>
      <c r="G90" s="186" t="s">
        <v>139</v>
      </c>
      <c r="H90" s="187">
        <v>48</v>
      </c>
      <c r="I90" s="188"/>
      <c r="J90" s="189">
        <f aca="true" t="shared" si="0" ref="J90:J105">ROUND(I90*H90,2)</f>
        <v>0</v>
      </c>
      <c r="K90" s="185" t="s">
        <v>140</v>
      </c>
      <c r="L90" s="39"/>
      <c r="M90" s="190" t="s">
        <v>19</v>
      </c>
      <c r="N90" s="191" t="s">
        <v>45</v>
      </c>
      <c r="O90" s="61"/>
      <c r="P90" s="192">
        <f aca="true" t="shared" si="1" ref="P90:P105">O90*H90</f>
        <v>0</v>
      </c>
      <c r="Q90" s="192">
        <v>6E-05</v>
      </c>
      <c r="R90" s="192">
        <f aca="true" t="shared" si="2" ref="R90:R105">Q90*H90</f>
        <v>0.00288</v>
      </c>
      <c r="S90" s="192">
        <v>0</v>
      </c>
      <c r="T90" s="193">
        <f aca="true" t="shared" si="3" ref="T90:T105">S90*H90</f>
        <v>0</v>
      </c>
      <c r="AR90" s="18" t="s">
        <v>141</v>
      </c>
      <c r="AT90" s="18" t="s">
        <v>136</v>
      </c>
      <c r="AU90" s="18" t="s">
        <v>84</v>
      </c>
      <c r="AY90" s="18" t="s">
        <v>133</v>
      </c>
      <c r="BE90" s="194">
        <f aca="true" t="shared" si="4" ref="BE90:BE105">IF(N90="základní",J90,0)</f>
        <v>0</v>
      </c>
      <c r="BF90" s="194">
        <f aca="true" t="shared" si="5" ref="BF90:BF105">IF(N90="snížená",J90,0)</f>
        <v>0</v>
      </c>
      <c r="BG90" s="194">
        <f aca="true" t="shared" si="6" ref="BG90:BG105">IF(N90="zákl. přenesená",J90,0)</f>
        <v>0</v>
      </c>
      <c r="BH90" s="194">
        <f aca="true" t="shared" si="7" ref="BH90:BH105">IF(N90="sníž. přenesená",J90,0)</f>
        <v>0</v>
      </c>
      <c r="BI90" s="194">
        <f aca="true" t="shared" si="8" ref="BI90:BI105">IF(N90="nulová",J90,0)</f>
        <v>0</v>
      </c>
      <c r="BJ90" s="18" t="s">
        <v>82</v>
      </c>
      <c r="BK90" s="194">
        <f aca="true" t="shared" si="9" ref="BK90:BK105">ROUND(I90*H90,2)</f>
        <v>0</v>
      </c>
      <c r="BL90" s="18" t="s">
        <v>141</v>
      </c>
      <c r="BM90" s="18" t="s">
        <v>335</v>
      </c>
    </row>
    <row r="91" spans="2:65" s="1" customFormat="1" ht="16.5" customHeight="1">
      <c r="B91" s="35"/>
      <c r="C91" s="195" t="s">
        <v>84</v>
      </c>
      <c r="D91" s="195" t="s">
        <v>143</v>
      </c>
      <c r="E91" s="196" t="s">
        <v>336</v>
      </c>
      <c r="F91" s="197" t="s">
        <v>337</v>
      </c>
      <c r="G91" s="198" t="s">
        <v>139</v>
      </c>
      <c r="H91" s="199">
        <v>24</v>
      </c>
      <c r="I91" s="200"/>
      <c r="J91" s="201">
        <f t="shared" si="0"/>
        <v>0</v>
      </c>
      <c r="K91" s="197" t="s">
        <v>140</v>
      </c>
      <c r="L91" s="202"/>
      <c r="M91" s="203" t="s">
        <v>19</v>
      </c>
      <c r="N91" s="204" t="s">
        <v>45</v>
      </c>
      <c r="O91" s="61"/>
      <c r="P91" s="192">
        <f t="shared" si="1"/>
        <v>0</v>
      </c>
      <c r="Q91" s="192">
        <v>2E-05</v>
      </c>
      <c r="R91" s="192">
        <f t="shared" si="2"/>
        <v>0.00048000000000000007</v>
      </c>
      <c r="S91" s="192">
        <v>0</v>
      </c>
      <c r="T91" s="193">
        <f t="shared" si="3"/>
        <v>0</v>
      </c>
      <c r="AR91" s="18" t="s">
        <v>146</v>
      </c>
      <c r="AT91" s="18" t="s">
        <v>143</v>
      </c>
      <c r="AU91" s="18" t="s">
        <v>84</v>
      </c>
      <c r="AY91" s="18" t="s">
        <v>133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82</v>
      </c>
      <c r="BK91" s="194">
        <f t="shared" si="9"/>
        <v>0</v>
      </c>
      <c r="BL91" s="18" t="s">
        <v>141</v>
      </c>
      <c r="BM91" s="18" t="s">
        <v>338</v>
      </c>
    </row>
    <row r="92" spans="2:65" s="1" customFormat="1" ht="16.5" customHeight="1">
      <c r="B92" s="35"/>
      <c r="C92" s="195" t="s">
        <v>148</v>
      </c>
      <c r="D92" s="195" t="s">
        <v>143</v>
      </c>
      <c r="E92" s="196" t="s">
        <v>339</v>
      </c>
      <c r="F92" s="197" t="s">
        <v>340</v>
      </c>
      <c r="G92" s="198" t="s">
        <v>139</v>
      </c>
      <c r="H92" s="199">
        <v>16</v>
      </c>
      <c r="I92" s="200"/>
      <c r="J92" s="201">
        <f t="shared" si="0"/>
        <v>0</v>
      </c>
      <c r="K92" s="197" t="s">
        <v>140</v>
      </c>
      <c r="L92" s="202"/>
      <c r="M92" s="203" t="s">
        <v>19</v>
      </c>
      <c r="N92" s="204" t="s">
        <v>45</v>
      </c>
      <c r="O92" s="61"/>
      <c r="P92" s="192">
        <f t="shared" si="1"/>
        <v>0</v>
      </c>
      <c r="Q92" s="192">
        <v>4E-05</v>
      </c>
      <c r="R92" s="192">
        <f t="shared" si="2"/>
        <v>0.00064</v>
      </c>
      <c r="S92" s="192">
        <v>0</v>
      </c>
      <c r="T92" s="193">
        <f t="shared" si="3"/>
        <v>0</v>
      </c>
      <c r="AR92" s="18" t="s">
        <v>146</v>
      </c>
      <c r="AT92" s="18" t="s">
        <v>143</v>
      </c>
      <c r="AU92" s="18" t="s">
        <v>84</v>
      </c>
      <c r="AY92" s="18" t="s">
        <v>133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82</v>
      </c>
      <c r="BK92" s="194">
        <f t="shared" si="9"/>
        <v>0</v>
      </c>
      <c r="BL92" s="18" t="s">
        <v>141</v>
      </c>
      <c r="BM92" s="18" t="s">
        <v>341</v>
      </c>
    </row>
    <row r="93" spans="2:65" s="1" customFormat="1" ht="16.5" customHeight="1">
      <c r="B93" s="35"/>
      <c r="C93" s="195" t="s">
        <v>152</v>
      </c>
      <c r="D93" s="195" t="s">
        <v>143</v>
      </c>
      <c r="E93" s="196" t="s">
        <v>342</v>
      </c>
      <c r="F93" s="197" t="s">
        <v>343</v>
      </c>
      <c r="G93" s="198" t="s">
        <v>139</v>
      </c>
      <c r="H93" s="199">
        <v>4</v>
      </c>
      <c r="I93" s="200"/>
      <c r="J93" s="201">
        <f t="shared" si="0"/>
        <v>0</v>
      </c>
      <c r="K93" s="197" t="s">
        <v>140</v>
      </c>
      <c r="L93" s="202"/>
      <c r="M93" s="203" t="s">
        <v>19</v>
      </c>
      <c r="N93" s="204" t="s">
        <v>45</v>
      </c>
      <c r="O93" s="61"/>
      <c r="P93" s="192">
        <f t="shared" si="1"/>
        <v>0</v>
      </c>
      <c r="Q93" s="192">
        <v>2E-05</v>
      </c>
      <c r="R93" s="192">
        <f t="shared" si="2"/>
        <v>8E-05</v>
      </c>
      <c r="S93" s="192">
        <v>0</v>
      </c>
      <c r="T93" s="193">
        <f t="shared" si="3"/>
        <v>0</v>
      </c>
      <c r="AR93" s="18" t="s">
        <v>146</v>
      </c>
      <c r="AT93" s="18" t="s">
        <v>143</v>
      </c>
      <c r="AU93" s="18" t="s">
        <v>84</v>
      </c>
      <c r="AY93" s="18" t="s">
        <v>133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82</v>
      </c>
      <c r="BK93" s="194">
        <f t="shared" si="9"/>
        <v>0</v>
      </c>
      <c r="BL93" s="18" t="s">
        <v>141</v>
      </c>
      <c r="BM93" s="18" t="s">
        <v>344</v>
      </c>
    </row>
    <row r="94" spans="2:65" s="1" customFormat="1" ht="16.5" customHeight="1">
      <c r="B94" s="35"/>
      <c r="C94" s="195" t="s">
        <v>156</v>
      </c>
      <c r="D94" s="195" t="s">
        <v>143</v>
      </c>
      <c r="E94" s="196" t="s">
        <v>161</v>
      </c>
      <c r="F94" s="197" t="s">
        <v>162</v>
      </c>
      <c r="G94" s="198" t="s">
        <v>139</v>
      </c>
      <c r="H94" s="199">
        <v>4</v>
      </c>
      <c r="I94" s="200"/>
      <c r="J94" s="201">
        <f t="shared" si="0"/>
        <v>0</v>
      </c>
      <c r="K94" s="197" t="s">
        <v>140</v>
      </c>
      <c r="L94" s="202"/>
      <c r="M94" s="203" t="s">
        <v>19</v>
      </c>
      <c r="N94" s="204" t="s">
        <v>45</v>
      </c>
      <c r="O94" s="61"/>
      <c r="P94" s="192">
        <f t="shared" si="1"/>
        <v>0</v>
      </c>
      <c r="Q94" s="192">
        <v>5E-05</v>
      </c>
      <c r="R94" s="192">
        <f t="shared" si="2"/>
        <v>0.0002</v>
      </c>
      <c r="S94" s="192">
        <v>0</v>
      </c>
      <c r="T94" s="193">
        <f t="shared" si="3"/>
        <v>0</v>
      </c>
      <c r="AR94" s="18" t="s">
        <v>146</v>
      </c>
      <c r="AT94" s="18" t="s">
        <v>143</v>
      </c>
      <c r="AU94" s="18" t="s">
        <v>84</v>
      </c>
      <c r="AY94" s="18" t="s">
        <v>133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82</v>
      </c>
      <c r="BK94" s="194">
        <f t="shared" si="9"/>
        <v>0</v>
      </c>
      <c r="BL94" s="18" t="s">
        <v>141</v>
      </c>
      <c r="BM94" s="18" t="s">
        <v>345</v>
      </c>
    </row>
    <row r="95" spans="2:65" s="1" customFormat="1" ht="16.5" customHeight="1">
      <c r="B95" s="35"/>
      <c r="C95" s="195" t="s">
        <v>160</v>
      </c>
      <c r="D95" s="195" t="s">
        <v>143</v>
      </c>
      <c r="E95" s="196" t="s">
        <v>169</v>
      </c>
      <c r="F95" s="197" t="s">
        <v>346</v>
      </c>
      <c r="G95" s="198" t="s">
        <v>171</v>
      </c>
      <c r="H95" s="199">
        <v>2.5</v>
      </c>
      <c r="I95" s="200"/>
      <c r="J95" s="201">
        <f t="shared" si="0"/>
        <v>0</v>
      </c>
      <c r="K95" s="197" t="s">
        <v>140</v>
      </c>
      <c r="L95" s="202"/>
      <c r="M95" s="203" t="s">
        <v>19</v>
      </c>
      <c r="N95" s="204" t="s">
        <v>45</v>
      </c>
      <c r="O95" s="61"/>
      <c r="P95" s="192">
        <f t="shared" si="1"/>
        <v>0</v>
      </c>
      <c r="Q95" s="192">
        <v>0.0004</v>
      </c>
      <c r="R95" s="192">
        <f t="shared" si="2"/>
        <v>0.001</v>
      </c>
      <c r="S95" s="192">
        <v>0</v>
      </c>
      <c r="T95" s="193">
        <f t="shared" si="3"/>
        <v>0</v>
      </c>
      <c r="AR95" s="18" t="s">
        <v>146</v>
      </c>
      <c r="AT95" s="18" t="s">
        <v>143</v>
      </c>
      <c r="AU95" s="18" t="s">
        <v>84</v>
      </c>
      <c r="AY95" s="18" t="s">
        <v>133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82</v>
      </c>
      <c r="BK95" s="194">
        <f t="shared" si="9"/>
        <v>0</v>
      </c>
      <c r="BL95" s="18" t="s">
        <v>141</v>
      </c>
      <c r="BM95" s="18" t="s">
        <v>347</v>
      </c>
    </row>
    <row r="96" spans="2:65" s="1" customFormat="1" ht="22.5" customHeight="1">
      <c r="B96" s="35"/>
      <c r="C96" s="183" t="s">
        <v>164</v>
      </c>
      <c r="D96" s="183" t="s">
        <v>136</v>
      </c>
      <c r="E96" s="184" t="s">
        <v>174</v>
      </c>
      <c r="F96" s="185" t="s">
        <v>175</v>
      </c>
      <c r="G96" s="186" t="s">
        <v>139</v>
      </c>
      <c r="H96" s="187">
        <v>51.5</v>
      </c>
      <c r="I96" s="188"/>
      <c r="J96" s="189">
        <f t="shared" si="0"/>
        <v>0</v>
      </c>
      <c r="K96" s="185" t="s">
        <v>140</v>
      </c>
      <c r="L96" s="39"/>
      <c r="M96" s="190" t="s">
        <v>19</v>
      </c>
      <c r="N96" s="191" t="s">
        <v>45</v>
      </c>
      <c r="O96" s="61"/>
      <c r="P96" s="192">
        <f t="shared" si="1"/>
        <v>0</v>
      </c>
      <c r="Q96" s="192">
        <v>0.00019</v>
      </c>
      <c r="R96" s="192">
        <f t="shared" si="2"/>
        <v>0.009785</v>
      </c>
      <c r="S96" s="192">
        <v>0</v>
      </c>
      <c r="T96" s="193">
        <f t="shared" si="3"/>
        <v>0</v>
      </c>
      <c r="AR96" s="18" t="s">
        <v>141</v>
      </c>
      <c r="AT96" s="18" t="s">
        <v>136</v>
      </c>
      <c r="AU96" s="18" t="s">
        <v>84</v>
      </c>
      <c r="AY96" s="18" t="s">
        <v>133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82</v>
      </c>
      <c r="BK96" s="194">
        <f t="shared" si="9"/>
        <v>0</v>
      </c>
      <c r="BL96" s="18" t="s">
        <v>141</v>
      </c>
      <c r="BM96" s="18" t="s">
        <v>348</v>
      </c>
    </row>
    <row r="97" spans="2:65" s="1" customFormat="1" ht="16.5" customHeight="1">
      <c r="B97" s="35"/>
      <c r="C97" s="195" t="s">
        <v>168</v>
      </c>
      <c r="D97" s="195" t="s">
        <v>143</v>
      </c>
      <c r="E97" s="196" t="s">
        <v>349</v>
      </c>
      <c r="F97" s="197" t="s">
        <v>350</v>
      </c>
      <c r="G97" s="198" t="s">
        <v>139</v>
      </c>
      <c r="H97" s="199">
        <v>8</v>
      </c>
      <c r="I97" s="200"/>
      <c r="J97" s="201">
        <f t="shared" si="0"/>
        <v>0</v>
      </c>
      <c r="K97" s="197" t="s">
        <v>140</v>
      </c>
      <c r="L97" s="202"/>
      <c r="M97" s="203" t="s">
        <v>19</v>
      </c>
      <c r="N97" s="204" t="s">
        <v>45</v>
      </c>
      <c r="O97" s="61"/>
      <c r="P97" s="192">
        <f t="shared" si="1"/>
        <v>0</v>
      </c>
      <c r="Q97" s="192">
        <v>0.00011</v>
      </c>
      <c r="R97" s="192">
        <f t="shared" si="2"/>
        <v>0.00088</v>
      </c>
      <c r="S97" s="192">
        <v>0</v>
      </c>
      <c r="T97" s="193">
        <f t="shared" si="3"/>
        <v>0</v>
      </c>
      <c r="AR97" s="18" t="s">
        <v>146</v>
      </c>
      <c r="AT97" s="18" t="s">
        <v>143</v>
      </c>
      <c r="AU97" s="18" t="s">
        <v>84</v>
      </c>
      <c r="AY97" s="18" t="s">
        <v>133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82</v>
      </c>
      <c r="BK97" s="194">
        <f t="shared" si="9"/>
        <v>0</v>
      </c>
      <c r="BL97" s="18" t="s">
        <v>141</v>
      </c>
      <c r="BM97" s="18" t="s">
        <v>351</v>
      </c>
    </row>
    <row r="98" spans="2:65" s="1" customFormat="1" ht="16.5" customHeight="1">
      <c r="B98" s="35"/>
      <c r="C98" s="195" t="s">
        <v>173</v>
      </c>
      <c r="D98" s="195" t="s">
        <v>143</v>
      </c>
      <c r="E98" s="196" t="s">
        <v>352</v>
      </c>
      <c r="F98" s="197" t="s">
        <v>353</v>
      </c>
      <c r="G98" s="198" t="s">
        <v>139</v>
      </c>
      <c r="H98" s="199">
        <v>14</v>
      </c>
      <c r="I98" s="200"/>
      <c r="J98" s="201">
        <f t="shared" si="0"/>
        <v>0</v>
      </c>
      <c r="K98" s="197" t="s">
        <v>140</v>
      </c>
      <c r="L98" s="202"/>
      <c r="M98" s="203" t="s">
        <v>19</v>
      </c>
      <c r="N98" s="204" t="s">
        <v>45</v>
      </c>
      <c r="O98" s="61"/>
      <c r="P98" s="192">
        <f t="shared" si="1"/>
        <v>0</v>
      </c>
      <c r="Q98" s="192">
        <v>0.00012</v>
      </c>
      <c r="R98" s="192">
        <f t="shared" si="2"/>
        <v>0.00168</v>
      </c>
      <c r="S98" s="192">
        <v>0</v>
      </c>
      <c r="T98" s="193">
        <f t="shared" si="3"/>
        <v>0</v>
      </c>
      <c r="AR98" s="18" t="s">
        <v>146</v>
      </c>
      <c r="AT98" s="18" t="s">
        <v>143</v>
      </c>
      <c r="AU98" s="18" t="s">
        <v>84</v>
      </c>
      <c r="AY98" s="18" t="s">
        <v>133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82</v>
      </c>
      <c r="BK98" s="194">
        <f t="shared" si="9"/>
        <v>0</v>
      </c>
      <c r="BL98" s="18" t="s">
        <v>141</v>
      </c>
      <c r="BM98" s="18" t="s">
        <v>354</v>
      </c>
    </row>
    <row r="99" spans="2:65" s="1" customFormat="1" ht="16.5" customHeight="1">
      <c r="B99" s="35"/>
      <c r="C99" s="195" t="s">
        <v>177</v>
      </c>
      <c r="D99" s="195" t="s">
        <v>143</v>
      </c>
      <c r="E99" s="196" t="s">
        <v>355</v>
      </c>
      <c r="F99" s="197" t="s">
        <v>356</v>
      </c>
      <c r="G99" s="198" t="s">
        <v>139</v>
      </c>
      <c r="H99" s="199">
        <v>14</v>
      </c>
      <c r="I99" s="200"/>
      <c r="J99" s="201">
        <f t="shared" si="0"/>
        <v>0</v>
      </c>
      <c r="K99" s="197" t="s">
        <v>140</v>
      </c>
      <c r="L99" s="202"/>
      <c r="M99" s="203" t="s">
        <v>19</v>
      </c>
      <c r="N99" s="204" t="s">
        <v>45</v>
      </c>
      <c r="O99" s="61"/>
      <c r="P99" s="192">
        <f t="shared" si="1"/>
        <v>0</v>
      </c>
      <c r="Q99" s="192">
        <v>2E-05</v>
      </c>
      <c r="R99" s="192">
        <f t="shared" si="2"/>
        <v>0.00028000000000000003</v>
      </c>
      <c r="S99" s="192">
        <v>0</v>
      </c>
      <c r="T99" s="193">
        <f t="shared" si="3"/>
        <v>0</v>
      </c>
      <c r="AR99" s="18" t="s">
        <v>146</v>
      </c>
      <c r="AT99" s="18" t="s">
        <v>143</v>
      </c>
      <c r="AU99" s="18" t="s">
        <v>84</v>
      </c>
      <c r="AY99" s="18" t="s">
        <v>133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82</v>
      </c>
      <c r="BK99" s="194">
        <f t="shared" si="9"/>
        <v>0</v>
      </c>
      <c r="BL99" s="18" t="s">
        <v>141</v>
      </c>
      <c r="BM99" s="18" t="s">
        <v>357</v>
      </c>
    </row>
    <row r="100" spans="2:65" s="1" customFormat="1" ht="16.5" customHeight="1">
      <c r="B100" s="35"/>
      <c r="C100" s="195" t="s">
        <v>181</v>
      </c>
      <c r="D100" s="195" t="s">
        <v>143</v>
      </c>
      <c r="E100" s="196" t="s">
        <v>358</v>
      </c>
      <c r="F100" s="197" t="s">
        <v>359</v>
      </c>
      <c r="G100" s="198" t="s">
        <v>139</v>
      </c>
      <c r="H100" s="199">
        <v>15.5</v>
      </c>
      <c r="I100" s="200"/>
      <c r="J100" s="201">
        <f t="shared" si="0"/>
        <v>0</v>
      </c>
      <c r="K100" s="197" t="s">
        <v>140</v>
      </c>
      <c r="L100" s="202"/>
      <c r="M100" s="203" t="s">
        <v>19</v>
      </c>
      <c r="N100" s="204" t="s">
        <v>45</v>
      </c>
      <c r="O100" s="61"/>
      <c r="P100" s="192">
        <f t="shared" si="1"/>
        <v>0</v>
      </c>
      <c r="Q100" s="192">
        <v>0.00014</v>
      </c>
      <c r="R100" s="192">
        <f t="shared" si="2"/>
        <v>0.0021699999999999996</v>
      </c>
      <c r="S100" s="192">
        <v>0</v>
      </c>
      <c r="T100" s="193">
        <f t="shared" si="3"/>
        <v>0</v>
      </c>
      <c r="AR100" s="18" t="s">
        <v>146</v>
      </c>
      <c r="AT100" s="18" t="s">
        <v>143</v>
      </c>
      <c r="AU100" s="18" t="s">
        <v>84</v>
      </c>
      <c r="AY100" s="18" t="s">
        <v>133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82</v>
      </c>
      <c r="BK100" s="194">
        <f t="shared" si="9"/>
        <v>0</v>
      </c>
      <c r="BL100" s="18" t="s">
        <v>141</v>
      </c>
      <c r="BM100" s="18" t="s">
        <v>360</v>
      </c>
    </row>
    <row r="101" spans="2:65" s="1" customFormat="1" ht="22.5" customHeight="1">
      <c r="B101" s="35"/>
      <c r="C101" s="183" t="s">
        <v>188</v>
      </c>
      <c r="D101" s="183" t="s">
        <v>136</v>
      </c>
      <c r="E101" s="184" t="s">
        <v>361</v>
      </c>
      <c r="F101" s="185" t="s">
        <v>362</v>
      </c>
      <c r="G101" s="186" t="s">
        <v>139</v>
      </c>
      <c r="H101" s="187">
        <v>28</v>
      </c>
      <c r="I101" s="188"/>
      <c r="J101" s="189">
        <f t="shared" si="0"/>
        <v>0</v>
      </c>
      <c r="K101" s="185" t="s">
        <v>140</v>
      </c>
      <c r="L101" s="39"/>
      <c r="M101" s="190" t="s">
        <v>19</v>
      </c>
      <c r="N101" s="191" t="s">
        <v>45</v>
      </c>
      <c r="O101" s="61"/>
      <c r="P101" s="192">
        <f t="shared" si="1"/>
        <v>0</v>
      </c>
      <c r="Q101" s="192">
        <v>0.00027</v>
      </c>
      <c r="R101" s="192">
        <f t="shared" si="2"/>
        <v>0.00756</v>
      </c>
      <c r="S101" s="192">
        <v>0</v>
      </c>
      <c r="T101" s="193">
        <f t="shared" si="3"/>
        <v>0</v>
      </c>
      <c r="AR101" s="18" t="s">
        <v>141</v>
      </c>
      <c r="AT101" s="18" t="s">
        <v>136</v>
      </c>
      <c r="AU101" s="18" t="s">
        <v>84</v>
      </c>
      <c r="AY101" s="18" t="s">
        <v>133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82</v>
      </c>
      <c r="BK101" s="194">
        <f t="shared" si="9"/>
        <v>0</v>
      </c>
      <c r="BL101" s="18" t="s">
        <v>141</v>
      </c>
      <c r="BM101" s="18" t="s">
        <v>363</v>
      </c>
    </row>
    <row r="102" spans="2:65" s="1" customFormat="1" ht="16.5" customHeight="1">
      <c r="B102" s="35"/>
      <c r="C102" s="195" t="s">
        <v>192</v>
      </c>
      <c r="D102" s="195" t="s">
        <v>143</v>
      </c>
      <c r="E102" s="196" t="s">
        <v>364</v>
      </c>
      <c r="F102" s="197" t="s">
        <v>365</v>
      </c>
      <c r="G102" s="198" t="s">
        <v>139</v>
      </c>
      <c r="H102" s="199">
        <v>2</v>
      </c>
      <c r="I102" s="200"/>
      <c r="J102" s="201">
        <f t="shared" si="0"/>
        <v>0</v>
      </c>
      <c r="K102" s="197" t="s">
        <v>140</v>
      </c>
      <c r="L102" s="202"/>
      <c r="M102" s="203" t="s">
        <v>19</v>
      </c>
      <c r="N102" s="204" t="s">
        <v>45</v>
      </c>
      <c r="O102" s="61"/>
      <c r="P102" s="192">
        <f t="shared" si="1"/>
        <v>0</v>
      </c>
      <c r="Q102" s="192">
        <v>0.00018</v>
      </c>
      <c r="R102" s="192">
        <f t="shared" si="2"/>
        <v>0.00036</v>
      </c>
      <c r="S102" s="192">
        <v>0</v>
      </c>
      <c r="T102" s="193">
        <f t="shared" si="3"/>
        <v>0</v>
      </c>
      <c r="AR102" s="18" t="s">
        <v>146</v>
      </c>
      <c r="AT102" s="18" t="s">
        <v>143</v>
      </c>
      <c r="AU102" s="18" t="s">
        <v>84</v>
      </c>
      <c r="AY102" s="18" t="s">
        <v>133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82</v>
      </c>
      <c r="BK102" s="194">
        <f t="shared" si="9"/>
        <v>0</v>
      </c>
      <c r="BL102" s="18" t="s">
        <v>141</v>
      </c>
      <c r="BM102" s="18" t="s">
        <v>366</v>
      </c>
    </row>
    <row r="103" spans="2:65" s="1" customFormat="1" ht="16.5" customHeight="1">
      <c r="B103" s="35"/>
      <c r="C103" s="195" t="s">
        <v>196</v>
      </c>
      <c r="D103" s="195" t="s">
        <v>143</v>
      </c>
      <c r="E103" s="196" t="s">
        <v>367</v>
      </c>
      <c r="F103" s="197" t="s">
        <v>368</v>
      </c>
      <c r="G103" s="198" t="s">
        <v>139</v>
      </c>
      <c r="H103" s="199">
        <v>17</v>
      </c>
      <c r="I103" s="200"/>
      <c r="J103" s="201">
        <f t="shared" si="0"/>
        <v>0</v>
      </c>
      <c r="K103" s="197" t="s">
        <v>140</v>
      </c>
      <c r="L103" s="202"/>
      <c r="M103" s="203" t="s">
        <v>19</v>
      </c>
      <c r="N103" s="204" t="s">
        <v>45</v>
      </c>
      <c r="O103" s="61"/>
      <c r="P103" s="192">
        <f t="shared" si="1"/>
        <v>0</v>
      </c>
      <c r="Q103" s="192">
        <v>9E-05</v>
      </c>
      <c r="R103" s="192">
        <f t="shared" si="2"/>
        <v>0.0015300000000000001</v>
      </c>
      <c r="S103" s="192">
        <v>0</v>
      </c>
      <c r="T103" s="193">
        <f t="shared" si="3"/>
        <v>0</v>
      </c>
      <c r="AR103" s="18" t="s">
        <v>146</v>
      </c>
      <c r="AT103" s="18" t="s">
        <v>143</v>
      </c>
      <c r="AU103" s="18" t="s">
        <v>84</v>
      </c>
      <c r="AY103" s="18" t="s">
        <v>133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8" t="s">
        <v>82</v>
      </c>
      <c r="BK103" s="194">
        <f t="shared" si="9"/>
        <v>0</v>
      </c>
      <c r="BL103" s="18" t="s">
        <v>141</v>
      </c>
      <c r="BM103" s="18" t="s">
        <v>369</v>
      </c>
    </row>
    <row r="104" spans="2:65" s="1" customFormat="1" ht="16.5" customHeight="1">
      <c r="B104" s="35"/>
      <c r="C104" s="195" t="s">
        <v>8</v>
      </c>
      <c r="D104" s="195" t="s">
        <v>143</v>
      </c>
      <c r="E104" s="196" t="s">
        <v>370</v>
      </c>
      <c r="F104" s="197" t="s">
        <v>371</v>
      </c>
      <c r="G104" s="198" t="s">
        <v>139</v>
      </c>
      <c r="H104" s="199">
        <v>9</v>
      </c>
      <c r="I104" s="200"/>
      <c r="J104" s="201">
        <f t="shared" si="0"/>
        <v>0</v>
      </c>
      <c r="K104" s="197" t="s">
        <v>140</v>
      </c>
      <c r="L104" s="202"/>
      <c r="M104" s="203" t="s">
        <v>19</v>
      </c>
      <c r="N104" s="204" t="s">
        <v>45</v>
      </c>
      <c r="O104" s="61"/>
      <c r="P104" s="192">
        <f t="shared" si="1"/>
        <v>0</v>
      </c>
      <c r="Q104" s="192">
        <v>0.00013</v>
      </c>
      <c r="R104" s="192">
        <f t="shared" si="2"/>
        <v>0.0011699999999999998</v>
      </c>
      <c r="S104" s="192">
        <v>0</v>
      </c>
      <c r="T104" s="193">
        <f t="shared" si="3"/>
        <v>0</v>
      </c>
      <c r="AR104" s="18" t="s">
        <v>146</v>
      </c>
      <c r="AT104" s="18" t="s">
        <v>143</v>
      </c>
      <c r="AU104" s="18" t="s">
        <v>84</v>
      </c>
      <c r="AY104" s="18" t="s">
        <v>133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8" t="s">
        <v>82</v>
      </c>
      <c r="BK104" s="194">
        <f t="shared" si="9"/>
        <v>0</v>
      </c>
      <c r="BL104" s="18" t="s">
        <v>141</v>
      </c>
      <c r="BM104" s="18" t="s">
        <v>372</v>
      </c>
    </row>
    <row r="105" spans="2:65" s="1" customFormat="1" ht="22.5" customHeight="1">
      <c r="B105" s="35"/>
      <c r="C105" s="183" t="s">
        <v>141</v>
      </c>
      <c r="D105" s="183" t="s">
        <v>136</v>
      </c>
      <c r="E105" s="184" t="s">
        <v>182</v>
      </c>
      <c r="F105" s="185" t="s">
        <v>183</v>
      </c>
      <c r="G105" s="186" t="s">
        <v>184</v>
      </c>
      <c r="H105" s="205"/>
      <c r="I105" s="188"/>
      <c r="J105" s="189">
        <f t="shared" si="0"/>
        <v>0</v>
      </c>
      <c r="K105" s="185" t="s">
        <v>140</v>
      </c>
      <c r="L105" s="39"/>
      <c r="M105" s="190" t="s">
        <v>19</v>
      </c>
      <c r="N105" s="191" t="s">
        <v>45</v>
      </c>
      <c r="O105" s="61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18" t="s">
        <v>141</v>
      </c>
      <c r="AT105" s="18" t="s">
        <v>136</v>
      </c>
      <c r="AU105" s="18" t="s">
        <v>84</v>
      </c>
      <c r="AY105" s="18" t="s">
        <v>133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18" t="s">
        <v>82</v>
      </c>
      <c r="BK105" s="194">
        <f t="shared" si="9"/>
        <v>0</v>
      </c>
      <c r="BL105" s="18" t="s">
        <v>141</v>
      </c>
      <c r="BM105" s="18" t="s">
        <v>373</v>
      </c>
    </row>
    <row r="106" spans="2:63" s="11" customFormat="1" ht="22.9" customHeight="1">
      <c r="B106" s="167"/>
      <c r="C106" s="168"/>
      <c r="D106" s="169" t="s">
        <v>73</v>
      </c>
      <c r="E106" s="181" t="s">
        <v>374</v>
      </c>
      <c r="F106" s="181" t="s">
        <v>375</v>
      </c>
      <c r="G106" s="168"/>
      <c r="H106" s="168"/>
      <c r="I106" s="171"/>
      <c r="J106" s="182">
        <f>BK106</f>
        <v>0</v>
      </c>
      <c r="K106" s="168"/>
      <c r="L106" s="173"/>
      <c r="M106" s="174"/>
      <c r="N106" s="175"/>
      <c r="O106" s="175"/>
      <c r="P106" s="176">
        <f>SUM(P107:P132)</f>
        <v>0</v>
      </c>
      <c r="Q106" s="175"/>
      <c r="R106" s="176">
        <f>SUM(R107:R132)</f>
        <v>0.06764499999999998</v>
      </c>
      <c r="S106" s="175"/>
      <c r="T106" s="177">
        <f>SUM(T107:T132)</f>
        <v>0.03572</v>
      </c>
      <c r="AR106" s="178" t="s">
        <v>84</v>
      </c>
      <c r="AT106" s="179" t="s">
        <v>73</v>
      </c>
      <c r="AU106" s="179" t="s">
        <v>82</v>
      </c>
      <c r="AY106" s="178" t="s">
        <v>133</v>
      </c>
      <c r="BK106" s="180">
        <f>SUM(BK107:BK132)</f>
        <v>0</v>
      </c>
    </row>
    <row r="107" spans="2:65" s="1" customFormat="1" ht="16.5" customHeight="1">
      <c r="B107" s="35"/>
      <c r="C107" s="183" t="s">
        <v>206</v>
      </c>
      <c r="D107" s="183" t="s">
        <v>136</v>
      </c>
      <c r="E107" s="184" t="s">
        <v>376</v>
      </c>
      <c r="F107" s="185" t="s">
        <v>377</v>
      </c>
      <c r="G107" s="186" t="s">
        <v>171</v>
      </c>
      <c r="H107" s="187">
        <v>1</v>
      </c>
      <c r="I107" s="188"/>
      <c r="J107" s="189">
        <f aca="true" t="shared" si="10" ref="J107:J132">ROUND(I107*H107,2)</f>
        <v>0</v>
      </c>
      <c r="K107" s="185" t="s">
        <v>140</v>
      </c>
      <c r="L107" s="39"/>
      <c r="M107" s="190" t="s">
        <v>19</v>
      </c>
      <c r="N107" s="191" t="s">
        <v>45</v>
      </c>
      <c r="O107" s="61"/>
      <c r="P107" s="192">
        <f aca="true" t="shared" si="11" ref="P107:P132">O107*H107</f>
        <v>0</v>
      </c>
      <c r="Q107" s="192">
        <v>0.02003</v>
      </c>
      <c r="R107" s="192">
        <f aca="true" t="shared" si="12" ref="R107:R132">Q107*H107</f>
        <v>0.02003</v>
      </c>
      <c r="S107" s="192">
        <v>0</v>
      </c>
      <c r="T107" s="193">
        <f aca="true" t="shared" si="13" ref="T107:T132">S107*H107</f>
        <v>0</v>
      </c>
      <c r="AR107" s="18" t="s">
        <v>141</v>
      </c>
      <c r="AT107" s="18" t="s">
        <v>136</v>
      </c>
      <c r="AU107" s="18" t="s">
        <v>84</v>
      </c>
      <c r="AY107" s="18" t="s">
        <v>133</v>
      </c>
      <c r="BE107" s="194">
        <f aca="true" t="shared" si="14" ref="BE107:BE132">IF(N107="základní",J107,0)</f>
        <v>0</v>
      </c>
      <c r="BF107" s="194">
        <f aca="true" t="shared" si="15" ref="BF107:BF132">IF(N107="snížená",J107,0)</f>
        <v>0</v>
      </c>
      <c r="BG107" s="194">
        <f aca="true" t="shared" si="16" ref="BG107:BG132">IF(N107="zákl. přenesená",J107,0)</f>
        <v>0</v>
      </c>
      <c r="BH107" s="194">
        <f aca="true" t="shared" si="17" ref="BH107:BH132">IF(N107="sníž. přenesená",J107,0)</f>
        <v>0</v>
      </c>
      <c r="BI107" s="194">
        <f aca="true" t="shared" si="18" ref="BI107:BI132">IF(N107="nulová",J107,0)</f>
        <v>0</v>
      </c>
      <c r="BJ107" s="18" t="s">
        <v>82</v>
      </c>
      <c r="BK107" s="194">
        <f aca="true" t="shared" si="19" ref="BK107:BK132">ROUND(I107*H107,2)</f>
        <v>0</v>
      </c>
      <c r="BL107" s="18" t="s">
        <v>141</v>
      </c>
      <c r="BM107" s="18" t="s">
        <v>378</v>
      </c>
    </row>
    <row r="108" spans="2:65" s="1" customFormat="1" ht="16.5" customHeight="1">
      <c r="B108" s="35"/>
      <c r="C108" s="183" t="s">
        <v>210</v>
      </c>
      <c r="D108" s="183" t="s">
        <v>136</v>
      </c>
      <c r="E108" s="184" t="s">
        <v>379</v>
      </c>
      <c r="F108" s="185" t="s">
        <v>380</v>
      </c>
      <c r="G108" s="186" t="s">
        <v>139</v>
      </c>
      <c r="H108" s="187">
        <v>2</v>
      </c>
      <c r="I108" s="188"/>
      <c r="J108" s="189">
        <f t="shared" si="10"/>
        <v>0</v>
      </c>
      <c r="K108" s="185" t="s">
        <v>140</v>
      </c>
      <c r="L108" s="39"/>
      <c r="M108" s="190" t="s">
        <v>19</v>
      </c>
      <c r="N108" s="191" t="s">
        <v>45</v>
      </c>
      <c r="O108" s="61"/>
      <c r="P108" s="192">
        <f t="shared" si="11"/>
        <v>0</v>
      </c>
      <c r="Q108" s="192">
        <v>0</v>
      </c>
      <c r="R108" s="192">
        <f t="shared" si="12"/>
        <v>0</v>
      </c>
      <c r="S108" s="192">
        <v>0.0021</v>
      </c>
      <c r="T108" s="193">
        <f t="shared" si="13"/>
        <v>0.0042</v>
      </c>
      <c r="AR108" s="18" t="s">
        <v>141</v>
      </c>
      <c r="AT108" s="18" t="s">
        <v>136</v>
      </c>
      <c r="AU108" s="18" t="s">
        <v>84</v>
      </c>
      <c r="AY108" s="18" t="s">
        <v>133</v>
      </c>
      <c r="BE108" s="194">
        <f t="shared" si="14"/>
        <v>0</v>
      </c>
      <c r="BF108" s="194">
        <f t="shared" si="15"/>
        <v>0</v>
      </c>
      <c r="BG108" s="194">
        <f t="shared" si="16"/>
        <v>0</v>
      </c>
      <c r="BH108" s="194">
        <f t="shared" si="17"/>
        <v>0</v>
      </c>
      <c r="BI108" s="194">
        <f t="shared" si="18"/>
        <v>0</v>
      </c>
      <c r="BJ108" s="18" t="s">
        <v>82</v>
      </c>
      <c r="BK108" s="194">
        <f t="shared" si="19"/>
        <v>0</v>
      </c>
      <c r="BL108" s="18" t="s">
        <v>141</v>
      </c>
      <c r="BM108" s="18" t="s">
        <v>381</v>
      </c>
    </row>
    <row r="109" spans="2:65" s="1" customFormat="1" ht="16.5" customHeight="1">
      <c r="B109" s="35"/>
      <c r="C109" s="183" t="s">
        <v>214</v>
      </c>
      <c r="D109" s="183" t="s">
        <v>136</v>
      </c>
      <c r="E109" s="184" t="s">
        <v>382</v>
      </c>
      <c r="F109" s="185" t="s">
        <v>383</v>
      </c>
      <c r="G109" s="186" t="s">
        <v>139</v>
      </c>
      <c r="H109" s="187">
        <v>2</v>
      </c>
      <c r="I109" s="188"/>
      <c r="J109" s="189">
        <f t="shared" si="10"/>
        <v>0</v>
      </c>
      <c r="K109" s="185" t="s">
        <v>140</v>
      </c>
      <c r="L109" s="39"/>
      <c r="M109" s="190" t="s">
        <v>19</v>
      </c>
      <c r="N109" s="191" t="s">
        <v>45</v>
      </c>
      <c r="O109" s="61"/>
      <c r="P109" s="192">
        <f t="shared" si="11"/>
        <v>0</v>
      </c>
      <c r="Q109" s="192">
        <v>0</v>
      </c>
      <c r="R109" s="192">
        <f t="shared" si="12"/>
        <v>0</v>
      </c>
      <c r="S109" s="192">
        <v>0.00198</v>
      </c>
      <c r="T109" s="193">
        <f t="shared" si="13"/>
        <v>0.00396</v>
      </c>
      <c r="AR109" s="18" t="s">
        <v>141</v>
      </c>
      <c r="AT109" s="18" t="s">
        <v>136</v>
      </c>
      <c r="AU109" s="18" t="s">
        <v>84</v>
      </c>
      <c r="AY109" s="18" t="s">
        <v>133</v>
      </c>
      <c r="BE109" s="194">
        <f t="shared" si="14"/>
        <v>0</v>
      </c>
      <c r="BF109" s="194">
        <f t="shared" si="15"/>
        <v>0</v>
      </c>
      <c r="BG109" s="194">
        <f t="shared" si="16"/>
        <v>0</v>
      </c>
      <c r="BH109" s="194">
        <f t="shared" si="17"/>
        <v>0</v>
      </c>
      <c r="BI109" s="194">
        <f t="shared" si="18"/>
        <v>0</v>
      </c>
      <c r="BJ109" s="18" t="s">
        <v>82</v>
      </c>
      <c r="BK109" s="194">
        <f t="shared" si="19"/>
        <v>0</v>
      </c>
      <c r="BL109" s="18" t="s">
        <v>141</v>
      </c>
      <c r="BM109" s="18" t="s">
        <v>384</v>
      </c>
    </row>
    <row r="110" spans="2:65" s="1" customFormat="1" ht="16.5" customHeight="1">
      <c r="B110" s="35"/>
      <c r="C110" s="183" t="s">
        <v>218</v>
      </c>
      <c r="D110" s="183" t="s">
        <v>136</v>
      </c>
      <c r="E110" s="184" t="s">
        <v>385</v>
      </c>
      <c r="F110" s="185" t="s">
        <v>386</v>
      </c>
      <c r="G110" s="186" t="s">
        <v>171</v>
      </c>
      <c r="H110" s="187">
        <v>3</v>
      </c>
      <c r="I110" s="188"/>
      <c r="J110" s="189">
        <f t="shared" si="10"/>
        <v>0</v>
      </c>
      <c r="K110" s="185" t="s">
        <v>140</v>
      </c>
      <c r="L110" s="39"/>
      <c r="M110" s="190" t="s">
        <v>19</v>
      </c>
      <c r="N110" s="191" t="s">
        <v>45</v>
      </c>
      <c r="O110" s="61"/>
      <c r="P110" s="192">
        <f t="shared" si="11"/>
        <v>0</v>
      </c>
      <c r="Q110" s="192">
        <v>0.00031</v>
      </c>
      <c r="R110" s="192">
        <f t="shared" si="12"/>
        <v>0.00093</v>
      </c>
      <c r="S110" s="192">
        <v>0</v>
      </c>
      <c r="T110" s="193">
        <f t="shared" si="13"/>
        <v>0</v>
      </c>
      <c r="AR110" s="18" t="s">
        <v>141</v>
      </c>
      <c r="AT110" s="18" t="s">
        <v>136</v>
      </c>
      <c r="AU110" s="18" t="s">
        <v>84</v>
      </c>
      <c r="AY110" s="18" t="s">
        <v>133</v>
      </c>
      <c r="BE110" s="194">
        <f t="shared" si="14"/>
        <v>0</v>
      </c>
      <c r="BF110" s="194">
        <f t="shared" si="15"/>
        <v>0</v>
      </c>
      <c r="BG110" s="194">
        <f t="shared" si="16"/>
        <v>0</v>
      </c>
      <c r="BH110" s="194">
        <f t="shared" si="17"/>
        <v>0</v>
      </c>
      <c r="BI110" s="194">
        <f t="shared" si="18"/>
        <v>0</v>
      </c>
      <c r="BJ110" s="18" t="s">
        <v>82</v>
      </c>
      <c r="BK110" s="194">
        <f t="shared" si="19"/>
        <v>0</v>
      </c>
      <c r="BL110" s="18" t="s">
        <v>141</v>
      </c>
      <c r="BM110" s="18" t="s">
        <v>387</v>
      </c>
    </row>
    <row r="111" spans="2:65" s="1" customFormat="1" ht="16.5" customHeight="1">
      <c r="B111" s="35"/>
      <c r="C111" s="183" t="s">
        <v>7</v>
      </c>
      <c r="D111" s="183" t="s">
        <v>136</v>
      </c>
      <c r="E111" s="184" t="s">
        <v>388</v>
      </c>
      <c r="F111" s="185" t="s">
        <v>389</v>
      </c>
      <c r="G111" s="186" t="s">
        <v>171</v>
      </c>
      <c r="H111" s="187">
        <v>2</v>
      </c>
      <c r="I111" s="188"/>
      <c r="J111" s="189">
        <f t="shared" si="10"/>
        <v>0</v>
      </c>
      <c r="K111" s="185" t="s">
        <v>140</v>
      </c>
      <c r="L111" s="39"/>
      <c r="M111" s="190" t="s">
        <v>19</v>
      </c>
      <c r="N111" s="191" t="s">
        <v>45</v>
      </c>
      <c r="O111" s="61"/>
      <c r="P111" s="192">
        <f t="shared" si="11"/>
        <v>0</v>
      </c>
      <c r="Q111" s="192">
        <v>0.00101</v>
      </c>
      <c r="R111" s="192">
        <f t="shared" si="12"/>
        <v>0.00202</v>
      </c>
      <c r="S111" s="192">
        <v>0</v>
      </c>
      <c r="T111" s="193">
        <f t="shared" si="13"/>
        <v>0</v>
      </c>
      <c r="AR111" s="18" t="s">
        <v>141</v>
      </c>
      <c r="AT111" s="18" t="s">
        <v>136</v>
      </c>
      <c r="AU111" s="18" t="s">
        <v>84</v>
      </c>
      <c r="AY111" s="18" t="s">
        <v>133</v>
      </c>
      <c r="BE111" s="194">
        <f t="shared" si="14"/>
        <v>0</v>
      </c>
      <c r="BF111" s="194">
        <f t="shared" si="15"/>
        <v>0</v>
      </c>
      <c r="BG111" s="194">
        <f t="shared" si="16"/>
        <v>0</v>
      </c>
      <c r="BH111" s="194">
        <f t="shared" si="17"/>
        <v>0</v>
      </c>
      <c r="BI111" s="194">
        <f t="shared" si="18"/>
        <v>0</v>
      </c>
      <c r="BJ111" s="18" t="s">
        <v>82</v>
      </c>
      <c r="BK111" s="194">
        <f t="shared" si="19"/>
        <v>0</v>
      </c>
      <c r="BL111" s="18" t="s">
        <v>141</v>
      </c>
      <c r="BM111" s="18" t="s">
        <v>390</v>
      </c>
    </row>
    <row r="112" spans="2:65" s="1" customFormat="1" ht="16.5" customHeight="1">
      <c r="B112" s="35"/>
      <c r="C112" s="183" t="s">
        <v>225</v>
      </c>
      <c r="D112" s="183" t="s">
        <v>136</v>
      </c>
      <c r="E112" s="184" t="s">
        <v>391</v>
      </c>
      <c r="F112" s="185" t="s">
        <v>392</v>
      </c>
      <c r="G112" s="186" t="s">
        <v>139</v>
      </c>
      <c r="H112" s="187">
        <v>0.5</v>
      </c>
      <c r="I112" s="188"/>
      <c r="J112" s="189">
        <f t="shared" si="10"/>
        <v>0</v>
      </c>
      <c r="K112" s="185" t="s">
        <v>140</v>
      </c>
      <c r="L112" s="39"/>
      <c r="M112" s="190" t="s">
        <v>19</v>
      </c>
      <c r="N112" s="191" t="s">
        <v>45</v>
      </c>
      <c r="O112" s="61"/>
      <c r="P112" s="192">
        <f t="shared" si="11"/>
        <v>0</v>
      </c>
      <c r="Q112" s="192">
        <v>0.00175</v>
      </c>
      <c r="R112" s="192">
        <f t="shared" si="12"/>
        <v>0.000875</v>
      </c>
      <c r="S112" s="192">
        <v>0</v>
      </c>
      <c r="T112" s="193">
        <f t="shared" si="13"/>
        <v>0</v>
      </c>
      <c r="AR112" s="18" t="s">
        <v>141</v>
      </c>
      <c r="AT112" s="18" t="s">
        <v>136</v>
      </c>
      <c r="AU112" s="18" t="s">
        <v>84</v>
      </c>
      <c r="AY112" s="18" t="s">
        <v>133</v>
      </c>
      <c r="BE112" s="194">
        <f t="shared" si="14"/>
        <v>0</v>
      </c>
      <c r="BF112" s="194">
        <f t="shared" si="15"/>
        <v>0</v>
      </c>
      <c r="BG112" s="194">
        <f t="shared" si="16"/>
        <v>0</v>
      </c>
      <c r="BH112" s="194">
        <f t="shared" si="17"/>
        <v>0</v>
      </c>
      <c r="BI112" s="194">
        <f t="shared" si="18"/>
        <v>0</v>
      </c>
      <c r="BJ112" s="18" t="s">
        <v>82</v>
      </c>
      <c r="BK112" s="194">
        <f t="shared" si="19"/>
        <v>0</v>
      </c>
      <c r="BL112" s="18" t="s">
        <v>141</v>
      </c>
      <c r="BM112" s="18" t="s">
        <v>393</v>
      </c>
    </row>
    <row r="113" spans="2:65" s="1" customFormat="1" ht="16.5" customHeight="1">
      <c r="B113" s="35"/>
      <c r="C113" s="183" t="s">
        <v>230</v>
      </c>
      <c r="D113" s="183" t="s">
        <v>136</v>
      </c>
      <c r="E113" s="184" t="s">
        <v>394</v>
      </c>
      <c r="F113" s="185" t="s">
        <v>395</v>
      </c>
      <c r="G113" s="186" t="s">
        <v>139</v>
      </c>
      <c r="H113" s="187">
        <v>1.5</v>
      </c>
      <c r="I113" s="188"/>
      <c r="J113" s="189">
        <f t="shared" si="10"/>
        <v>0</v>
      </c>
      <c r="K113" s="185" t="s">
        <v>140</v>
      </c>
      <c r="L113" s="39"/>
      <c r="M113" s="190" t="s">
        <v>19</v>
      </c>
      <c r="N113" s="191" t="s">
        <v>45</v>
      </c>
      <c r="O113" s="61"/>
      <c r="P113" s="192">
        <f t="shared" si="11"/>
        <v>0</v>
      </c>
      <c r="Q113" s="192">
        <v>0.00274</v>
      </c>
      <c r="R113" s="192">
        <f t="shared" si="12"/>
        <v>0.00411</v>
      </c>
      <c r="S113" s="192">
        <v>0</v>
      </c>
      <c r="T113" s="193">
        <f t="shared" si="13"/>
        <v>0</v>
      </c>
      <c r="AR113" s="18" t="s">
        <v>141</v>
      </c>
      <c r="AT113" s="18" t="s">
        <v>136</v>
      </c>
      <c r="AU113" s="18" t="s">
        <v>84</v>
      </c>
      <c r="AY113" s="18" t="s">
        <v>133</v>
      </c>
      <c r="BE113" s="194">
        <f t="shared" si="14"/>
        <v>0</v>
      </c>
      <c r="BF113" s="194">
        <f t="shared" si="15"/>
        <v>0</v>
      </c>
      <c r="BG113" s="194">
        <f t="shared" si="16"/>
        <v>0</v>
      </c>
      <c r="BH113" s="194">
        <f t="shared" si="17"/>
        <v>0</v>
      </c>
      <c r="BI113" s="194">
        <f t="shared" si="18"/>
        <v>0</v>
      </c>
      <c r="BJ113" s="18" t="s">
        <v>82</v>
      </c>
      <c r="BK113" s="194">
        <f t="shared" si="19"/>
        <v>0</v>
      </c>
      <c r="BL113" s="18" t="s">
        <v>141</v>
      </c>
      <c r="BM113" s="18" t="s">
        <v>396</v>
      </c>
    </row>
    <row r="114" spans="2:65" s="1" customFormat="1" ht="16.5" customHeight="1">
      <c r="B114" s="35"/>
      <c r="C114" s="183" t="s">
        <v>236</v>
      </c>
      <c r="D114" s="183" t="s">
        <v>136</v>
      </c>
      <c r="E114" s="184" t="s">
        <v>397</v>
      </c>
      <c r="F114" s="185" t="s">
        <v>398</v>
      </c>
      <c r="G114" s="186" t="s">
        <v>139</v>
      </c>
      <c r="H114" s="187">
        <v>6</v>
      </c>
      <c r="I114" s="188"/>
      <c r="J114" s="189">
        <f t="shared" si="10"/>
        <v>0</v>
      </c>
      <c r="K114" s="185" t="s">
        <v>140</v>
      </c>
      <c r="L114" s="39"/>
      <c r="M114" s="190" t="s">
        <v>19</v>
      </c>
      <c r="N114" s="191" t="s">
        <v>45</v>
      </c>
      <c r="O114" s="61"/>
      <c r="P114" s="192">
        <f t="shared" si="11"/>
        <v>0</v>
      </c>
      <c r="Q114" s="192">
        <v>0.0011</v>
      </c>
      <c r="R114" s="192">
        <f t="shared" si="12"/>
        <v>0.0066</v>
      </c>
      <c r="S114" s="192">
        <v>0</v>
      </c>
      <c r="T114" s="193">
        <f t="shared" si="13"/>
        <v>0</v>
      </c>
      <c r="AR114" s="18" t="s">
        <v>141</v>
      </c>
      <c r="AT114" s="18" t="s">
        <v>136</v>
      </c>
      <c r="AU114" s="18" t="s">
        <v>84</v>
      </c>
      <c r="AY114" s="18" t="s">
        <v>133</v>
      </c>
      <c r="BE114" s="194">
        <f t="shared" si="14"/>
        <v>0</v>
      </c>
      <c r="BF114" s="194">
        <f t="shared" si="15"/>
        <v>0</v>
      </c>
      <c r="BG114" s="194">
        <f t="shared" si="16"/>
        <v>0</v>
      </c>
      <c r="BH114" s="194">
        <f t="shared" si="17"/>
        <v>0</v>
      </c>
      <c r="BI114" s="194">
        <f t="shared" si="18"/>
        <v>0</v>
      </c>
      <c r="BJ114" s="18" t="s">
        <v>82</v>
      </c>
      <c r="BK114" s="194">
        <f t="shared" si="19"/>
        <v>0</v>
      </c>
      <c r="BL114" s="18" t="s">
        <v>141</v>
      </c>
      <c r="BM114" s="18" t="s">
        <v>399</v>
      </c>
    </row>
    <row r="115" spans="2:65" s="1" customFormat="1" ht="16.5" customHeight="1">
      <c r="B115" s="35"/>
      <c r="C115" s="183" t="s">
        <v>240</v>
      </c>
      <c r="D115" s="183" t="s">
        <v>136</v>
      </c>
      <c r="E115" s="184" t="s">
        <v>400</v>
      </c>
      <c r="F115" s="185" t="s">
        <v>401</v>
      </c>
      <c r="G115" s="186" t="s">
        <v>139</v>
      </c>
      <c r="H115" s="187">
        <v>3</v>
      </c>
      <c r="I115" s="188"/>
      <c r="J115" s="189">
        <f t="shared" si="10"/>
        <v>0</v>
      </c>
      <c r="K115" s="185" t="s">
        <v>140</v>
      </c>
      <c r="L115" s="39"/>
      <c r="M115" s="190" t="s">
        <v>19</v>
      </c>
      <c r="N115" s="191" t="s">
        <v>45</v>
      </c>
      <c r="O115" s="61"/>
      <c r="P115" s="192">
        <f t="shared" si="11"/>
        <v>0</v>
      </c>
      <c r="Q115" s="192">
        <v>0.00082</v>
      </c>
      <c r="R115" s="192">
        <f t="shared" si="12"/>
        <v>0.00246</v>
      </c>
      <c r="S115" s="192">
        <v>0</v>
      </c>
      <c r="T115" s="193">
        <f t="shared" si="13"/>
        <v>0</v>
      </c>
      <c r="AR115" s="18" t="s">
        <v>141</v>
      </c>
      <c r="AT115" s="18" t="s">
        <v>136</v>
      </c>
      <c r="AU115" s="18" t="s">
        <v>84</v>
      </c>
      <c r="AY115" s="18" t="s">
        <v>133</v>
      </c>
      <c r="BE115" s="194">
        <f t="shared" si="14"/>
        <v>0</v>
      </c>
      <c r="BF115" s="194">
        <f t="shared" si="15"/>
        <v>0</v>
      </c>
      <c r="BG115" s="194">
        <f t="shared" si="16"/>
        <v>0</v>
      </c>
      <c r="BH115" s="194">
        <f t="shared" si="17"/>
        <v>0</v>
      </c>
      <c r="BI115" s="194">
        <f t="shared" si="18"/>
        <v>0</v>
      </c>
      <c r="BJ115" s="18" t="s">
        <v>82</v>
      </c>
      <c r="BK115" s="194">
        <f t="shared" si="19"/>
        <v>0</v>
      </c>
      <c r="BL115" s="18" t="s">
        <v>141</v>
      </c>
      <c r="BM115" s="18" t="s">
        <v>402</v>
      </c>
    </row>
    <row r="116" spans="2:65" s="1" customFormat="1" ht="16.5" customHeight="1">
      <c r="B116" s="35"/>
      <c r="C116" s="183" t="s">
        <v>244</v>
      </c>
      <c r="D116" s="183" t="s">
        <v>136</v>
      </c>
      <c r="E116" s="184" t="s">
        <v>403</v>
      </c>
      <c r="F116" s="185" t="s">
        <v>404</v>
      </c>
      <c r="G116" s="186" t="s">
        <v>139</v>
      </c>
      <c r="H116" s="187">
        <v>6</v>
      </c>
      <c r="I116" s="188"/>
      <c r="J116" s="189">
        <f t="shared" si="10"/>
        <v>0</v>
      </c>
      <c r="K116" s="185" t="s">
        <v>140</v>
      </c>
      <c r="L116" s="39"/>
      <c r="M116" s="190" t="s">
        <v>19</v>
      </c>
      <c r="N116" s="191" t="s">
        <v>45</v>
      </c>
      <c r="O116" s="61"/>
      <c r="P116" s="192">
        <f t="shared" si="11"/>
        <v>0</v>
      </c>
      <c r="Q116" s="192">
        <v>0.00059</v>
      </c>
      <c r="R116" s="192">
        <f t="shared" si="12"/>
        <v>0.00354</v>
      </c>
      <c r="S116" s="192">
        <v>0</v>
      </c>
      <c r="T116" s="193">
        <f t="shared" si="13"/>
        <v>0</v>
      </c>
      <c r="AR116" s="18" t="s">
        <v>141</v>
      </c>
      <c r="AT116" s="18" t="s">
        <v>136</v>
      </c>
      <c r="AU116" s="18" t="s">
        <v>84</v>
      </c>
      <c r="AY116" s="18" t="s">
        <v>133</v>
      </c>
      <c r="BE116" s="194">
        <f t="shared" si="14"/>
        <v>0</v>
      </c>
      <c r="BF116" s="194">
        <f t="shared" si="15"/>
        <v>0</v>
      </c>
      <c r="BG116" s="194">
        <f t="shared" si="16"/>
        <v>0</v>
      </c>
      <c r="BH116" s="194">
        <f t="shared" si="17"/>
        <v>0</v>
      </c>
      <c r="BI116" s="194">
        <f t="shared" si="18"/>
        <v>0</v>
      </c>
      <c r="BJ116" s="18" t="s">
        <v>82</v>
      </c>
      <c r="BK116" s="194">
        <f t="shared" si="19"/>
        <v>0</v>
      </c>
      <c r="BL116" s="18" t="s">
        <v>141</v>
      </c>
      <c r="BM116" s="18" t="s">
        <v>405</v>
      </c>
    </row>
    <row r="117" spans="2:65" s="1" customFormat="1" ht="16.5" customHeight="1">
      <c r="B117" s="35"/>
      <c r="C117" s="183" t="s">
        <v>248</v>
      </c>
      <c r="D117" s="183" t="s">
        <v>136</v>
      </c>
      <c r="E117" s="184" t="s">
        <v>406</v>
      </c>
      <c r="F117" s="185" t="s">
        <v>407</v>
      </c>
      <c r="G117" s="186" t="s">
        <v>139</v>
      </c>
      <c r="H117" s="187">
        <v>6</v>
      </c>
      <c r="I117" s="188"/>
      <c r="J117" s="189">
        <f t="shared" si="10"/>
        <v>0</v>
      </c>
      <c r="K117" s="185" t="s">
        <v>140</v>
      </c>
      <c r="L117" s="39"/>
      <c r="M117" s="190" t="s">
        <v>19</v>
      </c>
      <c r="N117" s="191" t="s">
        <v>45</v>
      </c>
      <c r="O117" s="61"/>
      <c r="P117" s="192">
        <f t="shared" si="11"/>
        <v>0</v>
      </c>
      <c r="Q117" s="192">
        <v>0.00121</v>
      </c>
      <c r="R117" s="192">
        <f t="shared" si="12"/>
        <v>0.007259999999999999</v>
      </c>
      <c r="S117" s="192">
        <v>0</v>
      </c>
      <c r="T117" s="193">
        <f t="shared" si="13"/>
        <v>0</v>
      </c>
      <c r="AR117" s="18" t="s">
        <v>141</v>
      </c>
      <c r="AT117" s="18" t="s">
        <v>136</v>
      </c>
      <c r="AU117" s="18" t="s">
        <v>84</v>
      </c>
      <c r="AY117" s="18" t="s">
        <v>133</v>
      </c>
      <c r="BE117" s="194">
        <f t="shared" si="14"/>
        <v>0</v>
      </c>
      <c r="BF117" s="194">
        <f t="shared" si="15"/>
        <v>0</v>
      </c>
      <c r="BG117" s="194">
        <f t="shared" si="16"/>
        <v>0</v>
      </c>
      <c r="BH117" s="194">
        <f t="shared" si="17"/>
        <v>0</v>
      </c>
      <c r="BI117" s="194">
        <f t="shared" si="18"/>
        <v>0</v>
      </c>
      <c r="BJ117" s="18" t="s">
        <v>82</v>
      </c>
      <c r="BK117" s="194">
        <f t="shared" si="19"/>
        <v>0</v>
      </c>
      <c r="BL117" s="18" t="s">
        <v>141</v>
      </c>
      <c r="BM117" s="18" t="s">
        <v>408</v>
      </c>
    </row>
    <row r="118" spans="2:65" s="1" customFormat="1" ht="16.5" customHeight="1">
      <c r="B118" s="35"/>
      <c r="C118" s="183" t="s">
        <v>252</v>
      </c>
      <c r="D118" s="183" t="s">
        <v>136</v>
      </c>
      <c r="E118" s="184" t="s">
        <v>409</v>
      </c>
      <c r="F118" s="185" t="s">
        <v>410</v>
      </c>
      <c r="G118" s="186" t="s">
        <v>139</v>
      </c>
      <c r="H118" s="187">
        <v>3</v>
      </c>
      <c r="I118" s="188"/>
      <c r="J118" s="189">
        <f t="shared" si="10"/>
        <v>0</v>
      </c>
      <c r="K118" s="185" t="s">
        <v>140</v>
      </c>
      <c r="L118" s="39"/>
      <c r="M118" s="190" t="s">
        <v>19</v>
      </c>
      <c r="N118" s="191" t="s">
        <v>45</v>
      </c>
      <c r="O118" s="61"/>
      <c r="P118" s="192">
        <f t="shared" si="11"/>
        <v>0</v>
      </c>
      <c r="Q118" s="192">
        <v>0.0009</v>
      </c>
      <c r="R118" s="192">
        <f t="shared" si="12"/>
        <v>0.0027</v>
      </c>
      <c r="S118" s="192">
        <v>0</v>
      </c>
      <c r="T118" s="193">
        <f t="shared" si="13"/>
        <v>0</v>
      </c>
      <c r="AR118" s="18" t="s">
        <v>141</v>
      </c>
      <c r="AT118" s="18" t="s">
        <v>136</v>
      </c>
      <c r="AU118" s="18" t="s">
        <v>84</v>
      </c>
      <c r="AY118" s="18" t="s">
        <v>133</v>
      </c>
      <c r="BE118" s="194">
        <f t="shared" si="14"/>
        <v>0</v>
      </c>
      <c r="BF118" s="194">
        <f t="shared" si="15"/>
        <v>0</v>
      </c>
      <c r="BG118" s="194">
        <f t="shared" si="16"/>
        <v>0</v>
      </c>
      <c r="BH118" s="194">
        <f t="shared" si="17"/>
        <v>0</v>
      </c>
      <c r="BI118" s="194">
        <f t="shared" si="18"/>
        <v>0</v>
      </c>
      <c r="BJ118" s="18" t="s">
        <v>82</v>
      </c>
      <c r="BK118" s="194">
        <f t="shared" si="19"/>
        <v>0</v>
      </c>
      <c r="BL118" s="18" t="s">
        <v>141</v>
      </c>
      <c r="BM118" s="18" t="s">
        <v>411</v>
      </c>
    </row>
    <row r="119" spans="2:65" s="1" customFormat="1" ht="16.5" customHeight="1">
      <c r="B119" s="35"/>
      <c r="C119" s="183" t="s">
        <v>256</v>
      </c>
      <c r="D119" s="183" t="s">
        <v>136</v>
      </c>
      <c r="E119" s="184" t="s">
        <v>412</v>
      </c>
      <c r="F119" s="185" t="s">
        <v>413</v>
      </c>
      <c r="G119" s="186" t="s">
        <v>139</v>
      </c>
      <c r="H119" s="187">
        <v>5</v>
      </c>
      <c r="I119" s="188"/>
      <c r="J119" s="189">
        <f t="shared" si="10"/>
        <v>0</v>
      </c>
      <c r="K119" s="185" t="s">
        <v>140</v>
      </c>
      <c r="L119" s="39"/>
      <c r="M119" s="190" t="s">
        <v>19</v>
      </c>
      <c r="N119" s="191" t="s">
        <v>45</v>
      </c>
      <c r="O119" s="61"/>
      <c r="P119" s="192">
        <f t="shared" si="11"/>
        <v>0</v>
      </c>
      <c r="Q119" s="192">
        <v>0.00029</v>
      </c>
      <c r="R119" s="192">
        <f t="shared" si="12"/>
        <v>0.00145</v>
      </c>
      <c r="S119" s="192">
        <v>0</v>
      </c>
      <c r="T119" s="193">
        <f t="shared" si="13"/>
        <v>0</v>
      </c>
      <c r="AR119" s="18" t="s">
        <v>141</v>
      </c>
      <c r="AT119" s="18" t="s">
        <v>136</v>
      </c>
      <c r="AU119" s="18" t="s">
        <v>84</v>
      </c>
      <c r="AY119" s="18" t="s">
        <v>133</v>
      </c>
      <c r="BE119" s="194">
        <f t="shared" si="14"/>
        <v>0</v>
      </c>
      <c r="BF119" s="194">
        <f t="shared" si="15"/>
        <v>0</v>
      </c>
      <c r="BG119" s="194">
        <f t="shared" si="16"/>
        <v>0</v>
      </c>
      <c r="BH119" s="194">
        <f t="shared" si="17"/>
        <v>0</v>
      </c>
      <c r="BI119" s="194">
        <f t="shared" si="18"/>
        <v>0</v>
      </c>
      <c r="BJ119" s="18" t="s">
        <v>82</v>
      </c>
      <c r="BK119" s="194">
        <f t="shared" si="19"/>
        <v>0</v>
      </c>
      <c r="BL119" s="18" t="s">
        <v>141</v>
      </c>
      <c r="BM119" s="18" t="s">
        <v>414</v>
      </c>
    </row>
    <row r="120" spans="2:65" s="1" customFormat="1" ht="16.5" customHeight="1">
      <c r="B120" s="35"/>
      <c r="C120" s="183" t="s">
        <v>262</v>
      </c>
      <c r="D120" s="183" t="s">
        <v>136</v>
      </c>
      <c r="E120" s="184" t="s">
        <v>415</v>
      </c>
      <c r="F120" s="185" t="s">
        <v>416</v>
      </c>
      <c r="G120" s="186" t="s">
        <v>139</v>
      </c>
      <c r="H120" s="187">
        <v>8</v>
      </c>
      <c r="I120" s="188"/>
      <c r="J120" s="189">
        <f t="shared" si="10"/>
        <v>0</v>
      </c>
      <c r="K120" s="185" t="s">
        <v>140</v>
      </c>
      <c r="L120" s="39"/>
      <c r="M120" s="190" t="s">
        <v>19</v>
      </c>
      <c r="N120" s="191" t="s">
        <v>45</v>
      </c>
      <c r="O120" s="61"/>
      <c r="P120" s="192">
        <f t="shared" si="11"/>
        <v>0</v>
      </c>
      <c r="Q120" s="192">
        <v>0.00035</v>
      </c>
      <c r="R120" s="192">
        <f t="shared" si="12"/>
        <v>0.0028</v>
      </c>
      <c r="S120" s="192">
        <v>0</v>
      </c>
      <c r="T120" s="193">
        <f t="shared" si="13"/>
        <v>0</v>
      </c>
      <c r="AR120" s="18" t="s">
        <v>141</v>
      </c>
      <c r="AT120" s="18" t="s">
        <v>136</v>
      </c>
      <c r="AU120" s="18" t="s">
        <v>84</v>
      </c>
      <c r="AY120" s="18" t="s">
        <v>133</v>
      </c>
      <c r="BE120" s="194">
        <f t="shared" si="14"/>
        <v>0</v>
      </c>
      <c r="BF120" s="194">
        <f t="shared" si="15"/>
        <v>0</v>
      </c>
      <c r="BG120" s="194">
        <f t="shared" si="16"/>
        <v>0</v>
      </c>
      <c r="BH120" s="194">
        <f t="shared" si="17"/>
        <v>0</v>
      </c>
      <c r="BI120" s="194">
        <f t="shared" si="18"/>
        <v>0</v>
      </c>
      <c r="BJ120" s="18" t="s">
        <v>82</v>
      </c>
      <c r="BK120" s="194">
        <f t="shared" si="19"/>
        <v>0</v>
      </c>
      <c r="BL120" s="18" t="s">
        <v>141</v>
      </c>
      <c r="BM120" s="18" t="s">
        <v>417</v>
      </c>
    </row>
    <row r="121" spans="2:65" s="1" customFormat="1" ht="16.5" customHeight="1">
      <c r="B121" s="35"/>
      <c r="C121" s="183" t="s">
        <v>266</v>
      </c>
      <c r="D121" s="183" t="s">
        <v>136</v>
      </c>
      <c r="E121" s="184" t="s">
        <v>418</v>
      </c>
      <c r="F121" s="185" t="s">
        <v>419</v>
      </c>
      <c r="G121" s="186" t="s">
        <v>171</v>
      </c>
      <c r="H121" s="187">
        <v>5</v>
      </c>
      <c r="I121" s="188"/>
      <c r="J121" s="189">
        <f t="shared" si="10"/>
        <v>0</v>
      </c>
      <c r="K121" s="185" t="s">
        <v>140</v>
      </c>
      <c r="L121" s="39"/>
      <c r="M121" s="190" t="s">
        <v>19</v>
      </c>
      <c r="N121" s="191" t="s">
        <v>45</v>
      </c>
      <c r="O121" s="61"/>
      <c r="P121" s="192">
        <f t="shared" si="11"/>
        <v>0</v>
      </c>
      <c r="Q121" s="192">
        <v>0</v>
      </c>
      <c r="R121" s="192">
        <f t="shared" si="12"/>
        <v>0</v>
      </c>
      <c r="S121" s="192">
        <v>0</v>
      </c>
      <c r="T121" s="193">
        <f t="shared" si="13"/>
        <v>0</v>
      </c>
      <c r="AR121" s="18" t="s">
        <v>141</v>
      </c>
      <c r="AT121" s="18" t="s">
        <v>136</v>
      </c>
      <c r="AU121" s="18" t="s">
        <v>84</v>
      </c>
      <c r="AY121" s="18" t="s">
        <v>133</v>
      </c>
      <c r="BE121" s="194">
        <f t="shared" si="14"/>
        <v>0</v>
      </c>
      <c r="BF121" s="194">
        <f t="shared" si="15"/>
        <v>0</v>
      </c>
      <c r="BG121" s="194">
        <f t="shared" si="16"/>
        <v>0</v>
      </c>
      <c r="BH121" s="194">
        <f t="shared" si="17"/>
        <v>0</v>
      </c>
      <c r="BI121" s="194">
        <f t="shared" si="18"/>
        <v>0</v>
      </c>
      <c r="BJ121" s="18" t="s">
        <v>82</v>
      </c>
      <c r="BK121" s="194">
        <f t="shared" si="19"/>
        <v>0</v>
      </c>
      <c r="BL121" s="18" t="s">
        <v>141</v>
      </c>
      <c r="BM121" s="18" t="s">
        <v>420</v>
      </c>
    </row>
    <row r="122" spans="2:65" s="1" customFormat="1" ht="16.5" customHeight="1">
      <c r="B122" s="35"/>
      <c r="C122" s="183" t="s">
        <v>146</v>
      </c>
      <c r="D122" s="183" t="s">
        <v>136</v>
      </c>
      <c r="E122" s="184" t="s">
        <v>421</v>
      </c>
      <c r="F122" s="185" t="s">
        <v>422</v>
      </c>
      <c r="G122" s="186" t="s">
        <v>171</v>
      </c>
      <c r="H122" s="187">
        <v>4</v>
      </c>
      <c r="I122" s="188"/>
      <c r="J122" s="189">
        <f t="shared" si="10"/>
        <v>0</v>
      </c>
      <c r="K122" s="185" t="s">
        <v>140</v>
      </c>
      <c r="L122" s="39"/>
      <c r="M122" s="190" t="s">
        <v>19</v>
      </c>
      <c r="N122" s="191" t="s">
        <v>45</v>
      </c>
      <c r="O122" s="61"/>
      <c r="P122" s="192">
        <f t="shared" si="11"/>
        <v>0</v>
      </c>
      <c r="Q122" s="192">
        <v>0</v>
      </c>
      <c r="R122" s="192">
        <f t="shared" si="12"/>
        <v>0</v>
      </c>
      <c r="S122" s="192">
        <v>0</v>
      </c>
      <c r="T122" s="193">
        <f t="shared" si="13"/>
        <v>0</v>
      </c>
      <c r="AR122" s="18" t="s">
        <v>141</v>
      </c>
      <c r="AT122" s="18" t="s">
        <v>136</v>
      </c>
      <c r="AU122" s="18" t="s">
        <v>84</v>
      </c>
      <c r="AY122" s="18" t="s">
        <v>133</v>
      </c>
      <c r="BE122" s="194">
        <f t="shared" si="14"/>
        <v>0</v>
      </c>
      <c r="BF122" s="194">
        <f t="shared" si="15"/>
        <v>0</v>
      </c>
      <c r="BG122" s="194">
        <f t="shared" si="16"/>
        <v>0</v>
      </c>
      <c r="BH122" s="194">
        <f t="shared" si="17"/>
        <v>0</v>
      </c>
      <c r="BI122" s="194">
        <f t="shared" si="18"/>
        <v>0</v>
      </c>
      <c r="BJ122" s="18" t="s">
        <v>82</v>
      </c>
      <c r="BK122" s="194">
        <f t="shared" si="19"/>
        <v>0</v>
      </c>
      <c r="BL122" s="18" t="s">
        <v>141</v>
      </c>
      <c r="BM122" s="18" t="s">
        <v>423</v>
      </c>
    </row>
    <row r="123" spans="2:65" s="1" customFormat="1" ht="16.5" customHeight="1">
      <c r="B123" s="35"/>
      <c r="C123" s="183" t="s">
        <v>274</v>
      </c>
      <c r="D123" s="183" t="s">
        <v>136</v>
      </c>
      <c r="E123" s="184" t="s">
        <v>424</v>
      </c>
      <c r="F123" s="185" t="s">
        <v>425</v>
      </c>
      <c r="G123" s="186" t="s">
        <v>171</v>
      </c>
      <c r="H123" s="187">
        <v>4</v>
      </c>
      <c r="I123" s="188"/>
      <c r="J123" s="189">
        <f t="shared" si="10"/>
        <v>0</v>
      </c>
      <c r="K123" s="185" t="s">
        <v>140</v>
      </c>
      <c r="L123" s="39"/>
      <c r="M123" s="190" t="s">
        <v>19</v>
      </c>
      <c r="N123" s="191" t="s">
        <v>45</v>
      </c>
      <c r="O123" s="61"/>
      <c r="P123" s="192">
        <f t="shared" si="11"/>
        <v>0</v>
      </c>
      <c r="Q123" s="192">
        <v>0</v>
      </c>
      <c r="R123" s="192">
        <f t="shared" si="12"/>
        <v>0</v>
      </c>
      <c r="S123" s="192">
        <v>0</v>
      </c>
      <c r="T123" s="193">
        <f t="shared" si="13"/>
        <v>0</v>
      </c>
      <c r="AR123" s="18" t="s">
        <v>141</v>
      </c>
      <c r="AT123" s="18" t="s">
        <v>136</v>
      </c>
      <c r="AU123" s="18" t="s">
        <v>84</v>
      </c>
      <c r="AY123" s="18" t="s">
        <v>133</v>
      </c>
      <c r="BE123" s="194">
        <f t="shared" si="14"/>
        <v>0</v>
      </c>
      <c r="BF123" s="194">
        <f t="shared" si="15"/>
        <v>0</v>
      </c>
      <c r="BG123" s="194">
        <f t="shared" si="16"/>
        <v>0</v>
      </c>
      <c r="BH123" s="194">
        <f t="shared" si="17"/>
        <v>0</v>
      </c>
      <c r="BI123" s="194">
        <f t="shared" si="18"/>
        <v>0</v>
      </c>
      <c r="BJ123" s="18" t="s">
        <v>82</v>
      </c>
      <c r="BK123" s="194">
        <f t="shared" si="19"/>
        <v>0</v>
      </c>
      <c r="BL123" s="18" t="s">
        <v>141</v>
      </c>
      <c r="BM123" s="18" t="s">
        <v>426</v>
      </c>
    </row>
    <row r="124" spans="2:65" s="1" customFormat="1" ht="16.5" customHeight="1">
      <c r="B124" s="35"/>
      <c r="C124" s="183" t="s">
        <v>278</v>
      </c>
      <c r="D124" s="183" t="s">
        <v>136</v>
      </c>
      <c r="E124" s="184" t="s">
        <v>427</v>
      </c>
      <c r="F124" s="185" t="s">
        <v>428</v>
      </c>
      <c r="G124" s="186" t="s">
        <v>171</v>
      </c>
      <c r="H124" s="187">
        <v>1</v>
      </c>
      <c r="I124" s="188"/>
      <c r="J124" s="189">
        <f t="shared" si="10"/>
        <v>0</v>
      </c>
      <c r="K124" s="185" t="s">
        <v>140</v>
      </c>
      <c r="L124" s="39"/>
      <c r="M124" s="190" t="s">
        <v>19</v>
      </c>
      <c r="N124" s="191" t="s">
        <v>45</v>
      </c>
      <c r="O124" s="61"/>
      <c r="P124" s="192">
        <f t="shared" si="11"/>
        <v>0</v>
      </c>
      <c r="Q124" s="192">
        <v>0</v>
      </c>
      <c r="R124" s="192">
        <f t="shared" si="12"/>
        <v>0</v>
      </c>
      <c r="S124" s="192">
        <v>0.02756</v>
      </c>
      <c r="T124" s="193">
        <f t="shared" si="13"/>
        <v>0.02756</v>
      </c>
      <c r="AR124" s="18" t="s">
        <v>141</v>
      </c>
      <c r="AT124" s="18" t="s">
        <v>136</v>
      </c>
      <c r="AU124" s="18" t="s">
        <v>84</v>
      </c>
      <c r="AY124" s="18" t="s">
        <v>133</v>
      </c>
      <c r="BE124" s="194">
        <f t="shared" si="14"/>
        <v>0</v>
      </c>
      <c r="BF124" s="194">
        <f t="shared" si="15"/>
        <v>0</v>
      </c>
      <c r="BG124" s="194">
        <f t="shared" si="16"/>
        <v>0</v>
      </c>
      <c r="BH124" s="194">
        <f t="shared" si="17"/>
        <v>0</v>
      </c>
      <c r="BI124" s="194">
        <f t="shared" si="18"/>
        <v>0</v>
      </c>
      <c r="BJ124" s="18" t="s">
        <v>82</v>
      </c>
      <c r="BK124" s="194">
        <f t="shared" si="19"/>
        <v>0</v>
      </c>
      <c r="BL124" s="18" t="s">
        <v>141</v>
      </c>
      <c r="BM124" s="18" t="s">
        <v>429</v>
      </c>
    </row>
    <row r="125" spans="2:65" s="1" customFormat="1" ht="16.5" customHeight="1">
      <c r="B125" s="35"/>
      <c r="C125" s="183" t="s">
        <v>282</v>
      </c>
      <c r="D125" s="183" t="s">
        <v>136</v>
      </c>
      <c r="E125" s="184" t="s">
        <v>430</v>
      </c>
      <c r="F125" s="185" t="s">
        <v>431</v>
      </c>
      <c r="G125" s="186" t="s">
        <v>171</v>
      </c>
      <c r="H125" s="187">
        <v>3</v>
      </c>
      <c r="I125" s="188"/>
      <c r="J125" s="189">
        <f t="shared" si="10"/>
        <v>0</v>
      </c>
      <c r="K125" s="185" t="s">
        <v>140</v>
      </c>
      <c r="L125" s="39"/>
      <c r="M125" s="190" t="s">
        <v>19</v>
      </c>
      <c r="N125" s="191" t="s">
        <v>45</v>
      </c>
      <c r="O125" s="61"/>
      <c r="P125" s="192">
        <f t="shared" si="11"/>
        <v>0</v>
      </c>
      <c r="Q125" s="192">
        <v>0.00062</v>
      </c>
      <c r="R125" s="192">
        <f t="shared" si="12"/>
        <v>0.00186</v>
      </c>
      <c r="S125" s="192">
        <v>0</v>
      </c>
      <c r="T125" s="193">
        <f t="shared" si="13"/>
        <v>0</v>
      </c>
      <c r="AR125" s="18" t="s">
        <v>141</v>
      </c>
      <c r="AT125" s="18" t="s">
        <v>136</v>
      </c>
      <c r="AU125" s="18" t="s">
        <v>84</v>
      </c>
      <c r="AY125" s="18" t="s">
        <v>133</v>
      </c>
      <c r="BE125" s="194">
        <f t="shared" si="14"/>
        <v>0</v>
      </c>
      <c r="BF125" s="194">
        <f t="shared" si="15"/>
        <v>0</v>
      </c>
      <c r="BG125" s="194">
        <f t="shared" si="16"/>
        <v>0</v>
      </c>
      <c r="BH125" s="194">
        <f t="shared" si="17"/>
        <v>0</v>
      </c>
      <c r="BI125" s="194">
        <f t="shared" si="18"/>
        <v>0</v>
      </c>
      <c r="BJ125" s="18" t="s">
        <v>82</v>
      </c>
      <c r="BK125" s="194">
        <f t="shared" si="19"/>
        <v>0</v>
      </c>
      <c r="BL125" s="18" t="s">
        <v>141</v>
      </c>
      <c r="BM125" s="18" t="s">
        <v>432</v>
      </c>
    </row>
    <row r="126" spans="2:65" s="1" customFormat="1" ht="16.5" customHeight="1">
      <c r="B126" s="35"/>
      <c r="C126" s="195" t="s">
        <v>286</v>
      </c>
      <c r="D126" s="195" t="s">
        <v>143</v>
      </c>
      <c r="E126" s="196" t="s">
        <v>433</v>
      </c>
      <c r="F126" s="197" t="s">
        <v>434</v>
      </c>
      <c r="G126" s="198" t="s">
        <v>171</v>
      </c>
      <c r="H126" s="199">
        <v>3</v>
      </c>
      <c r="I126" s="200"/>
      <c r="J126" s="201">
        <f t="shared" si="10"/>
        <v>0</v>
      </c>
      <c r="K126" s="197" t="s">
        <v>140</v>
      </c>
      <c r="L126" s="202"/>
      <c r="M126" s="203" t="s">
        <v>19</v>
      </c>
      <c r="N126" s="204" t="s">
        <v>45</v>
      </c>
      <c r="O126" s="61"/>
      <c r="P126" s="192">
        <f t="shared" si="11"/>
        <v>0</v>
      </c>
      <c r="Q126" s="192">
        <v>0.0035</v>
      </c>
      <c r="R126" s="192">
        <f t="shared" si="12"/>
        <v>0.0105</v>
      </c>
      <c r="S126" s="192">
        <v>0</v>
      </c>
      <c r="T126" s="193">
        <f t="shared" si="13"/>
        <v>0</v>
      </c>
      <c r="AR126" s="18" t="s">
        <v>146</v>
      </c>
      <c r="AT126" s="18" t="s">
        <v>143</v>
      </c>
      <c r="AU126" s="18" t="s">
        <v>84</v>
      </c>
      <c r="AY126" s="18" t="s">
        <v>133</v>
      </c>
      <c r="BE126" s="194">
        <f t="shared" si="14"/>
        <v>0</v>
      </c>
      <c r="BF126" s="194">
        <f t="shared" si="15"/>
        <v>0</v>
      </c>
      <c r="BG126" s="194">
        <f t="shared" si="16"/>
        <v>0</v>
      </c>
      <c r="BH126" s="194">
        <f t="shared" si="17"/>
        <v>0</v>
      </c>
      <c r="BI126" s="194">
        <f t="shared" si="18"/>
        <v>0</v>
      </c>
      <c r="BJ126" s="18" t="s">
        <v>82</v>
      </c>
      <c r="BK126" s="194">
        <f t="shared" si="19"/>
        <v>0</v>
      </c>
      <c r="BL126" s="18" t="s">
        <v>141</v>
      </c>
      <c r="BM126" s="18" t="s">
        <v>435</v>
      </c>
    </row>
    <row r="127" spans="2:65" s="1" customFormat="1" ht="16.5" customHeight="1">
      <c r="B127" s="35"/>
      <c r="C127" s="183" t="s">
        <v>290</v>
      </c>
      <c r="D127" s="183" t="s">
        <v>136</v>
      </c>
      <c r="E127" s="184" t="s">
        <v>436</v>
      </c>
      <c r="F127" s="185" t="s">
        <v>437</v>
      </c>
      <c r="G127" s="186" t="s">
        <v>171</v>
      </c>
      <c r="H127" s="187">
        <v>1</v>
      </c>
      <c r="I127" s="188"/>
      <c r="J127" s="189">
        <f t="shared" si="10"/>
        <v>0</v>
      </c>
      <c r="K127" s="185" t="s">
        <v>140</v>
      </c>
      <c r="L127" s="39"/>
      <c r="M127" s="190" t="s">
        <v>19</v>
      </c>
      <c r="N127" s="191" t="s">
        <v>45</v>
      </c>
      <c r="O127" s="61"/>
      <c r="P127" s="192">
        <f t="shared" si="11"/>
        <v>0</v>
      </c>
      <c r="Q127" s="192">
        <v>0.00051</v>
      </c>
      <c r="R127" s="192">
        <f t="shared" si="12"/>
        <v>0.00051</v>
      </c>
      <c r="S127" s="192">
        <v>0</v>
      </c>
      <c r="T127" s="193">
        <f t="shared" si="13"/>
        <v>0</v>
      </c>
      <c r="AR127" s="18" t="s">
        <v>141</v>
      </c>
      <c r="AT127" s="18" t="s">
        <v>136</v>
      </c>
      <c r="AU127" s="18" t="s">
        <v>84</v>
      </c>
      <c r="AY127" s="18" t="s">
        <v>133</v>
      </c>
      <c r="BE127" s="194">
        <f t="shared" si="14"/>
        <v>0</v>
      </c>
      <c r="BF127" s="194">
        <f t="shared" si="15"/>
        <v>0</v>
      </c>
      <c r="BG127" s="194">
        <f t="shared" si="16"/>
        <v>0</v>
      </c>
      <c r="BH127" s="194">
        <f t="shared" si="17"/>
        <v>0</v>
      </c>
      <c r="BI127" s="194">
        <f t="shared" si="18"/>
        <v>0</v>
      </c>
      <c r="BJ127" s="18" t="s">
        <v>82</v>
      </c>
      <c r="BK127" s="194">
        <f t="shared" si="19"/>
        <v>0</v>
      </c>
      <c r="BL127" s="18" t="s">
        <v>141</v>
      </c>
      <c r="BM127" s="18" t="s">
        <v>438</v>
      </c>
    </row>
    <row r="128" spans="2:65" s="1" customFormat="1" ht="16.5" customHeight="1">
      <c r="B128" s="35"/>
      <c r="C128" s="183" t="s">
        <v>294</v>
      </c>
      <c r="D128" s="183" t="s">
        <v>136</v>
      </c>
      <c r="E128" s="184" t="s">
        <v>439</v>
      </c>
      <c r="F128" s="185" t="s">
        <v>440</v>
      </c>
      <c r="G128" s="186" t="s">
        <v>139</v>
      </c>
      <c r="H128" s="187">
        <v>37.5</v>
      </c>
      <c r="I128" s="188"/>
      <c r="J128" s="189">
        <f t="shared" si="10"/>
        <v>0</v>
      </c>
      <c r="K128" s="185" t="s">
        <v>140</v>
      </c>
      <c r="L128" s="39"/>
      <c r="M128" s="190" t="s">
        <v>19</v>
      </c>
      <c r="N128" s="191" t="s">
        <v>45</v>
      </c>
      <c r="O128" s="61"/>
      <c r="P128" s="192">
        <f t="shared" si="11"/>
        <v>0</v>
      </c>
      <c r="Q128" s="192">
        <v>0</v>
      </c>
      <c r="R128" s="192">
        <f t="shared" si="12"/>
        <v>0</v>
      </c>
      <c r="S128" s="192">
        <v>0</v>
      </c>
      <c r="T128" s="193">
        <f t="shared" si="13"/>
        <v>0</v>
      </c>
      <c r="AR128" s="18" t="s">
        <v>141</v>
      </c>
      <c r="AT128" s="18" t="s">
        <v>136</v>
      </c>
      <c r="AU128" s="18" t="s">
        <v>84</v>
      </c>
      <c r="AY128" s="18" t="s">
        <v>133</v>
      </c>
      <c r="BE128" s="194">
        <f t="shared" si="14"/>
        <v>0</v>
      </c>
      <c r="BF128" s="194">
        <f t="shared" si="15"/>
        <v>0</v>
      </c>
      <c r="BG128" s="194">
        <f t="shared" si="16"/>
        <v>0</v>
      </c>
      <c r="BH128" s="194">
        <f t="shared" si="17"/>
        <v>0</v>
      </c>
      <c r="BI128" s="194">
        <f t="shared" si="18"/>
        <v>0</v>
      </c>
      <c r="BJ128" s="18" t="s">
        <v>82</v>
      </c>
      <c r="BK128" s="194">
        <f t="shared" si="19"/>
        <v>0</v>
      </c>
      <c r="BL128" s="18" t="s">
        <v>141</v>
      </c>
      <c r="BM128" s="18" t="s">
        <v>441</v>
      </c>
    </row>
    <row r="129" spans="2:65" s="1" customFormat="1" ht="16.5" customHeight="1">
      <c r="B129" s="35"/>
      <c r="C129" s="183" t="s">
        <v>298</v>
      </c>
      <c r="D129" s="183" t="s">
        <v>136</v>
      </c>
      <c r="E129" s="184" t="s">
        <v>442</v>
      </c>
      <c r="F129" s="185" t="s">
        <v>443</v>
      </c>
      <c r="G129" s="186" t="s">
        <v>139</v>
      </c>
      <c r="H129" s="187">
        <v>1.5</v>
      </c>
      <c r="I129" s="188"/>
      <c r="J129" s="189">
        <f t="shared" si="10"/>
        <v>0</v>
      </c>
      <c r="K129" s="185" t="s">
        <v>140</v>
      </c>
      <c r="L129" s="39"/>
      <c r="M129" s="190" t="s">
        <v>19</v>
      </c>
      <c r="N129" s="191" t="s">
        <v>45</v>
      </c>
      <c r="O129" s="61"/>
      <c r="P129" s="192">
        <f t="shared" si="11"/>
        <v>0</v>
      </c>
      <c r="Q129" s="192">
        <v>0</v>
      </c>
      <c r="R129" s="192">
        <f t="shared" si="12"/>
        <v>0</v>
      </c>
      <c r="S129" s="192">
        <v>0</v>
      </c>
      <c r="T129" s="193">
        <f t="shared" si="13"/>
        <v>0</v>
      </c>
      <c r="AR129" s="18" t="s">
        <v>141</v>
      </c>
      <c r="AT129" s="18" t="s">
        <v>136</v>
      </c>
      <c r="AU129" s="18" t="s">
        <v>84</v>
      </c>
      <c r="AY129" s="18" t="s">
        <v>133</v>
      </c>
      <c r="BE129" s="194">
        <f t="shared" si="14"/>
        <v>0</v>
      </c>
      <c r="BF129" s="194">
        <f t="shared" si="15"/>
        <v>0</v>
      </c>
      <c r="BG129" s="194">
        <f t="shared" si="16"/>
        <v>0</v>
      </c>
      <c r="BH129" s="194">
        <f t="shared" si="17"/>
        <v>0</v>
      </c>
      <c r="BI129" s="194">
        <f t="shared" si="18"/>
        <v>0</v>
      </c>
      <c r="BJ129" s="18" t="s">
        <v>82</v>
      </c>
      <c r="BK129" s="194">
        <f t="shared" si="19"/>
        <v>0</v>
      </c>
      <c r="BL129" s="18" t="s">
        <v>141</v>
      </c>
      <c r="BM129" s="18" t="s">
        <v>444</v>
      </c>
    </row>
    <row r="130" spans="2:65" s="1" customFormat="1" ht="22.5" customHeight="1">
      <c r="B130" s="35"/>
      <c r="C130" s="183" t="s">
        <v>302</v>
      </c>
      <c r="D130" s="183" t="s">
        <v>136</v>
      </c>
      <c r="E130" s="184" t="s">
        <v>445</v>
      </c>
      <c r="F130" s="185" t="s">
        <v>446</v>
      </c>
      <c r="G130" s="186" t="s">
        <v>228</v>
      </c>
      <c r="H130" s="187">
        <v>0.036</v>
      </c>
      <c r="I130" s="188"/>
      <c r="J130" s="189">
        <f t="shared" si="10"/>
        <v>0</v>
      </c>
      <c r="K130" s="185" t="s">
        <v>140</v>
      </c>
      <c r="L130" s="39"/>
      <c r="M130" s="190" t="s">
        <v>19</v>
      </c>
      <c r="N130" s="191" t="s">
        <v>45</v>
      </c>
      <c r="O130" s="61"/>
      <c r="P130" s="192">
        <f t="shared" si="11"/>
        <v>0</v>
      </c>
      <c r="Q130" s="192">
        <v>0</v>
      </c>
      <c r="R130" s="192">
        <f t="shared" si="12"/>
        <v>0</v>
      </c>
      <c r="S130" s="192">
        <v>0</v>
      </c>
      <c r="T130" s="193">
        <f t="shared" si="13"/>
        <v>0</v>
      </c>
      <c r="AR130" s="18" t="s">
        <v>141</v>
      </c>
      <c r="AT130" s="18" t="s">
        <v>136</v>
      </c>
      <c r="AU130" s="18" t="s">
        <v>84</v>
      </c>
      <c r="AY130" s="18" t="s">
        <v>133</v>
      </c>
      <c r="BE130" s="194">
        <f t="shared" si="14"/>
        <v>0</v>
      </c>
      <c r="BF130" s="194">
        <f t="shared" si="15"/>
        <v>0</v>
      </c>
      <c r="BG130" s="194">
        <f t="shared" si="16"/>
        <v>0</v>
      </c>
      <c r="BH130" s="194">
        <f t="shared" si="17"/>
        <v>0</v>
      </c>
      <c r="BI130" s="194">
        <f t="shared" si="18"/>
        <v>0</v>
      </c>
      <c r="BJ130" s="18" t="s">
        <v>82</v>
      </c>
      <c r="BK130" s="194">
        <f t="shared" si="19"/>
        <v>0</v>
      </c>
      <c r="BL130" s="18" t="s">
        <v>141</v>
      </c>
      <c r="BM130" s="18" t="s">
        <v>447</v>
      </c>
    </row>
    <row r="131" spans="2:65" s="1" customFormat="1" ht="16.5" customHeight="1">
      <c r="B131" s="35"/>
      <c r="C131" s="183" t="s">
        <v>306</v>
      </c>
      <c r="D131" s="183" t="s">
        <v>136</v>
      </c>
      <c r="E131" s="184" t="s">
        <v>448</v>
      </c>
      <c r="F131" s="185" t="s">
        <v>449</v>
      </c>
      <c r="G131" s="186" t="s">
        <v>139</v>
      </c>
      <c r="H131" s="187">
        <v>10</v>
      </c>
      <c r="I131" s="188"/>
      <c r="J131" s="189">
        <f t="shared" si="10"/>
        <v>0</v>
      </c>
      <c r="K131" s="185" t="s">
        <v>140</v>
      </c>
      <c r="L131" s="39"/>
      <c r="M131" s="190" t="s">
        <v>19</v>
      </c>
      <c r="N131" s="191" t="s">
        <v>45</v>
      </c>
      <c r="O131" s="61"/>
      <c r="P131" s="192">
        <f t="shared" si="11"/>
        <v>0</v>
      </c>
      <c r="Q131" s="192">
        <v>0</v>
      </c>
      <c r="R131" s="192">
        <f t="shared" si="12"/>
        <v>0</v>
      </c>
      <c r="S131" s="192">
        <v>0</v>
      </c>
      <c r="T131" s="193">
        <f t="shared" si="13"/>
        <v>0</v>
      </c>
      <c r="AR131" s="18" t="s">
        <v>141</v>
      </c>
      <c r="AT131" s="18" t="s">
        <v>136</v>
      </c>
      <c r="AU131" s="18" t="s">
        <v>84</v>
      </c>
      <c r="AY131" s="18" t="s">
        <v>133</v>
      </c>
      <c r="BE131" s="194">
        <f t="shared" si="14"/>
        <v>0</v>
      </c>
      <c r="BF131" s="194">
        <f t="shared" si="15"/>
        <v>0</v>
      </c>
      <c r="BG131" s="194">
        <f t="shared" si="16"/>
        <v>0</v>
      </c>
      <c r="BH131" s="194">
        <f t="shared" si="17"/>
        <v>0</v>
      </c>
      <c r="BI131" s="194">
        <f t="shared" si="18"/>
        <v>0</v>
      </c>
      <c r="BJ131" s="18" t="s">
        <v>82</v>
      </c>
      <c r="BK131" s="194">
        <f t="shared" si="19"/>
        <v>0</v>
      </c>
      <c r="BL131" s="18" t="s">
        <v>141</v>
      </c>
      <c r="BM131" s="18" t="s">
        <v>450</v>
      </c>
    </row>
    <row r="132" spans="2:65" s="1" customFormat="1" ht="22.5" customHeight="1">
      <c r="B132" s="35"/>
      <c r="C132" s="183" t="s">
        <v>310</v>
      </c>
      <c r="D132" s="183" t="s">
        <v>136</v>
      </c>
      <c r="E132" s="184" t="s">
        <v>451</v>
      </c>
      <c r="F132" s="185" t="s">
        <v>452</v>
      </c>
      <c r="G132" s="186" t="s">
        <v>184</v>
      </c>
      <c r="H132" s="205"/>
      <c r="I132" s="188"/>
      <c r="J132" s="189">
        <f t="shared" si="10"/>
        <v>0</v>
      </c>
      <c r="K132" s="185" t="s">
        <v>140</v>
      </c>
      <c r="L132" s="39"/>
      <c r="M132" s="190" t="s">
        <v>19</v>
      </c>
      <c r="N132" s="191" t="s">
        <v>45</v>
      </c>
      <c r="O132" s="61"/>
      <c r="P132" s="192">
        <f t="shared" si="11"/>
        <v>0</v>
      </c>
      <c r="Q132" s="192">
        <v>0</v>
      </c>
      <c r="R132" s="192">
        <f t="shared" si="12"/>
        <v>0</v>
      </c>
      <c r="S132" s="192">
        <v>0</v>
      </c>
      <c r="T132" s="193">
        <f t="shared" si="13"/>
        <v>0</v>
      </c>
      <c r="AR132" s="18" t="s">
        <v>141</v>
      </c>
      <c r="AT132" s="18" t="s">
        <v>136</v>
      </c>
      <c r="AU132" s="18" t="s">
        <v>84</v>
      </c>
      <c r="AY132" s="18" t="s">
        <v>133</v>
      </c>
      <c r="BE132" s="194">
        <f t="shared" si="14"/>
        <v>0</v>
      </c>
      <c r="BF132" s="194">
        <f t="shared" si="15"/>
        <v>0</v>
      </c>
      <c r="BG132" s="194">
        <f t="shared" si="16"/>
        <v>0</v>
      </c>
      <c r="BH132" s="194">
        <f t="shared" si="17"/>
        <v>0</v>
      </c>
      <c r="BI132" s="194">
        <f t="shared" si="18"/>
        <v>0</v>
      </c>
      <c r="BJ132" s="18" t="s">
        <v>82</v>
      </c>
      <c r="BK132" s="194">
        <f t="shared" si="19"/>
        <v>0</v>
      </c>
      <c r="BL132" s="18" t="s">
        <v>141</v>
      </c>
      <c r="BM132" s="18" t="s">
        <v>453</v>
      </c>
    </row>
    <row r="133" spans="2:63" s="11" customFormat="1" ht="22.9" customHeight="1">
      <c r="B133" s="167"/>
      <c r="C133" s="168"/>
      <c r="D133" s="169" t="s">
        <v>73</v>
      </c>
      <c r="E133" s="181" t="s">
        <v>454</v>
      </c>
      <c r="F133" s="181" t="s">
        <v>455</v>
      </c>
      <c r="G133" s="168"/>
      <c r="H133" s="168"/>
      <c r="I133" s="171"/>
      <c r="J133" s="182">
        <f>BK133</f>
        <v>0</v>
      </c>
      <c r="K133" s="168"/>
      <c r="L133" s="173"/>
      <c r="M133" s="174"/>
      <c r="N133" s="175"/>
      <c r="O133" s="175"/>
      <c r="P133" s="176">
        <f>SUM(P134:P174)</f>
        <v>0</v>
      </c>
      <c r="Q133" s="175"/>
      <c r="R133" s="176">
        <f>SUM(R134:R174)</f>
        <v>0.40232500000000004</v>
      </c>
      <c r="S133" s="175"/>
      <c r="T133" s="177">
        <f>SUM(T134:T174)</f>
        <v>0.17064000000000004</v>
      </c>
      <c r="AR133" s="178" t="s">
        <v>84</v>
      </c>
      <c r="AT133" s="179" t="s">
        <v>73</v>
      </c>
      <c r="AU133" s="179" t="s">
        <v>82</v>
      </c>
      <c r="AY133" s="178" t="s">
        <v>133</v>
      </c>
      <c r="BK133" s="180">
        <f>SUM(BK134:BK174)</f>
        <v>0</v>
      </c>
    </row>
    <row r="134" spans="2:65" s="1" customFormat="1" ht="16.5" customHeight="1">
      <c r="B134" s="35"/>
      <c r="C134" s="183" t="s">
        <v>314</v>
      </c>
      <c r="D134" s="183" t="s">
        <v>136</v>
      </c>
      <c r="E134" s="184" t="s">
        <v>456</v>
      </c>
      <c r="F134" s="185" t="s">
        <v>457</v>
      </c>
      <c r="G134" s="186" t="s">
        <v>139</v>
      </c>
      <c r="H134" s="187">
        <v>9</v>
      </c>
      <c r="I134" s="188"/>
      <c r="J134" s="189">
        <f aca="true" t="shared" si="20" ref="J134:J174">ROUND(I134*H134,2)</f>
        <v>0</v>
      </c>
      <c r="K134" s="185" t="s">
        <v>140</v>
      </c>
      <c r="L134" s="39"/>
      <c r="M134" s="190" t="s">
        <v>19</v>
      </c>
      <c r="N134" s="191" t="s">
        <v>45</v>
      </c>
      <c r="O134" s="61"/>
      <c r="P134" s="192">
        <f aca="true" t="shared" si="21" ref="P134:P174">O134*H134</f>
        <v>0</v>
      </c>
      <c r="Q134" s="192">
        <v>0.01087</v>
      </c>
      <c r="R134" s="192">
        <f aca="true" t="shared" si="22" ref="R134:R174">Q134*H134</f>
        <v>0.09783</v>
      </c>
      <c r="S134" s="192">
        <v>0</v>
      </c>
      <c r="T134" s="193">
        <f aca="true" t="shared" si="23" ref="T134:T174">S134*H134</f>
        <v>0</v>
      </c>
      <c r="AR134" s="18" t="s">
        <v>141</v>
      </c>
      <c r="AT134" s="18" t="s">
        <v>136</v>
      </c>
      <c r="AU134" s="18" t="s">
        <v>84</v>
      </c>
      <c r="AY134" s="18" t="s">
        <v>133</v>
      </c>
      <c r="BE134" s="194">
        <f aca="true" t="shared" si="24" ref="BE134:BE174">IF(N134="základní",J134,0)</f>
        <v>0</v>
      </c>
      <c r="BF134" s="194">
        <f aca="true" t="shared" si="25" ref="BF134:BF174">IF(N134="snížená",J134,0)</f>
        <v>0</v>
      </c>
      <c r="BG134" s="194">
        <f aca="true" t="shared" si="26" ref="BG134:BG174">IF(N134="zákl. přenesená",J134,0)</f>
        <v>0</v>
      </c>
      <c r="BH134" s="194">
        <f aca="true" t="shared" si="27" ref="BH134:BH174">IF(N134="sníž. přenesená",J134,0)</f>
        <v>0</v>
      </c>
      <c r="BI134" s="194">
        <f aca="true" t="shared" si="28" ref="BI134:BI174">IF(N134="nulová",J134,0)</f>
        <v>0</v>
      </c>
      <c r="BJ134" s="18" t="s">
        <v>82</v>
      </c>
      <c r="BK134" s="194">
        <f aca="true" t="shared" si="29" ref="BK134:BK174">ROUND(I134*H134,2)</f>
        <v>0</v>
      </c>
      <c r="BL134" s="18" t="s">
        <v>141</v>
      </c>
      <c r="BM134" s="18" t="s">
        <v>458</v>
      </c>
    </row>
    <row r="135" spans="2:65" s="1" customFormat="1" ht="16.5" customHeight="1">
      <c r="B135" s="35"/>
      <c r="C135" s="183" t="s">
        <v>320</v>
      </c>
      <c r="D135" s="183" t="s">
        <v>136</v>
      </c>
      <c r="E135" s="184" t="s">
        <v>459</v>
      </c>
      <c r="F135" s="185" t="s">
        <v>460</v>
      </c>
      <c r="G135" s="186" t="s">
        <v>461</v>
      </c>
      <c r="H135" s="187">
        <v>1</v>
      </c>
      <c r="I135" s="188"/>
      <c r="J135" s="189">
        <f t="shared" si="20"/>
        <v>0</v>
      </c>
      <c r="K135" s="185" t="s">
        <v>140</v>
      </c>
      <c r="L135" s="39"/>
      <c r="M135" s="190" t="s">
        <v>19</v>
      </c>
      <c r="N135" s="191" t="s">
        <v>45</v>
      </c>
      <c r="O135" s="61"/>
      <c r="P135" s="192">
        <f t="shared" si="21"/>
        <v>0</v>
      </c>
      <c r="Q135" s="192">
        <v>0.01626</v>
      </c>
      <c r="R135" s="192">
        <f t="shared" si="22"/>
        <v>0.01626</v>
      </c>
      <c r="S135" s="192">
        <v>0</v>
      </c>
      <c r="T135" s="193">
        <f t="shared" si="23"/>
        <v>0</v>
      </c>
      <c r="AR135" s="18" t="s">
        <v>141</v>
      </c>
      <c r="AT135" s="18" t="s">
        <v>136</v>
      </c>
      <c r="AU135" s="18" t="s">
        <v>84</v>
      </c>
      <c r="AY135" s="18" t="s">
        <v>133</v>
      </c>
      <c r="BE135" s="194">
        <f t="shared" si="24"/>
        <v>0</v>
      </c>
      <c r="BF135" s="194">
        <f t="shared" si="25"/>
        <v>0</v>
      </c>
      <c r="BG135" s="194">
        <f t="shared" si="26"/>
        <v>0</v>
      </c>
      <c r="BH135" s="194">
        <f t="shared" si="27"/>
        <v>0</v>
      </c>
      <c r="BI135" s="194">
        <f t="shared" si="28"/>
        <v>0</v>
      </c>
      <c r="BJ135" s="18" t="s">
        <v>82</v>
      </c>
      <c r="BK135" s="194">
        <f t="shared" si="29"/>
        <v>0</v>
      </c>
      <c r="BL135" s="18" t="s">
        <v>141</v>
      </c>
      <c r="BM135" s="18" t="s">
        <v>462</v>
      </c>
    </row>
    <row r="136" spans="2:65" s="1" customFormat="1" ht="16.5" customHeight="1">
      <c r="B136" s="35"/>
      <c r="C136" s="183" t="s">
        <v>326</v>
      </c>
      <c r="D136" s="183" t="s">
        <v>136</v>
      </c>
      <c r="E136" s="184" t="s">
        <v>463</v>
      </c>
      <c r="F136" s="185" t="s">
        <v>464</v>
      </c>
      <c r="G136" s="186" t="s">
        <v>461</v>
      </c>
      <c r="H136" s="187">
        <v>2</v>
      </c>
      <c r="I136" s="188"/>
      <c r="J136" s="189">
        <f t="shared" si="20"/>
        <v>0</v>
      </c>
      <c r="K136" s="185" t="s">
        <v>140</v>
      </c>
      <c r="L136" s="39"/>
      <c r="M136" s="190" t="s">
        <v>19</v>
      </c>
      <c r="N136" s="191" t="s">
        <v>45</v>
      </c>
      <c r="O136" s="61"/>
      <c r="P136" s="192">
        <f t="shared" si="21"/>
        <v>0</v>
      </c>
      <c r="Q136" s="192">
        <v>0.01736</v>
      </c>
      <c r="R136" s="192">
        <f t="shared" si="22"/>
        <v>0.03472</v>
      </c>
      <c r="S136" s="192">
        <v>0</v>
      </c>
      <c r="T136" s="193">
        <f t="shared" si="23"/>
        <v>0</v>
      </c>
      <c r="AR136" s="18" t="s">
        <v>141</v>
      </c>
      <c r="AT136" s="18" t="s">
        <v>136</v>
      </c>
      <c r="AU136" s="18" t="s">
        <v>84</v>
      </c>
      <c r="AY136" s="18" t="s">
        <v>133</v>
      </c>
      <c r="BE136" s="194">
        <f t="shared" si="24"/>
        <v>0</v>
      </c>
      <c r="BF136" s="194">
        <f t="shared" si="25"/>
        <v>0</v>
      </c>
      <c r="BG136" s="194">
        <f t="shared" si="26"/>
        <v>0</v>
      </c>
      <c r="BH136" s="194">
        <f t="shared" si="27"/>
        <v>0</v>
      </c>
      <c r="BI136" s="194">
        <f t="shared" si="28"/>
        <v>0</v>
      </c>
      <c r="BJ136" s="18" t="s">
        <v>82</v>
      </c>
      <c r="BK136" s="194">
        <f t="shared" si="29"/>
        <v>0</v>
      </c>
      <c r="BL136" s="18" t="s">
        <v>141</v>
      </c>
      <c r="BM136" s="18" t="s">
        <v>465</v>
      </c>
    </row>
    <row r="137" spans="2:65" s="1" customFormat="1" ht="16.5" customHeight="1">
      <c r="B137" s="35"/>
      <c r="C137" s="183" t="s">
        <v>466</v>
      </c>
      <c r="D137" s="183" t="s">
        <v>136</v>
      </c>
      <c r="E137" s="184" t="s">
        <v>467</v>
      </c>
      <c r="F137" s="185" t="s">
        <v>468</v>
      </c>
      <c r="G137" s="186" t="s">
        <v>139</v>
      </c>
      <c r="H137" s="187">
        <v>1</v>
      </c>
      <c r="I137" s="188"/>
      <c r="J137" s="189">
        <f t="shared" si="20"/>
        <v>0</v>
      </c>
      <c r="K137" s="185" t="s">
        <v>140</v>
      </c>
      <c r="L137" s="39"/>
      <c r="M137" s="190" t="s">
        <v>19</v>
      </c>
      <c r="N137" s="191" t="s">
        <v>45</v>
      </c>
      <c r="O137" s="61"/>
      <c r="P137" s="192">
        <f t="shared" si="21"/>
        <v>0</v>
      </c>
      <c r="Q137" s="192">
        <v>0</v>
      </c>
      <c r="R137" s="192">
        <f t="shared" si="22"/>
        <v>0</v>
      </c>
      <c r="S137" s="192">
        <v>0.03592</v>
      </c>
      <c r="T137" s="193">
        <f t="shared" si="23"/>
        <v>0.03592</v>
      </c>
      <c r="AR137" s="18" t="s">
        <v>141</v>
      </c>
      <c r="AT137" s="18" t="s">
        <v>136</v>
      </c>
      <c r="AU137" s="18" t="s">
        <v>84</v>
      </c>
      <c r="AY137" s="18" t="s">
        <v>133</v>
      </c>
      <c r="BE137" s="194">
        <f t="shared" si="24"/>
        <v>0</v>
      </c>
      <c r="BF137" s="194">
        <f t="shared" si="25"/>
        <v>0</v>
      </c>
      <c r="BG137" s="194">
        <f t="shared" si="26"/>
        <v>0</v>
      </c>
      <c r="BH137" s="194">
        <f t="shared" si="27"/>
        <v>0</v>
      </c>
      <c r="BI137" s="194">
        <f t="shared" si="28"/>
        <v>0</v>
      </c>
      <c r="BJ137" s="18" t="s">
        <v>82</v>
      </c>
      <c r="BK137" s="194">
        <f t="shared" si="29"/>
        <v>0</v>
      </c>
      <c r="BL137" s="18" t="s">
        <v>141</v>
      </c>
      <c r="BM137" s="18" t="s">
        <v>469</v>
      </c>
    </row>
    <row r="138" spans="2:65" s="1" customFormat="1" ht="16.5" customHeight="1">
      <c r="B138" s="35"/>
      <c r="C138" s="183" t="s">
        <v>470</v>
      </c>
      <c r="D138" s="183" t="s">
        <v>136</v>
      </c>
      <c r="E138" s="184" t="s">
        <v>471</v>
      </c>
      <c r="F138" s="185" t="s">
        <v>472</v>
      </c>
      <c r="G138" s="186" t="s">
        <v>139</v>
      </c>
      <c r="H138" s="187">
        <v>1.5</v>
      </c>
      <c r="I138" s="188"/>
      <c r="J138" s="189">
        <f t="shared" si="20"/>
        <v>0</v>
      </c>
      <c r="K138" s="185" t="s">
        <v>140</v>
      </c>
      <c r="L138" s="39"/>
      <c r="M138" s="190" t="s">
        <v>19</v>
      </c>
      <c r="N138" s="191" t="s">
        <v>45</v>
      </c>
      <c r="O138" s="61"/>
      <c r="P138" s="192">
        <f t="shared" si="21"/>
        <v>0</v>
      </c>
      <c r="Q138" s="192">
        <v>0.00309</v>
      </c>
      <c r="R138" s="192">
        <f t="shared" si="22"/>
        <v>0.004635</v>
      </c>
      <c r="S138" s="192">
        <v>0</v>
      </c>
      <c r="T138" s="193">
        <f t="shared" si="23"/>
        <v>0</v>
      </c>
      <c r="AR138" s="18" t="s">
        <v>141</v>
      </c>
      <c r="AT138" s="18" t="s">
        <v>136</v>
      </c>
      <c r="AU138" s="18" t="s">
        <v>84</v>
      </c>
      <c r="AY138" s="18" t="s">
        <v>133</v>
      </c>
      <c r="BE138" s="194">
        <f t="shared" si="24"/>
        <v>0</v>
      </c>
      <c r="BF138" s="194">
        <f t="shared" si="25"/>
        <v>0</v>
      </c>
      <c r="BG138" s="194">
        <f t="shared" si="26"/>
        <v>0</v>
      </c>
      <c r="BH138" s="194">
        <f t="shared" si="27"/>
        <v>0</v>
      </c>
      <c r="BI138" s="194">
        <f t="shared" si="28"/>
        <v>0</v>
      </c>
      <c r="BJ138" s="18" t="s">
        <v>82</v>
      </c>
      <c r="BK138" s="194">
        <f t="shared" si="29"/>
        <v>0</v>
      </c>
      <c r="BL138" s="18" t="s">
        <v>141</v>
      </c>
      <c r="BM138" s="18" t="s">
        <v>473</v>
      </c>
    </row>
    <row r="139" spans="2:65" s="1" customFormat="1" ht="16.5" customHeight="1">
      <c r="B139" s="35"/>
      <c r="C139" s="183" t="s">
        <v>474</v>
      </c>
      <c r="D139" s="183" t="s">
        <v>136</v>
      </c>
      <c r="E139" s="184" t="s">
        <v>475</v>
      </c>
      <c r="F139" s="185" t="s">
        <v>476</v>
      </c>
      <c r="G139" s="186" t="s">
        <v>139</v>
      </c>
      <c r="H139" s="187">
        <v>2</v>
      </c>
      <c r="I139" s="188"/>
      <c r="J139" s="189">
        <f t="shared" si="20"/>
        <v>0</v>
      </c>
      <c r="K139" s="185" t="s">
        <v>140</v>
      </c>
      <c r="L139" s="39"/>
      <c r="M139" s="190" t="s">
        <v>19</v>
      </c>
      <c r="N139" s="191" t="s">
        <v>45</v>
      </c>
      <c r="O139" s="61"/>
      <c r="P139" s="192">
        <f t="shared" si="21"/>
        <v>0</v>
      </c>
      <c r="Q139" s="192">
        <v>0.00518</v>
      </c>
      <c r="R139" s="192">
        <f t="shared" si="22"/>
        <v>0.01036</v>
      </c>
      <c r="S139" s="192">
        <v>0</v>
      </c>
      <c r="T139" s="193">
        <f t="shared" si="23"/>
        <v>0</v>
      </c>
      <c r="AR139" s="18" t="s">
        <v>141</v>
      </c>
      <c r="AT139" s="18" t="s">
        <v>136</v>
      </c>
      <c r="AU139" s="18" t="s">
        <v>84</v>
      </c>
      <c r="AY139" s="18" t="s">
        <v>133</v>
      </c>
      <c r="BE139" s="194">
        <f t="shared" si="24"/>
        <v>0</v>
      </c>
      <c r="BF139" s="194">
        <f t="shared" si="25"/>
        <v>0</v>
      </c>
      <c r="BG139" s="194">
        <f t="shared" si="26"/>
        <v>0</v>
      </c>
      <c r="BH139" s="194">
        <f t="shared" si="27"/>
        <v>0</v>
      </c>
      <c r="BI139" s="194">
        <f t="shared" si="28"/>
        <v>0</v>
      </c>
      <c r="BJ139" s="18" t="s">
        <v>82</v>
      </c>
      <c r="BK139" s="194">
        <f t="shared" si="29"/>
        <v>0</v>
      </c>
      <c r="BL139" s="18" t="s">
        <v>141</v>
      </c>
      <c r="BM139" s="18" t="s">
        <v>477</v>
      </c>
    </row>
    <row r="140" spans="2:65" s="1" customFormat="1" ht="16.5" customHeight="1">
      <c r="B140" s="35"/>
      <c r="C140" s="183" t="s">
        <v>478</v>
      </c>
      <c r="D140" s="183" t="s">
        <v>136</v>
      </c>
      <c r="E140" s="184" t="s">
        <v>479</v>
      </c>
      <c r="F140" s="185" t="s">
        <v>480</v>
      </c>
      <c r="G140" s="186" t="s">
        <v>139</v>
      </c>
      <c r="H140" s="187">
        <v>17</v>
      </c>
      <c r="I140" s="188"/>
      <c r="J140" s="189">
        <f t="shared" si="20"/>
        <v>0</v>
      </c>
      <c r="K140" s="185" t="s">
        <v>140</v>
      </c>
      <c r="L140" s="39"/>
      <c r="M140" s="190" t="s">
        <v>19</v>
      </c>
      <c r="N140" s="191" t="s">
        <v>45</v>
      </c>
      <c r="O140" s="61"/>
      <c r="P140" s="192">
        <f t="shared" si="21"/>
        <v>0</v>
      </c>
      <c r="Q140" s="192">
        <v>0.0064</v>
      </c>
      <c r="R140" s="192">
        <f t="shared" si="22"/>
        <v>0.10880000000000001</v>
      </c>
      <c r="S140" s="192">
        <v>0</v>
      </c>
      <c r="T140" s="193">
        <f t="shared" si="23"/>
        <v>0</v>
      </c>
      <c r="AR140" s="18" t="s">
        <v>141</v>
      </c>
      <c r="AT140" s="18" t="s">
        <v>136</v>
      </c>
      <c r="AU140" s="18" t="s">
        <v>84</v>
      </c>
      <c r="AY140" s="18" t="s">
        <v>133</v>
      </c>
      <c r="BE140" s="194">
        <f t="shared" si="24"/>
        <v>0</v>
      </c>
      <c r="BF140" s="194">
        <f t="shared" si="25"/>
        <v>0</v>
      </c>
      <c r="BG140" s="194">
        <f t="shared" si="26"/>
        <v>0</v>
      </c>
      <c r="BH140" s="194">
        <f t="shared" si="27"/>
        <v>0</v>
      </c>
      <c r="BI140" s="194">
        <f t="shared" si="28"/>
        <v>0</v>
      </c>
      <c r="BJ140" s="18" t="s">
        <v>82</v>
      </c>
      <c r="BK140" s="194">
        <f t="shared" si="29"/>
        <v>0</v>
      </c>
      <c r="BL140" s="18" t="s">
        <v>141</v>
      </c>
      <c r="BM140" s="18" t="s">
        <v>481</v>
      </c>
    </row>
    <row r="141" spans="2:65" s="1" customFormat="1" ht="16.5" customHeight="1">
      <c r="B141" s="35"/>
      <c r="C141" s="183" t="s">
        <v>482</v>
      </c>
      <c r="D141" s="183" t="s">
        <v>136</v>
      </c>
      <c r="E141" s="184" t="s">
        <v>483</v>
      </c>
      <c r="F141" s="185" t="s">
        <v>484</v>
      </c>
      <c r="G141" s="186" t="s">
        <v>139</v>
      </c>
      <c r="H141" s="187">
        <v>0.5</v>
      </c>
      <c r="I141" s="188"/>
      <c r="J141" s="189">
        <f t="shared" si="20"/>
        <v>0</v>
      </c>
      <c r="K141" s="185" t="s">
        <v>140</v>
      </c>
      <c r="L141" s="39"/>
      <c r="M141" s="190" t="s">
        <v>19</v>
      </c>
      <c r="N141" s="191" t="s">
        <v>45</v>
      </c>
      <c r="O141" s="61"/>
      <c r="P141" s="192">
        <f t="shared" si="21"/>
        <v>0</v>
      </c>
      <c r="Q141" s="192">
        <v>0</v>
      </c>
      <c r="R141" s="192">
        <f t="shared" si="22"/>
        <v>0</v>
      </c>
      <c r="S141" s="192">
        <v>0.00213</v>
      </c>
      <c r="T141" s="193">
        <f t="shared" si="23"/>
        <v>0.001065</v>
      </c>
      <c r="AR141" s="18" t="s">
        <v>141</v>
      </c>
      <c r="AT141" s="18" t="s">
        <v>136</v>
      </c>
      <c r="AU141" s="18" t="s">
        <v>84</v>
      </c>
      <c r="AY141" s="18" t="s">
        <v>133</v>
      </c>
      <c r="BE141" s="194">
        <f t="shared" si="24"/>
        <v>0</v>
      </c>
      <c r="BF141" s="194">
        <f t="shared" si="25"/>
        <v>0</v>
      </c>
      <c r="BG141" s="194">
        <f t="shared" si="26"/>
        <v>0</v>
      </c>
      <c r="BH141" s="194">
        <f t="shared" si="27"/>
        <v>0</v>
      </c>
      <c r="BI141" s="194">
        <f t="shared" si="28"/>
        <v>0</v>
      </c>
      <c r="BJ141" s="18" t="s">
        <v>82</v>
      </c>
      <c r="BK141" s="194">
        <f t="shared" si="29"/>
        <v>0</v>
      </c>
      <c r="BL141" s="18" t="s">
        <v>141</v>
      </c>
      <c r="BM141" s="18" t="s">
        <v>485</v>
      </c>
    </row>
    <row r="142" spans="2:65" s="1" customFormat="1" ht="16.5" customHeight="1">
      <c r="B142" s="35"/>
      <c r="C142" s="183" t="s">
        <v>486</v>
      </c>
      <c r="D142" s="183" t="s">
        <v>136</v>
      </c>
      <c r="E142" s="184" t="s">
        <v>487</v>
      </c>
      <c r="F142" s="185" t="s">
        <v>488</v>
      </c>
      <c r="G142" s="186" t="s">
        <v>139</v>
      </c>
      <c r="H142" s="187">
        <v>0.5</v>
      </c>
      <c r="I142" s="188"/>
      <c r="J142" s="189">
        <f t="shared" si="20"/>
        <v>0</v>
      </c>
      <c r="K142" s="185" t="s">
        <v>140</v>
      </c>
      <c r="L142" s="39"/>
      <c r="M142" s="190" t="s">
        <v>19</v>
      </c>
      <c r="N142" s="191" t="s">
        <v>45</v>
      </c>
      <c r="O142" s="61"/>
      <c r="P142" s="192">
        <f t="shared" si="21"/>
        <v>0</v>
      </c>
      <c r="Q142" s="192">
        <v>0</v>
      </c>
      <c r="R142" s="192">
        <f t="shared" si="22"/>
        <v>0</v>
      </c>
      <c r="S142" s="192">
        <v>0.00497</v>
      </c>
      <c r="T142" s="193">
        <f t="shared" si="23"/>
        <v>0.002485</v>
      </c>
      <c r="AR142" s="18" t="s">
        <v>141</v>
      </c>
      <c r="AT142" s="18" t="s">
        <v>136</v>
      </c>
      <c r="AU142" s="18" t="s">
        <v>84</v>
      </c>
      <c r="AY142" s="18" t="s">
        <v>133</v>
      </c>
      <c r="BE142" s="194">
        <f t="shared" si="24"/>
        <v>0</v>
      </c>
      <c r="BF142" s="194">
        <f t="shared" si="25"/>
        <v>0</v>
      </c>
      <c r="BG142" s="194">
        <f t="shared" si="26"/>
        <v>0</v>
      </c>
      <c r="BH142" s="194">
        <f t="shared" si="27"/>
        <v>0</v>
      </c>
      <c r="BI142" s="194">
        <f t="shared" si="28"/>
        <v>0</v>
      </c>
      <c r="BJ142" s="18" t="s">
        <v>82</v>
      </c>
      <c r="BK142" s="194">
        <f t="shared" si="29"/>
        <v>0</v>
      </c>
      <c r="BL142" s="18" t="s">
        <v>141</v>
      </c>
      <c r="BM142" s="18" t="s">
        <v>489</v>
      </c>
    </row>
    <row r="143" spans="2:65" s="1" customFormat="1" ht="16.5" customHeight="1">
      <c r="B143" s="35"/>
      <c r="C143" s="183" t="s">
        <v>490</v>
      </c>
      <c r="D143" s="183" t="s">
        <v>136</v>
      </c>
      <c r="E143" s="184" t="s">
        <v>491</v>
      </c>
      <c r="F143" s="185" t="s">
        <v>492</v>
      </c>
      <c r="G143" s="186" t="s">
        <v>139</v>
      </c>
      <c r="H143" s="187">
        <v>10</v>
      </c>
      <c r="I143" s="188"/>
      <c r="J143" s="189">
        <f t="shared" si="20"/>
        <v>0</v>
      </c>
      <c r="K143" s="185" t="s">
        <v>140</v>
      </c>
      <c r="L143" s="39"/>
      <c r="M143" s="190" t="s">
        <v>19</v>
      </c>
      <c r="N143" s="191" t="s">
        <v>45</v>
      </c>
      <c r="O143" s="61"/>
      <c r="P143" s="192">
        <f t="shared" si="21"/>
        <v>0</v>
      </c>
      <c r="Q143" s="192">
        <v>0</v>
      </c>
      <c r="R143" s="192">
        <f t="shared" si="22"/>
        <v>0</v>
      </c>
      <c r="S143" s="192">
        <v>0.01102</v>
      </c>
      <c r="T143" s="193">
        <f t="shared" si="23"/>
        <v>0.1102</v>
      </c>
      <c r="AR143" s="18" t="s">
        <v>141</v>
      </c>
      <c r="AT143" s="18" t="s">
        <v>136</v>
      </c>
      <c r="AU143" s="18" t="s">
        <v>84</v>
      </c>
      <c r="AY143" s="18" t="s">
        <v>133</v>
      </c>
      <c r="BE143" s="194">
        <f t="shared" si="24"/>
        <v>0</v>
      </c>
      <c r="BF143" s="194">
        <f t="shared" si="25"/>
        <v>0</v>
      </c>
      <c r="BG143" s="194">
        <f t="shared" si="26"/>
        <v>0</v>
      </c>
      <c r="BH143" s="194">
        <f t="shared" si="27"/>
        <v>0</v>
      </c>
      <c r="BI143" s="194">
        <f t="shared" si="28"/>
        <v>0</v>
      </c>
      <c r="BJ143" s="18" t="s">
        <v>82</v>
      </c>
      <c r="BK143" s="194">
        <f t="shared" si="29"/>
        <v>0</v>
      </c>
      <c r="BL143" s="18" t="s">
        <v>141</v>
      </c>
      <c r="BM143" s="18" t="s">
        <v>493</v>
      </c>
    </row>
    <row r="144" spans="2:65" s="1" customFormat="1" ht="16.5" customHeight="1">
      <c r="B144" s="35"/>
      <c r="C144" s="183" t="s">
        <v>494</v>
      </c>
      <c r="D144" s="183" t="s">
        <v>136</v>
      </c>
      <c r="E144" s="184" t="s">
        <v>495</v>
      </c>
      <c r="F144" s="185" t="s">
        <v>496</v>
      </c>
      <c r="G144" s="186" t="s">
        <v>171</v>
      </c>
      <c r="H144" s="187">
        <v>1</v>
      </c>
      <c r="I144" s="188"/>
      <c r="J144" s="189">
        <f t="shared" si="20"/>
        <v>0</v>
      </c>
      <c r="K144" s="185" t="s">
        <v>140</v>
      </c>
      <c r="L144" s="39"/>
      <c r="M144" s="190" t="s">
        <v>19</v>
      </c>
      <c r="N144" s="191" t="s">
        <v>45</v>
      </c>
      <c r="O144" s="61"/>
      <c r="P144" s="192">
        <f t="shared" si="21"/>
        <v>0</v>
      </c>
      <c r="Q144" s="192">
        <v>0</v>
      </c>
      <c r="R144" s="192">
        <f t="shared" si="22"/>
        <v>0</v>
      </c>
      <c r="S144" s="192">
        <v>0</v>
      </c>
      <c r="T144" s="193">
        <f t="shared" si="23"/>
        <v>0</v>
      </c>
      <c r="AR144" s="18" t="s">
        <v>141</v>
      </c>
      <c r="AT144" s="18" t="s">
        <v>136</v>
      </c>
      <c r="AU144" s="18" t="s">
        <v>84</v>
      </c>
      <c r="AY144" s="18" t="s">
        <v>133</v>
      </c>
      <c r="BE144" s="194">
        <f t="shared" si="24"/>
        <v>0</v>
      </c>
      <c r="BF144" s="194">
        <f t="shared" si="25"/>
        <v>0</v>
      </c>
      <c r="BG144" s="194">
        <f t="shared" si="26"/>
        <v>0</v>
      </c>
      <c r="BH144" s="194">
        <f t="shared" si="27"/>
        <v>0</v>
      </c>
      <c r="BI144" s="194">
        <f t="shared" si="28"/>
        <v>0</v>
      </c>
      <c r="BJ144" s="18" t="s">
        <v>82</v>
      </c>
      <c r="BK144" s="194">
        <f t="shared" si="29"/>
        <v>0</v>
      </c>
      <c r="BL144" s="18" t="s">
        <v>141</v>
      </c>
      <c r="BM144" s="18" t="s">
        <v>497</v>
      </c>
    </row>
    <row r="145" spans="2:65" s="1" customFormat="1" ht="16.5" customHeight="1">
      <c r="B145" s="35"/>
      <c r="C145" s="183" t="s">
        <v>498</v>
      </c>
      <c r="D145" s="183" t="s">
        <v>136</v>
      </c>
      <c r="E145" s="184" t="s">
        <v>499</v>
      </c>
      <c r="F145" s="185" t="s">
        <v>500</v>
      </c>
      <c r="G145" s="186" t="s">
        <v>171</v>
      </c>
      <c r="H145" s="187">
        <v>1</v>
      </c>
      <c r="I145" s="188"/>
      <c r="J145" s="189">
        <f t="shared" si="20"/>
        <v>0</v>
      </c>
      <c r="K145" s="185" t="s">
        <v>140</v>
      </c>
      <c r="L145" s="39"/>
      <c r="M145" s="190" t="s">
        <v>19</v>
      </c>
      <c r="N145" s="191" t="s">
        <v>45</v>
      </c>
      <c r="O145" s="61"/>
      <c r="P145" s="192">
        <f t="shared" si="21"/>
        <v>0</v>
      </c>
      <c r="Q145" s="192">
        <v>0</v>
      </c>
      <c r="R145" s="192">
        <f t="shared" si="22"/>
        <v>0</v>
      </c>
      <c r="S145" s="192">
        <v>0</v>
      </c>
      <c r="T145" s="193">
        <f t="shared" si="23"/>
        <v>0</v>
      </c>
      <c r="AR145" s="18" t="s">
        <v>141</v>
      </c>
      <c r="AT145" s="18" t="s">
        <v>136</v>
      </c>
      <c r="AU145" s="18" t="s">
        <v>84</v>
      </c>
      <c r="AY145" s="18" t="s">
        <v>133</v>
      </c>
      <c r="BE145" s="194">
        <f t="shared" si="24"/>
        <v>0</v>
      </c>
      <c r="BF145" s="194">
        <f t="shared" si="25"/>
        <v>0</v>
      </c>
      <c r="BG145" s="194">
        <f t="shared" si="26"/>
        <v>0</v>
      </c>
      <c r="BH145" s="194">
        <f t="shared" si="27"/>
        <v>0</v>
      </c>
      <c r="BI145" s="194">
        <f t="shared" si="28"/>
        <v>0</v>
      </c>
      <c r="BJ145" s="18" t="s">
        <v>82</v>
      </c>
      <c r="BK145" s="194">
        <f t="shared" si="29"/>
        <v>0</v>
      </c>
      <c r="BL145" s="18" t="s">
        <v>141</v>
      </c>
      <c r="BM145" s="18" t="s">
        <v>501</v>
      </c>
    </row>
    <row r="146" spans="2:65" s="1" customFormat="1" ht="16.5" customHeight="1">
      <c r="B146" s="35"/>
      <c r="C146" s="183" t="s">
        <v>502</v>
      </c>
      <c r="D146" s="183" t="s">
        <v>136</v>
      </c>
      <c r="E146" s="184" t="s">
        <v>503</v>
      </c>
      <c r="F146" s="185" t="s">
        <v>504</v>
      </c>
      <c r="G146" s="186" t="s">
        <v>171</v>
      </c>
      <c r="H146" s="187">
        <v>5</v>
      </c>
      <c r="I146" s="188"/>
      <c r="J146" s="189">
        <f t="shared" si="20"/>
        <v>0</v>
      </c>
      <c r="K146" s="185" t="s">
        <v>140</v>
      </c>
      <c r="L146" s="39"/>
      <c r="M146" s="190" t="s">
        <v>19</v>
      </c>
      <c r="N146" s="191" t="s">
        <v>45</v>
      </c>
      <c r="O146" s="61"/>
      <c r="P146" s="192">
        <f t="shared" si="21"/>
        <v>0</v>
      </c>
      <c r="Q146" s="192">
        <v>0</v>
      </c>
      <c r="R146" s="192">
        <f t="shared" si="22"/>
        <v>0</v>
      </c>
      <c r="S146" s="192">
        <v>0</v>
      </c>
      <c r="T146" s="193">
        <f t="shared" si="23"/>
        <v>0</v>
      </c>
      <c r="AR146" s="18" t="s">
        <v>141</v>
      </c>
      <c r="AT146" s="18" t="s">
        <v>136</v>
      </c>
      <c r="AU146" s="18" t="s">
        <v>84</v>
      </c>
      <c r="AY146" s="18" t="s">
        <v>133</v>
      </c>
      <c r="BE146" s="194">
        <f t="shared" si="24"/>
        <v>0</v>
      </c>
      <c r="BF146" s="194">
        <f t="shared" si="25"/>
        <v>0</v>
      </c>
      <c r="BG146" s="194">
        <f t="shared" si="26"/>
        <v>0</v>
      </c>
      <c r="BH146" s="194">
        <f t="shared" si="27"/>
        <v>0</v>
      </c>
      <c r="BI146" s="194">
        <f t="shared" si="28"/>
        <v>0</v>
      </c>
      <c r="BJ146" s="18" t="s">
        <v>82</v>
      </c>
      <c r="BK146" s="194">
        <f t="shared" si="29"/>
        <v>0</v>
      </c>
      <c r="BL146" s="18" t="s">
        <v>141</v>
      </c>
      <c r="BM146" s="18" t="s">
        <v>505</v>
      </c>
    </row>
    <row r="147" spans="2:65" s="1" customFormat="1" ht="16.5" customHeight="1">
      <c r="B147" s="35"/>
      <c r="C147" s="183" t="s">
        <v>506</v>
      </c>
      <c r="D147" s="183" t="s">
        <v>136</v>
      </c>
      <c r="E147" s="184" t="s">
        <v>507</v>
      </c>
      <c r="F147" s="185" t="s">
        <v>508</v>
      </c>
      <c r="G147" s="186" t="s">
        <v>171</v>
      </c>
      <c r="H147" s="187">
        <v>1</v>
      </c>
      <c r="I147" s="188"/>
      <c r="J147" s="189">
        <f t="shared" si="20"/>
        <v>0</v>
      </c>
      <c r="K147" s="185" t="s">
        <v>140</v>
      </c>
      <c r="L147" s="39"/>
      <c r="M147" s="190" t="s">
        <v>19</v>
      </c>
      <c r="N147" s="191" t="s">
        <v>45</v>
      </c>
      <c r="O147" s="61"/>
      <c r="P147" s="192">
        <f t="shared" si="21"/>
        <v>0</v>
      </c>
      <c r="Q147" s="192">
        <v>0.00389</v>
      </c>
      <c r="R147" s="192">
        <f t="shared" si="22"/>
        <v>0.00389</v>
      </c>
      <c r="S147" s="192">
        <v>0</v>
      </c>
      <c r="T147" s="193">
        <f t="shared" si="23"/>
        <v>0</v>
      </c>
      <c r="AR147" s="18" t="s">
        <v>141</v>
      </c>
      <c r="AT147" s="18" t="s">
        <v>136</v>
      </c>
      <c r="AU147" s="18" t="s">
        <v>84</v>
      </c>
      <c r="AY147" s="18" t="s">
        <v>133</v>
      </c>
      <c r="BE147" s="194">
        <f t="shared" si="24"/>
        <v>0</v>
      </c>
      <c r="BF147" s="194">
        <f t="shared" si="25"/>
        <v>0</v>
      </c>
      <c r="BG147" s="194">
        <f t="shared" si="26"/>
        <v>0</v>
      </c>
      <c r="BH147" s="194">
        <f t="shared" si="27"/>
        <v>0</v>
      </c>
      <c r="BI147" s="194">
        <f t="shared" si="28"/>
        <v>0</v>
      </c>
      <c r="BJ147" s="18" t="s">
        <v>82</v>
      </c>
      <c r="BK147" s="194">
        <f t="shared" si="29"/>
        <v>0</v>
      </c>
      <c r="BL147" s="18" t="s">
        <v>141</v>
      </c>
      <c r="BM147" s="18" t="s">
        <v>509</v>
      </c>
    </row>
    <row r="148" spans="2:65" s="1" customFormat="1" ht="16.5" customHeight="1">
      <c r="B148" s="35"/>
      <c r="C148" s="183" t="s">
        <v>510</v>
      </c>
      <c r="D148" s="183" t="s">
        <v>136</v>
      </c>
      <c r="E148" s="184" t="s">
        <v>511</v>
      </c>
      <c r="F148" s="185" t="s">
        <v>512</v>
      </c>
      <c r="G148" s="186" t="s">
        <v>139</v>
      </c>
      <c r="H148" s="187">
        <v>2.5</v>
      </c>
      <c r="I148" s="188"/>
      <c r="J148" s="189">
        <f t="shared" si="20"/>
        <v>0</v>
      </c>
      <c r="K148" s="185" t="s">
        <v>140</v>
      </c>
      <c r="L148" s="39"/>
      <c r="M148" s="190" t="s">
        <v>19</v>
      </c>
      <c r="N148" s="191" t="s">
        <v>45</v>
      </c>
      <c r="O148" s="61"/>
      <c r="P148" s="192">
        <f t="shared" si="21"/>
        <v>0</v>
      </c>
      <c r="Q148" s="192">
        <v>0.00142</v>
      </c>
      <c r="R148" s="192">
        <f t="shared" si="22"/>
        <v>0.00355</v>
      </c>
      <c r="S148" s="192">
        <v>0</v>
      </c>
      <c r="T148" s="193">
        <f t="shared" si="23"/>
        <v>0</v>
      </c>
      <c r="AR148" s="18" t="s">
        <v>141</v>
      </c>
      <c r="AT148" s="18" t="s">
        <v>136</v>
      </c>
      <c r="AU148" s="18" t="s">
        <v>84</v>
      </c>
      <c r="AY148" s="18" t="s">
        <v>133</v>
      </c>
      <c r="BE148" s="194">
        <f t="shared" si="24"/>
        <v>0</v>
      </c>
      <c r="BF148" s="194">
        <f t="shared" si="25"/>
        <v>0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18" t="s">
        <v>82</v>
      </c>
      <c r="BK148" s="194">
        <f t="shared" si="29"/>
        <v>0</v>
      </c>
      <c r="BL148" s="18" t="s">
        <v>141</v>
      </c>
      <c r="BM148" s="18" t="s">
        <v>513</v>
      </c>
    </row>
    <row r="149" spans="2:65" s="1" customFormat="1" ht="16.5" customHeight="1">
      <c r="B149" s="35"/>
      <c r="C149" s="183" t="s">
        <v>514</v>
      </c>
      <c r="D149" s="183" t="s">
        <v>136</v>
      </c>
      <c r="E149" s="184" t="s">
        <v>515</v>
      </c>
      <c r="F149" s="185" t="s">
        <v>516</v>
      </c>
      <c r="G149" s="186" t="s">
        <v>139</v>
      </c>
      <c r="H149" s="187">
        <v>10</v>
      </c>
      <c r="I149" s="188"/>
      <c r="J149" s="189">
        <f t="shared" si="20"/>
        <v>0</v>
      </c>
      <c r="K149" s="185" t="s">
        <v>140</v>
      </c>
      <c r="L149" s="39"/>
      <c r="M149" s="190" t="s">
        <v>19</v>
      </c>
      <c r="N149" s="191" t="s">
        <v>45</v>
      </c>
      <c r="O149" s="61"/>
      <c r="P149" s="192">
        <f t="shared" si="21"/>
        <v>0</v>
      </c>
      <c r="Q149" s="192">
        <v>0</v>
      </c>
      <c r="R149" s="192">
        <f t="shared" si="22"/>
        <v>0</v>
      </c>
      <c r="S149" s="192">
        <v>0.00028</v>
      </c>
      <c r="T149" s="193">
        <f t="shared" si="23"/>
        <v>0.0027999999999999995</v>
      </c>
      <c r="AR149" s="18" t="s">
        <v>141</v>
      </c>
      <c r="AT149" s="18" t="s">
        <v>136</v>
      </c>
      <c r="AU149" s="18" t="s">
        <v>84</v>
      </c>
      <c r="AY149" s="18" t="s">
        <v>133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8" t="s">
        <v>82</v>
      </c>
      <c r="BK149" s="194">
        <f t="shared" si="29"/>
        <v>0</v>
      </c>
      <c r="BL149" s="18" t="s">
        <v>141</v>
      </c>
      <c r="BM149" s="18" t="s">
        <v>517</v>
      </c>
    </row>
    <row r="150" spans="2:65" s="1" customFormat="1" ht="16.5" customHeight="1">
      <c r="B150" s="35"/>
      <c r="C150" s="183" t="s">
        <v>518</v>
      </c>
      <c r="D150" s="183" t="s">
        <v>136</v>
      </c>
      <c r="E150" s="184" t="s">
        <v>519</v>
      </c>
      <c r="F150" s="185" t="s">
        <v>520</v>
      </c>
      <c r="G150" s="186" t="s">
        <v>139</v>
      </c>
      <c r="H150" s="187">
        <v>50</v>
      </c>
      <c r="I150" s="188"/>
      <c r="J150" s="189">
        <f t="shared" si="20"/>
        <v>0</v>
      </c>
      <c r="K150" s="185" t="s">
        <v>140</v>
      </c>
      <c r="L150" s="39"/>
      <c r="M150" s="190" t="s">
        <v>19</v>
      </c>
      <c r="N150" s="191" t="s">
        <v>45</v>
      </c>
      <c r="O150" s="61"/>
      <c r="P150" s="192">
        <f t="shared" si="21"/>
        <v>0</v>
      </c>
      <c r="Q150" s="192">
        <v>0</v>
      </c>
      <c r="R150" s="192">
        <f t="shared" si="22"/>
        <v>0</v>
      </c>
      <c r="S150" s="192">
        <v>0.00029</v>
      </c>
      <c r="T150" s="193">
        <f t="shared" si="23"/>
        <v>0.0145</v>
      </c>
      <c r="AR150" s="18" t="s">
        <v>141</v>
      </c>
      <c r="AT150" s="18" t="s">
        <v>136</v>
      </c>
      <c r="AU150" s="18" t="s">
        <v>84</v>
      </c>
      <c r="AY150" s="18" t="s">
        <v>133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8" t="s">
        <v>82</v>
      </c>
      <c r="BK150" s="194">
        <f t="shared" si="29"/>
        <v>0</v>
      </c>
      <c r="BL150" s="18" t="s">
        <v>141</v>
      </c>
      <c r="BM150" s="18" t="s">
        <v>521</v>
      </c>
    </row>
    <row r="151" spans="2:65" s="1" customFormat="1" ht="16.5" customHeight="1">
      <c r="B151" s="35"/>
      <c r="C151" s="183" t="s">
        <v>522</v>
      </c>
      <c r="D151" s="183" t="s">
        <v>136</v>
      </c>
      <c r="E151" s="184" t="s">
        <v>523</v>
      </c>
      <c r="F151" s="185" t="s">
        <v>524</v>
      </c>
      <c r="G151" s="186" t="s">
        <v>171</v>
      </c>
      <c r="H151" s="187">
        <v>10</v>
      </c>
      <c r="I151" s="188"/>
      <c r="J151" s="189">
        <f t="shared" si="20"/>
        <v>0</v>
      </c>
      <c r="K151" s="185" t="s">
        <v>140</v>
      </c>
      <c r="L151" s="39"/>
      <c r="M151" s="190" t="s">
        <v>19</v>
      </c>
      <c r="N151" s="191" t="s">
        <v>45</v>
      </c>
      <c r="O151" s="61"/>
      <c r="P151" s="192">
        <f t="shared" si="21"/>
        <v>0</v>
      </c>
      <c r="Q151" s="192">
        <v>0</v>
      </c>
      <c r="R151" s="192">
        <f t="shared" si="22"/>
        <v>0</v>
      </c>
      <c r="S151" s="192">
        <v>0</v>
      </c>
      <c r="T151" s="193">
        <f t="shared" si="23"/>
        <v>0</v>
      </c>
      <c r="AR151" s="18" t="s">
        <v>141</v>
      </c>
      <c r="AT151" s="18" t="s">
        <v>136</v>
      </c>
      <c r="AU151" s="18" t="s">
        <v>84</v>
      </c>
      <c r="AY151" s="18" t="s">
        <v>133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8" t="s">
        <v>82</v>
      </c>
      <c r="BK151" s="194">
        <f t="shared" si="29"/>
        <v>0</v>
      </c>
      <c r="BL151" s="18" t="s">
        <v>141</v>
      </c>
      <c r="BM151" s="18" t="s">
        <v>525</v>
      </c>
    </row>
    <row r="152" spans="2:65" s="1" customFormat="1" ht="16.5" customHeight="1">
      <c r="B152" s="35"/>
      <c r="C152" s="183" t="s">
        <v>526</v>
      </c>
      <c r="D152" s="183" t="s">
        <v>136</v>
      </c>
      <c r="E152" s="184" t="s">
        <v>527</v>
      </c>
      <c r="F152" s="185" t="s">
        <v>528</v>
      </c>
      <c r="G152" s="186" t="s">
        <v>171</v>
      </c>
      <c r="H152" s="187">
        <v>20</v>
      </c>
      <c r="I152" s="188"/>
      <c r="J152" s="189">
        <f t="shared" si="20"/>
        <v>0</v>
      </c>
      <c r="K152" s="185" t="s">
        <v>140</v>
      </c>
      <c r="L152" s="39"/>
      <c r="M152" s="190" t="s">
        <v>19</v>
      </c>
      <c r="N152" s="191" t="s">
        <v>45</v>
      </c>
      <c r="O152" s="61"/>
      <c r="P152" s="192">
        <f t="shared" si="21"/>
        <v>0</v>
      </c>
      <c r="Q152" s="192">
        <v>0</v>
      </c>
      <c r="R152" s="192">
        <f t="shared" si="22"/>
        <v>0</v>
      </c>
      <c r="S152" s="192">
        <v>0</v>
      </c>
      <c r="T152" s="193">
        <f t="shared" si="23"/>
        <v>0</v>
      </c>
      <c r="AR152" s="18" t="s">
        <v>141</v>
      </c>
      <c r="AT152" s="18" t="s">
        <v>136</v>
      </c>
      <c r="AU152" s="18" t="s">
        <v>84</v>
      </c>
      <c r="AY152" s="18" t="s">
        <v>133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8" t="s">
        <v>82</v>
      </c>
      <c r="BK152" s="194">
        <f t="shared" si="29"/>
        <v>0</v>
      </c>
      <c r="BL152" s="18" t="s">
        <v>141</v>
      </c>
      <c r="BM152" s="18" t="s">
        <v>529</v>
      </c>
    </row>
    <row r="153" spans="2:65" s="1" customFormat="1" ht="16.5" customHeight="1">
      <c r="B153" s="35"/>
      <c r="C153" s="183" t="s">
        <v>530</v>
      </c>
      <c r="D153" s="183" t="s">
        <v>136</v>
      </c>
      <c r="E153" s="184" t="s">
        <v>531</v>
      </c>
      <c r="F153" s="185" t="s">
        <v>532</v>
      </c>
      <c r="G153" s="186" t="s">
        <v>171</v>
      </c>
      <c r="H153" s="187">
        <v>5</v>
      </c>
      <c r="I153" s="188"/>
      <c r="J153" s="189">
        <f t="shared" si="20"/>
        <v>0</v>
      </c>
      <c r="K153" s="185" t="s">
        <v>140</v>
      </c>
      <c r="L153" s="39"/>
      <c r="M153" s="190" t="s">
        <v>19</v>
      </c>
      <c r="N153" s="191" t="s">
        <v>45</v>
      </c>
      <c r="O153" s="61"/>
      <c r="P153" s="192">
        <f t="shared" si="21"/>
        <v>0</v>
      </c>
      <c r="Q153" s="192">
        <v>0</v>
      </c>
      <c r="R153" s="192">
        <f t="shared" si="22"/>
        <v>0</v>
      </c>
      <c r="S153" s="192">
        <v>0</v>
      </c>
      <c r="T153" s="193">
        <f t="shared" si="23"/>
        <v>0</v>
      </c>
      <c r="AR153" s="18" t="s">
        <v>141</v>
      </c>
      <c r="AT153" s="18" t="s">
        <v>136</v>
      </c>
      <c r="AU153" s="18" t="s">
        <v>84</v>
      </c>
      <c r="AY153" s="18" t="s">
        <v>133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8" t="s">
        <v>82</v>
      </c>
      <c r="BK153" s="194">
        <f t="shared" si="29"/>
        <v>0</v>
      </c>
      <c r="BL153" s="18" t="s">
        <v>141</v>
      </c>
      <c r="BM153" s="18" t="s">
        <v>533</v>
      </c>
    </row>
    <row r="154" spans="2:65" s="1" customFormat="1" ht="16.5" customHeight="1">
      <c r="B154" s="35"/>
      <c r="C154" s="183" t="s">
        <v>534</v>
      </c>
      <c r="D154" s="183" t="s">
        <v>136</v>
      </c>
      <c r="E154" s="184" t="s">
        <v>535</v>
      </c>
      <c r="F154" s="185" t="s">
        <v>536</v>
      </c>
      <c r="G154" s="186" t="s">
        <v>171</v>
      </c>
      <c r="H154" s="187">
        <v>6</v>
      </c>
      <c r="I154" s="188"/>
      <c r="J154" s="189">
        <f t="shared" si="20"/>
        <v>0</v>
      </c>
      <c r="K154" s="185" t="s">
        <v>140</v>
      </c>
      <c r="L154" s="39"/>
      <c r="M154" s="190" t="s">
        <v>19</v>
      </c>
      <c r="N154" s="191" t="s">
        <v>45</v>
      </c>
      <c r="O154" s="61"/>
      <c r="P154" s="192">
        <f t="shared" si="21"/>
        <v>0</v>
      </c>
      <c r="Q154" s="192">
        <v>3E-05</v>
      </c>
      <c r="R154" s="192">
        <f t="shared" si="22"/>
        <v>0.00018</v>
      </c>
      <c r="S154" s="192">
        <v>0</v>
      </c>
      <c r="T154" s="193">
        <f t="shared" si="23"/>
        <v>0</v>
      </c>
      <c r="AR154" s="18" t="s">
        <v>141</v>
      </c>
      <c r="AT154" s="18" t="s">
        <v>136</v>
      </c>
      <c r="AU154" s="18" t="s">
        <v>84</v>
      </c>
      <c r="AY154" s="18" t="s">
        <v>133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8" t="s">
        <v>82</v>
      </c>
      <c r="BK154" s="194">
        <f t="shared" si="29"/>
        <v>0</v>
      </c>
      <c r="BL154" s="18" t="s">
        <v>141</v>
      </c>
      <c r="BM154" s="18" t="s">
        <v>537</v>
      </c>
    </row>
    <row r="155" spans="2:65" s="1" customFormat="1" ht="16.5" customHeight="1">
      <c r="B155" s="35"/>
      <c r="C155" s="183" t="s">
        <v>538</v>
      </c>
      <c r="D155" s="183" t="s">
        <v>136</v>
      </c>
      <c r="E155" s="184" t="s">
        <v>539</v>
      </c>
      <c r="F155" s="185" t="s">
        <v>540</v>
      </c>
      <c r="G155" s="186" t="s">
        <v>171</v>
      </c>
      <c r="H155" s="187">
        <v>1</v>
      </c>
      <c r="I155" s="188"/>
      <c r="J155" s="189">
        <f t="shared" si="20"/>
        <v>0</v>
      </c>
      <c r="K155" s="185" t="s">
        <v>140</v>
      </c>
      <c r="L155" s="39"/>
      <c r="M155" s="190" t="s">
        <v>19</v>
      </c>
      <c r="N155" s="191" t="s">
        <v>45</v>
      </c>
      <c r="O155" s="61"/>
      <c r="P155" s="192">
        <f t="shared" si="21"/>
        <v>0</v>
      </c>
      <c r="Q155" s="192">
        <v>4E-05</v>
      </c>
      <c r="R155" s="192">
        <f t="shared" si="22"/>
        <v>4E-05</v>
      </c>
      <c r="S155" s="192">
        <v>0</v>
      </c>
      <c r="T155" s="193">
        <f t="shared" si="23"/>
        <v>0</v>
      </c>
      <c r="AR155" s="18" t="s">
        <v>141</v>
      </c>
      <c r="AT155" s="18" t="s">
        <v>136</v>
      </c>
      <c r="AU155" s="18" t="s">
        <v>84</v>
      </c>
      <c r="AY155" s="18" t="s">
        <v>133</v>
      </c>
      <c r="BE155" s="194">
        <f t="shared" si="24"/>
        <v>0</v>
      </c>
      <c r="BF155" s="194">
        <f t="shared" si="25"/>
        <v>0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8" t="s">
        <v>82</v>
      </c>
      <c r="BK155" s="194">
        <f t="shared" si="29"/>
        <v>0</v>
      </c>
      <c r="BL155" s="18" t="s">
        <v>141</v>
      </c>
      <c r="BM155" s="18" t="s">
        <v>541</v>
      </c>
    </row>
    <row r="156" spans="2:65" s="1" customFormat="1" ht="16.5" customHeight="1">
      <c r="B156" s="35"/>
      <c r="C156" s="183" t="s">
        <v>542</v>
      </c>
      <c r="D156" s="183" t="s">
        <v>136</v>
      </c>
      <c r="E156" s="184" t="s">
        <v>543</v>
      </c>
      <c r="F156" s="185" t="s">
        <v>544</v>
      </c>
      <c r="G156" s="186" t="s">
        <v>171</v>
      </c>
      <c r="H156" s="187">
        <v>2</v>
      </c>
      <c r="I156" s="188"/>
      <c r="J156" s="189">
        <f t="shared" si="20"/>
        <v>0</v>
      </c>
      <c r="K156" s="185" t="s">
        <v>140</v>
      </c>
      <c r="L156" s="39"/>
      <c r="M156" s="190" t="s">
        <v>19</v>
      </c>
      <c r="N156" s="191" t="s">
        <v>45</v>
      </c>
      <c r="O156" s="61"/>
      <c r="P156" s="192">
        <f t="shared" si="21"/>
        <v>0</v>
      </c>
      <c r="Q156" s="192">
        <v>4E-05</v>
      </c>
      <c r="R156" s="192">
        <f t="shared" si="22"/>
        <v>8E-05</v>
      </c>
      <c r="S156" s="192">
        <v>0</v>
      </c>
      <c r="T156" s="193">
        <f t="shared" si="23"/>
        <v>0</v>
      </c>
      <c r="AR156" s="18" t="s">
        <v>141</v>
      </c>
      <c r="AT156" s="18" t="s">
        <v>136</v>
      </c>
      <c r="AU156" s="18" t="s">
        <v>84</v>
      </c>
      <c r="AY156" s="18" t="s">
        <v>133</v>
      </c>
      <c r="BE156" s="194">
        <f t="shared" si="24"/>
        <v>0</v>
      </c>
      <c r="BF156" s="194">
        <f t="shared" si="25"/>
        <v>0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8" t="s">
        <v>82</v>
      </c>
      <c r="BK156" s="194">
        <f t="shared" si="29"/>
        <v>0</v>
      </c>
      <c r="BL156" s="18" t="s">
        <v>141</v>
      </c>
      <c r="BM156" s="18" t="s">
        <v>545</v>
      </c>
    </row>
    <row r="157" spans="2:65" s="1" customFormat="1" ht="16.5" customHeight="1">
      <c r="B157" s="35"/>
      <c r="C157" s="183" t="s">
        <v>546</v>
      </c>
      <c r="D157" s="183" t="s">
        <v>136</v>
      </c>
      <c r="E157" s="184" t="s">
        <v>547</v>
      </c>
      <c r="F157" s="185" t="s">
        <v>548</v>
      </c>
      <c r="G157" s="186" t="s">
        <v>171</v>
      </c>
      <c r="H157" s="187">
        <v>1</v>
      </c>
      <c r="I157" s="188"/>
      <c r="J157" s="189">
        <f t="shared" si="20"/>
        <v>0</v>
      </c>
      <c r="K157" s="185" t="s">
        <v>140</v>
      </c>
      <c r="L157" s="39"/>
      <c r="M157" s="190" t="s">
        <v>19</v>
      </c>
      <c r="N157" s="191" t="s">
        <v>45</v>
      </c>
      <c r="O157" s="61"/>
      <c r="P157" s="192">
        <f t="shared" si="21"/>
        <v>0</v>
      </c>
      <c r="Q157" s="192">
        <v>5E-05</v>
      </c>
      <c r="R157" s="192">
        <f t="shared" si="22"/>
        <v>5E-05</v>
      </c>
      <c r="S157" s="192">
        <v>0</v>
      </c>
      <c r="T157" s="193">
        <f t="shared" si="23"/>
        <v>0</v>
      </c>
      <c r="AR157" s="18" t="s">
        <v>141</v>
      </c>
      <c r="AT157" s="18" t="s">
        <v>136</v>
      </c>
      <c r="AU157" s="18" t="s">
        <v>84</v>
      </c>
      <c r="AY157" s="18" t="s">
        <v>133</v>
      </c>
      <c r="BE157" s="194">
        <f t="shared" si="24"/>
        <v>0</v>
      </c>
      <c r="BF157" s="194">
        <f t="shared" si="25"/>
        <v>0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8" t="s">
        <v>82</v>
      </c>
      <c r="BK157" s="194">
        <f t="shared" si="29"/>
        <v>0</v>
      </c>
      <c r="BL157" s="18" t="s">
        <v>141</v>
      </c>
      <c r="BM157" s="18" t="s">
        <v>549</v>
      </c>
    </row>
    <row r="158" spans="2:65" s="1" customFormat="1" ht="16.5" customHeight="1">
      <c r="B158" s="35"/>
      <c r="C158" s="183" t="s">
        <v>550</v>
      </c>
      <c r="D158" s="183" t="s">
        <v>136</v>
      </c>
      <c r="E158" s="184" t="s">
        <v>551</v>
      </c>
      <c r="F158" s="185" t="s">
        <v>552</v>
      </c>
      <c r="G158" s="186" t="s">
        <v>171</v>
      </c>
      <c r="H158" s="187">
        <v>13</v>
      </c>
      <c r="I158" s="188"/>
      <c r="J158" s="189">
        <f t="shared" si="20"/>
        <v>0</v>
      </c>
      <c r="K158" s="185" t="s">
        <v>140</v>
      </c>
      <c r="L158" s="39"/>
      <c r="M158" s="190" t="s">
        <v>19</v>
      </c>
      <c r="N158" s="191" t="s">
        <v>45</v>
      </c>
      <c r="O158" s="61"/>
      <c r="P158" s="192">
        <f t="shared" si="21"/>
        <v>0</v>
      </c>
      <c r="Q158" s="192">
        <v>0.00013</v>
      </c>
      <c r="R158" s="192">
        <f t="shared" si="22"/>
        <v>0.0016899999999999999</v>
      </c>
      <c r="S158" s="192">
        <v>0</v>
      </c>
      <c r="T158" s="193">
        <f t="shared" si="23"/>
        <v>0</v>
      </c>
      <c r="AR158" s="18" t="s">
        <v>141</v>
      </c>
      <c r="AT158" s="18" t="s">
        <v>136</v>
      </c>
      <c r="AU158" s="18" t="s">
        <v>84</v>
      </c>
      <c r="AY158" s="18" t="s">
        <v>133</v>
      </c>
      <c r="BE158" s="194">
        <f t="shared" si="24"/>
        <v>0</v>
      </c>
      <c r="BF158" s="194">
        <f t="shared" si="25"/>
        <v>0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8" t="s">
        <v>82</v>
      </c>
      <c r="BK158" s="194">
        <f t="shared" si="29"/>
        <v>0</v>
      </c>
      <c r="BL158" s="18" t="s">
        <v>141</v>
      </c>
      <c r="BM158" s="18" t="s">
        <v>553</v>
      </c>
    </row>
    <row r="159" spans="2:65" s="1" customFormat="1" ht="16.5" customHeight="1">
      <c r="B159" s="35"/>
      <c r="C159" s="183" t="s">
        <v>554</v>
      </c>
      <c r="D159" s="183" t="s">
        <v>136</v>
      </c>
      <c r="E159" s="184" t="s">
        <v>555</v>
      </c>
      <c r="F159" s="185" t="s">
        <v>556</v>
      </c>
      <c r="G159" s="186" t="s">
        <v>557</v>
      </c>
      <c r="H159" s="187">
        <v>5</v>
      </c>
      <c r="I159" s="188"/>
      <c r="J159" s="189">
        <f t="shared" si="20"/>
        <v>0</v>
      </c>
      <c r="K159" s="185" t="s">
        <v>140</v>
      </c>
      <c r="L159" s="39"/>
      <c r="M159" s="190" t="s">
        <v>19</v>
      </c>
      <c r="N159" s="191" t="s">
        <v>45</v>
      </c>
      <c r="O159" s="61"/>
      <c r="P159" s="192">
        <f t="shared" si="21"/>
        <v>0</v>
      </c>
      <c r="Q159" s="192">
        <v>0.00025</v>
      </c>
      <c r="R159" s="192">
        <f t="shared" si="22"/>
        <v>0.00125</v>
      </c>
      <c r="S159" s="192">
        <v>0</v>
      </c>
      <c r="T159" s="193">
        <f t="shared" si="23"/>
        <v>0</v>
      </c>
      <c r="AR159" s="18" t="s">
        <v>141</v>
      </c>
      <c r="AT159" s="18" t="s">
        <v>136</v>
      </c>
      <c r="AU159" s="18" t="s">
        <v>84</v>
      </c>
      <c r="AY159" s="18" t="s">
        <v>133</v>
      </c>
      <c r="BE159" s="194">
        <f t="shared" si="24"/>
        <v>0</v>
      </c>
      <c r="BF159" s="194">
        <f t="shared" si="25"/>
        <v>0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8" t="s">
        <v>82</v>
      </c>
      <c r="BK159" s="194">
        <f t="shared" si="29"/>
        <v>0</v>
      </c>
      <c r="BL159" s="18" t="s">
        <v>141</v>
      </c>
      <c r="BM159" s="18" t="s">
        <v>558</v>
      </c>
    </row>
    <row r="160" spans="2:65" s="1" customFormat="1" ht="16.5" customHeight="1">
      <c r="B160" s="35"/>
      <c r="C160" s="183" t="s">
        <v>559</v>
      </c>
      <c r="D160" s="183" t="s">
        <v>136</v>
      </c>
      <c r="E160" s="184" t="s">
        <v>560</v>
      </c>
      <c r="F160" s="185" t="s">
        <v>561</v>
      </c>
      <c r="G160" s="186" t="s">
        <v>139</v>
      </c>
      <c r="H160" s="187">
        <v>52</v>
      </c>
      <c r="I160" s="188"/>
      <c r="J160" s="189">
        <f t="shared" si="20"/>
        <v>0</v>
      </c>
      <c r="K160" s="185" t="s">
        <v>140</v>
      </c>
      <c r="L160" s="39"/>
      <c r="M160" s="190" t="s">
        <v>19</v>
      </c>
      <c r="N160" s="191" t="s">
        <v>45</v>
      </c>
      <c r="O160" s="61"/>
      <c r="P160" s="192">
        <f t="shared" si="21"/>
        <v>0</v>
      </c>
      <c r="Q160" s="192">
        <v>0.00066</v>
      </c>
      <c r="R160" s="192">
        <f t="shared" si="22"/>
        <v>0.03432</v>
      </c>
      <c r="S160" s="192">
        <v>0</v>
      </c>
      <c r="T160" s="193">
        <f t="shared" si="23"/>
        <v>0</v>
      </c>
      <c r="AR160" s="18" t="s">
        <v>141</v>
      </c>
      <c r="AT160" s="18" t="s">
        <v>136</v>
      </c>
      <c r="AU160" s="18" t="s">
        <v>84</v>
      </c>
      <c r="AY160" s="18" t="s">
        <v>133</v>
      </c>
      <c r="BE160" s="194">
        <f t="shared" si="24"/>
        <v>0</v>
      </c>
      <c r="BF160" s="194">
        <f t="shared" si="25"/>
        <v>0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8" t="s">
        <v>82</v>
      </c>
      <c r="BK160" s="194">
        <f t="shared" si="29"/>
        <v>0</v>
      </c>
      <c r="BL160" s="18" t="s">
        <v>141</v>
      </c>
      <c r="BM160" s="18" t="s">
        <v>562</v>
      </c>
    </row>
    <row r="161" spans="2:65" s="1" customFormat="1" ht="16.5" customHeight="1">
      <c r="B161" s="35"/>
      <c r="C161" s="183" t="s">
        <v>563</v>
      </c>
      <c r="D161" s="183" t="s">
        <v>136</v>
      </c>
      <c r="E161" s="184" t="s">
        <v>564</v>
      </c>
      <c r="F161" s="185" t="s">
        <v>565</v>
      </c>
      <c r="G161" s="186" t="s">
        <v>139</v>
      </c>
      <c r="H161" s="187">
        <v>22</v>
      </c>
      <c r="I161" s="188"/>
      <c r="J161" s="189">
        <f t="shared" si="20"/>
        <v>0</v>
      </c>
      <c r="K161" s="185" t="s">
        <v>140</v>
      </c>
      <c r="L161" s="39"/>
      <c r="M161" s="190" t="s">
        <v>19</v>
      </c>
      <c r="N161" s="191" t="s">
        <v>45</v>
      </c>
      <c r="O161" s="61"/>
      <c r="P161" s="192">
        <f t="shared" si="21"/>
        <v>0</v>
      </c>
      <c r="Q161" s="192">
        <v>0.00091</v>
      </c>
      <c r="R161" s="192">
        <f t="shared" si="22"/>
        <v>0.02002</v>
      </c>
      <c r="S161" s="192">
        <v>0</v>
      </c>
      <c r="T161" s="193">
        <f t="shared" si="23"/>
        <v>0</v>
      </c>
      <c r="AR161" s="18" t="s">
        <v>141</v>
      </c>
      <c r="AT161" s="18" t="s">
        <v>136</v>
      </c>
      <c r="AU161" s="18" t="s">
        <v>84</v>
      </c>
      <c r="AY161" s="18" t="s">
        <v>133</v>
      </c>
      <c r="BE161" s="194">
        <f t="shared" si="24"/>
        <v>0</v>
      </c>
      <c r="BF161" s="194">
        <f t="shared" si="25"/>
        <v>0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8" t="s">
        <v>82</v>
      </c>
      <c r="BK161" s="194">
        <f t="shared" si="29"/>
        <v>0</v>
      </c>
      <c r="BL161" s="18" t="s">
        <v>141</v>
      </c>
      <c r="BM161" s="18" t="s">
        <v>566</v>
      </c>
    </row>
    <row r="162" spans="2:65" s="1" customFormat="1" ht="16.5" customHeight="1">
      <c r="B162" s="35"/>
      <c r="C162" s="183" t="s">
        <v>567</v>
      </c>
      <c r="D162" s="183" t="s">
        <v>136</v>
      </c>
      <c r="E162" s="184" t="s">
        <v>568</v>
      </c>
      <c r="F162" s="185" t="s">
        <v>569</v>
      </c>
      <c r="G162" s="186" t="s">
        <v>139</v>
      </c>
      <c r="H162" s="187">
        <v>28</v>
      </c>
      <c r="I162" s="188"/>
      <c r="J162" s="189">
        <f t="shared" si="20"/>
        <v>0</v>
      </c>
      <c r="K162" s="185" t="s">
        <v>140</v>
      </c>
      <c r="L162" s="39"/>
      <c r="M162" s="190" t="s">
        <v>19</v>
      </c>
      <c r="N162" s="191" t="s">
        <v>45</v>
      </c>
      <c r="O162" s="61"/>
      <c r="P162" s="192">
        <f t="shared" si="21"/>
        <v>0</v>
      </c>
      <c r="Q162" s="192">
        <v>0.00119</v>
      </c>
      <c r="R162" s="192">
        <f t="shared" si="22"/>
        <v>0.03332</v>
      </c>
      <c r="S162" s="192">
        <v>0</v>
      </c>
      <c r="T162" s="193">
        <f t="shared" si="23"/>
        <v>0</v>
      </c>
      <c r="AR162" s="18" t="s">
        <v>141</v>
      </c>
      <c r="AT162" s="18" t="s">
        <v>136</v>
      </c>
      <c r="AU162" s="18" t="s">
        <v>84</v>
      </c>
      <c r="AY162" s="18" t="s">
        <v>133</v>
      </c>
      <c r="BE162" s="194">
        <f t="shared" si="24"/>
        <v>0</v>
      </c>
      <c r="BF162" s="194">
        <f t="shared" si="25"/>
        <v>0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8" t="s">
        <v>82</v>
      </c>
      <c r="BK162" s="194">
        <f t="shared" si="29"/>
        <v>0</v>
      </c>
      <c r="BL162" s="18" t="s">
        <v>141</v>
      </c>
      <c r="BM162" s="18" t="s">
        <v>570</v>
      </c>
    </row>
    <row r="163" spans="2:65" s="1" customFormat="1" ht="16.5" customHeight="1">
      <c r="B163" s="35"/>
      <c r="C163" s="183" t="s">
        <v>571</v>
      </c>
      <c r="D163" s="183" t="s">
        <v>136</v>
      </c>
      <c r="E163" s="184" t="s">
        <v>572</v>
      </c>
      <c r="F163" s="185" t="s">
        <v>573</v>
      </c>
      <c r="G163" s="186" t="s">
        <v>171</v>
      </c>
      <c r="H163" s="187">
        <v>23</v>
      </c>
      <c r="I163" s="188"/>
      <c r="J163" s="189">
        <f t="shared" si="20"/>
        <v>0</v>
      </c>
      <c r="K163" s="185" t="s">
        <v>140</v>
      </c>
      <c r="L163" s="39"/>
      <c r="M163" s="190" t="s">
        <v>19</v>
      </c>
      <c r="N163" s="191" t="s">
        <v>45</v>
      </c>
      <c r="O163" s="61"/>
      <c r="P163" s="192">
        <f t="shared" si="21"/>
        <v>0</v>
      </c>
      <c r="Q163" s="192">
        <v>0</v>
      </c>
      <c r="R163" s="192">
        <f t="shared" si="22"/>
        <v>0</v>
      </c>
      <c r="S163" s="192">
        <v>0</v>
      </c>
      <c r="T163" s="193">
        <f t="shared" si="23"/>
        <v>0</v>
      </c>
      <c r="AR163" s="18" t="s">
        <v>141</v>
      </c>
      <c r="AT163" s="18" t="s">
        <v>136</v>
      </c>
      <c r="AU163" s="18" t="s">
        <v>84</v>
      </c>
      <c r="AY163" s="18" t="s">
        <v>133</v>
      </c>
      <c r="BE163" s="194">
        <f t="shared" si="24"/>
        <v>0</v>
      </c>
      <c r="BF163" s="194">
        <f t="shared" si="25"/>
        <v>0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8" t="s">
        <v>82</v>
      </c>
      <c r="BK163" s="194">
        <f t="shared" si="29"/>
        <v>0</v>
      </c>
      <c r="BL163" s="18" t="s">
        <v>141</v>
      </c>
      <c r="BM163" s="18" t="s">
        <v>574</v>
      </c>
    </row>
    <row r="164" spans="2:65" s="1" customFormat="1" ht="16.5" customHeight="1">
      <c r="B164" s="35"/>
      <c r="C164" s="183" t="s">
        <v>575</v>
      </c>
      <c r="D164" s="183" t="s">
        <v>136</v>
      </c>
      <c r="E164" s="184" t="s">
        <v>576</v>
      </c>
      <c r="F164" s="185" t="s">
        <v>577</v>
      </c>
      <c r="G164" s="186" t="s">
        <v>171</v>
      </c>
      <c r="H164" s="187">
        <v>1</v>
      </c>
      <c r="I164" s="188"/>
      <c r="J164" s="189">
        <f t="shared" si="20"/>
        <v>0</v>
      </c>
      <c r="K164" s="185" t="s">
        <v>140</v>
      </c>
      <c r="L164" s="39"/>
      <c r="M164" s="190" t="s">
        <v>19</v>
      </c>
      <c r="N164" s="191" t="s">
        <v>45</v>
      </c>
      <c r="O164" s="61"/>
      <c r="P164" s="192">
        <f t="shared" si="21"/>
        <v>0</v>
      </c>
      <c r="Q164" s="192">
        <v>0</v>
      </c>
      <c r="R164" s="192">
        <f t="shared" si="22"/>
        <v>0</v>
      </c>
      <c r="S164" s="192">
        <v>0</v>
      </c>
      <c r="T164" s="193">
        <f t="shared" si="23"/>
        <v>0</v>
      </c>
      <c r="AR164" s="18" t="s">
        <v>141</v>
      </c>
      <c r="AT164" s="18" t="s">
        <v>136</v>
      </c>
      <c r="AU164" s="18" t="s">
        <v>84</v>
      </c>
      <c r="AY164" s="18" t="s">
        <v>133</v>
      </c>
      <c r="BE164" s="194">
        <f t="shared" si="24"/>
        <v>0</v>
      </c>
      <c r="BF164" s="194">
        <f t="shared" si="25"/>
        <v>0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8" t="s">
        <v>82</v>
      </c>
      <c r="BK164" s="194">
        <f t="shared" si="29"/>
        <v>0</v>
      </c>
      <c r="BL164" s="18" t="s">
        <v>141</v>
      </c>
      <c r="BM164" s="18" t="s">
        <v>578</v>
      </c>
    </row>
    <row r="165" spans="2:65" s="1" customFormat="1" ht="16.5" customHeight="1">
      <c r="B165" s="35"/>
      <c r="C165" s="183" t="s">
        <v>579</v>
      </c>
      <c r="D165" s="183" t="s">
        <v>136</v>
      </c>
      <c r="E165" s="184" t="s">
        <v>580</v>
      </c>
      <c r="F165" s="185" t="s">
        <v>581</v>
      </c>
      <c r="G165" s="186" t="s">
        <v>171</v>
      </c>
      <c r="H165" s="187">
        <v>1</v>
      </c>
      <c r="I165" s="188"/>
      <c r="J165" s="189">
        <f t="shared" si="20"/>
        <v>0</v>
      </c>
      <c r="K165" s="185" t="s">
        <v>140</v>
      </c>
      <c r="L165" s="39"/>
      <c r="M165" s="190" t="s">
        <v>19</v>
      </c>
      <c r="N165" s="191" t="s">
        <v>45</v>
      </c>
      <c r="O165" s="61"/>
      <c r="P165" s="192">
        <f t="shared" si="21"/>
        <v>0</v>
      </c>
      <c r="Q165" s="192">
        <v>0</v>
      </c>
      <c r="R165" s="192">
        <f t="shared" si="22"/>
        <v>0</v>
      </c>
      <c r="S165" s="192">
        <v>0.00123</v>
      </c>
      <c r="T165" s="193">
        <f t="shared" si="23"/>
        <v>0.00123</v>
      </c>
      <c r="AR165" s="18" t="s">
        <v>141</v>
      </c>
      <c r="AT165" s="18" t="s">
        <v>136</v>
      </c>
      <c r="AU165" s="18" t="s">
        <v>84</v>
      </c>
      <c r="AY165" s="18" t="s">
        <v>133</v>
      </c>
      <c r="BE165" s="194">
        <f t="shared" si="24"/>
        <v>0</v>
      </c>
      <c r="BF165" s="194">
        <f t="shared" si="25"/>
        <v>0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8" t="s">
        <v>82</v>
      </c>
      <c r="BK165" s="194">
        <f t="shared" si="29"/>
        <v>0</v>
      </c>
      <c r="BL165" s="18" t="s">
        <v>141</v>
      </c>
      <c r="BM165" s="18" t="s">
        <v>582</v>
      </c>
    </row>
    <row r="166" spans="2:65" s="1" customFormat="1" ht="16.5" customHeight="1">
      <c r="B166" s="35"/>
      <c r="C166" s="183" t="s">
        <v>583</v>
      </c>
      <c r="D166" s="183" t="s">
        <v>136</v>
      </c>
      <c r="E166" s="184" t="s">
        <v>584</v>
      </c>
      <c r="F166" s="185" t="s">
        <v>585</v>
      </c>
      <c r="G166" s="186" t="s">
        <v>171</v>
      </c>
      <c r="H166" s="187">
        <v>1</v>
      </c>
      <c r="I166" s="188"/>
      <c r="J166" s="189">
        <f t="shared" si="20"/>
        <v>0</v>
      </c>
      <c r="K166" s="185" t="s">
        <v>140</v>
      </c>
      <c r="L166" s="39"/>
      <c r="M166" s="190" t="s">
        <v>19</v>
      </c>
      <c r="N166" s="191" t="s">
        <v>45</v>
      </c>
      <c r="O166" s="61"/>
      <c r="P166" s="192">
        <f t="shared" si="21"/>
        <v>0</v>
      </c>
      <c r="Q166" s="192">
        <v>0</v>
      </c>
      <c r="R166" s="192">
        <f t="shared" si="22"/>
        <v>0</v>
      </c>
      <c r="S166" s="192">
        <v>0.00244</v>
      </c>
      <c r="T166" s="193">
        <f t="shared" si="23"/>
        <v>0.00244</v>
      </c>
      <c r="AR166" s="18" t="s">
        <v>141</v>
      </c>
      <c r="AT166" s="18" t="s">
        <v>136</v>
      </c>
      <c r="AU166" s="18" t="s">
        <v>84</v>
      </c>
      <c r="AY166" s="18" t="s">
        <v>133</v>
      </c>
      <c r="BE166" s="194">
        <f t="shared" si="24"/>
        <v>0</v>
      </c>
      <c r="BF166" s="194">
        <f t="shared" si="25"/>
        <v>0</v>
      </c>
      <c r="BG166" s="194">
        <f t="shared" si="26"/>
        <v>0</v>
      </c>
      <c r="BH166" s="194">
        <f t="shared" si="27"/>
        <v>0</v>
      </c>
      <c r="BI166" s="194">
        <f t="shared" si="28"/>
        <v>0</v>
      </c>
      <c r="BJ166" s="18" t="s">
        <v>82</v>
      </c>
      <c r="BK166" s="194">
        <f t="shared" si="29"/>
        <v>0</v>
      </c>
      <c r="BL166" s="18" t="s">
        <v>141</v>
      </c>
      <c r="BM166" s="18" t="s">
        <v>586</v>
      </c>
    </row>
    <row r="167" spans="2:65" s="1" customFormat="1" ht="16.5" customHeight="1">
      <c r="B167" s="35"/>
      <c r="C167" s="183" t="s">
        <v>587</v>
      </c>
      <c r="D167" s="183" t="s">
        <v>136</v>
      </c>
      <c r="E167" s="184" t="s">
        <v>588</v>
      </c>
      <c r="F167" s="185" t="s">
        <v>589</v>
      </c>
      <c r="G167" s="186" t="s">
        <v>171</v>
      </c>
      <c r="H167" s="187">
        <v>1</v>
      </c>
      <c r="I167" s="188"/>
      <c r="J167" s="189">
        <f t="shared" si="20"/>
        <v>0</v>
      </c>
      <c r="K167" s="185" t="s">
        <v>140</v>
      </c>
      <c r="L167" s="39"/>
      <c r="M167" s="190" t="s">
        <v>19</v>
      </c>
      <c r="N167" s="191" t="s">
        <v>45</v>
      </c>
      <c r="O167" s="61"/>
      <c r="P167" s="192">
        <f t="shared" si="21"/>
        <v>0</v>
      </c>
      <c r="Q167" s="192">
        <v>0.00102</v>
      </c>
      <c r="R167" s="192">
        <f t="shared" si="22"/>
        <v>0.00102</v>
      </c>
      <c r="S167" s="192">
        <v>0</v>
      </c>
      <c r="T167" s="193">
        <f t="shared" si="23"/>
        <v>0</v>
      </c>
      <c r="AR167" s="18" t="s">
        <v>141</v>
      </c>
      <c r="AT167" s="18" t="s">
        <v>136</v>
      </c>
      <c r="AU167" s="18" t="s">
        <v>84</v>
      </c>
      <c r="AY167" s="18" t="s">
        <v>133</v>
      </c>
      <c r="BE167" s="194">
        <f t="shared" si="24"/>
        <v>0</v>
      </c>
      <c r="BF167" s="194">
        <f t="shared" si="25"/>
        <v>0</v>
      </c>
      <c r="BG167" s="194">
        <f t="shared" si="26"/>
        <v>0</v>
      </c>
      <c r="BH167" s="194">
        <f t="shared" si="27"/>
        <v>0</v>
      </c>
      <c r="BI167" s="194">
        <f t="shared" si="28"/>
        <v>0</v>
      </c>
      <c r="BJ167" s="18" t="s">
        <v>82</v>
      </c>
      <c r="BK167" s="194">
        <f t="shared" si="29"/>
        <v>0</v>
      </c>
      <c r="BL167" s="18" t="s">
        <v>141</v>
      </c>
      <c r="BM167" s="18" t="s">
        <v>590</v>
      </c>
    </row>
    <row r="168" spans="2:65" s="1" customFormat="1" ht="16.5" customHeight="1">
      <c r="B168" s="35"/>
      <c r="C168" s="183" t="s">
        <v>591</v>
      </c>
      <c r="D168" s="183" t="s">
        <v>136</v>
      </c>
      <c r="E168" s="184" t="s">
        <v>592</v>
      </c>
      <c r="F168" s="185" t="s">
        <v>593</v>
      </c>
      <c r="G168" s="186" t="s">
        <v>171</v>
      </c>
      <c r="H168" s="187">
        <v>2</v>
      </c>
      <c r="I168" s="188"/>
      <c r="J168" s="189">
        <f t="shared" si="20"/>
        <v>0</v>
      </c>
      <c r="K168" s="185" t="s">
        <v>140</v>
      </c>
      <c r="L168" s="39"/>
      <c r="M168" s="190" t="s">
        <v>19</v>
      </c>
      <c r="N168" s="191" t="s">
        <v>45</v>
      </c>
      <c r="O168" s="61"/>
      <c r="P168" s="192">
        <f t="shared" si="21"/>
        <v>0</v>
      </c>
      <c r="Q168" s="192">
        <v>0.0005</v>
      </c>
      <c r="R168" s="192">
        <f t="shared" si="22"/>
        <v>0.001</v>
      </c>
      <c r="S168" s="192">
        <v>0</v>
      </c>
      <c r="T168" s="193">
        <f t="shared" si="23"/>
        <v>0</v>
      </c>
      <c r="AR168" s="18" t="s">
        <v>141</v>
      </c>
      <c r="AT168" s="18" t="s">
        <v>136</v>
      </c>
      <c r="AU168" s="18" t="s">
        <v>84</v>
      </c>
      <c r="AY168" s="18" t="s">
        <v>133</v>
      </c>
      <c r="BE168" s="194">
        <f t="shared" si="24"/>
        <v>0</v>
      </c>
      <c r="BF168" s="194">
        <f t="shared" si="25"/>
        <v>0</v>
      </c>
      <c r="BG168" s="194">
        <f t="shared" si="26"/>
        <v>0</v>
      </c>
      <c r="BH168" s="194">
        <f t="shared" si="27"/>
        <v>0</v>
      </c>
      <c r="BI168" s="194">
        <f t="shared" si="28"/>
        <v>0</v>
      </c>
      <c r="BJ168" s="18" t="s">
        <v>82</v>
      </c>
      <c r="BK168" s="194">
        <f t="shared" si="29"/>
        <v>0</v>
      </c>
      <c r="BL168" s="18" t="s">
        <v>141</v>
      </c>
      <c r="BM168" s="18" t="s">
        <v>594</v>
      </c>
    </row>
    <row r="169" spans="2:65" s="1" customFormat="1" ht="16.5" customHeight="1">
      <c r="B169" s="35"/>
      <c r="C169" s="183" t="s">
        <v>595</v>
      </c>
      <c r="D169" s="183" t="s">
        <v>136</v>
      </c>
      <c r="E169" s="184" t="s">
        <v>596</v>
      </c>
      <c r="F169" s="185" t="s">
        <v>597</v>
      </c>
      <c r="G169" s="186" t="s">
        <v>171</v>
      </c>
      <c r="H169" s="187">
        <v>1</v>
      </c>
      <c r="I169" s="188"/>
      <c r="J169" s="189">
        <f t="shared" si="20"/>
        <v>0</v>
      </c>
      <c r="K169" s="185" t="s">
        <v>140</v>
      </c>
      <c r="L169" s="39"/>
      <c r="M169" s="190" t="s">
        <v>19</v>
      </c>
      <c r="N169" s="191" t="s">
        <v>45</v>
      </c>
      <c r="O169" s="61"/>
      <c r="P169" s="192">
        <f t="shared" si="21"/>
        <v>0</v>
      </c>
      <c r="Q169" s="192">
        <v>0.00107</v>
      </c>
      <c r="R169" s="192">
        <f t="shared" si="22"/>
        <v>0.00107</v>
      </c>
      <c r="S169" s="192">
        <v>0</v>
      </c>
      <c r="T169" s="193">
        <f t="shared" si="23"/>
        <v>0</v>
      </c>
      <c r="AR169" s="18" t="s">
        <v>141</v>
      </c>
      <c r="AT169" s="18" t="s">
        <v>136</v>
      </c>
      <c r="AU169" s="18" t="s">
        <v>84</v>
      </c>
      <c r="AY169" s="18" t="s">
        <v>133</v>
      </c>
      <c r="BE169" s="194">
        <f t="shared" si="24"/>
        <v>0</v>
      </c>
      <c r="BF169" s="194">
        <f t="shared" si="25"/>
        <v>0</v>
      </c>
      <c r="BG169" s="194">
        <f t="shared" si="26"/>
        <v>0</v>
      </c>
      <c r="BH169" s="194">
        <f t="shared" si="27"/>
        <v>0</v>
      </c>
      <c r="BI169" s="194">
        <f t="shared" si="28"/>
        <v>0</v>
      </c>
      <c r="BJ169" s="18" t="s">
        <v>82</v>
      </c>
      <c r="BK169" s="194">
        <f t="shared" si="29"/>
        <v>0</v>
      </c>
      <c r="BL169" s="18" t="s">
        <v>141</v>
      </c>
      <c r="BM169" s="18" t="s">
        <v>598</v>
      </c>
    </row>
    <row r="170" spans="2:65" s="1" customFormat="1" ht="16.5" customHeight="1">
      <c r="B170" s="35"/>
      <c r="C170" s="183" t="s">
        <v>599</v>
      </c>
      <c r="D170" s="183" t="s">
        <v>136</v>
      </c>
      <c r="E170" s="184" t="s">
        <v>600</v>
      </c>
      <c r="F170" s="185" t="s">
        <v>601</v>
      </c>
      <c r="G170" s="186" t="s">
        <v>139</v>
      </c>
      <c r="H170" s="187">
        <v>125</v>
      </c>
      <c r="I170" s="188"/>
      <c r="J170" s="189">
        <f t="shared" si="20"/>
        <v>0</v>
      </c>
      <c r="K170" s="185" t="s">
        <v>140</v>
      </c>
      <c r="L170" s="39"/>
      <c r="M170" s="190" t="s">
        <v>19</v>
      </c>
      <c r="N170" s="191" t="s">
        <v>45</v>
      </c>
      <c r="O170" s="61"/>
      <c r="P170" s="192">
        <f t="shared" si="21"/>
        <v>0</v>
      </c>
      <c r="Q170" s="192">
        <v>0.00019</v>
      </c>
      <c r="R170" s="192">
        <f t="shared" si="22"/>
        <v>0.02375</v>
      </c>
      <c r="S170" s="192">
        <v>0</v>
      </c>
      <c r="T170" s="193">
        <f t="shared" si="23"/>
        <v>0</v>
      </c>
      <c r="AR170" s="18" t="s">
        <v>141</v>
      </c>
      <c r="AT170" s="18" t="s">
        <v>136</v>
      </c>
      <c r="AU170" s="18" t="s">
        <v>84</v>
      </c>
      <c r="AY170" s="18" t="s">
        <v>133</v>
      </c>
      <c r="BE170" s="194">
        <f t="shared" si="24"/>
        <v>0</v>
      </c>
      <c r="BF170" s="194">
        <f t="shared" si="25"/>
        <v>0</v>
      </c>
      <c r="BG170" s="194">
        <f t="shared" si="26"/>
        <v>0</v>
      </c>
      <c r="BH170" s="194">
        <f t="shared" si="27"/>
        <v>0</v>
      </c>
      <c r="BI170" s="194">
        <f t="shared" si="28"/>
        <v>0</v>
      </c>
      <c r="BJ170" s="18" t="s">
        <v>82</v>
      </c>
      <c r="BK170" s="194">
        <f t="shared" si="29"/>
        <v>0</v>
      </c>
      <c r="BL170" s="18" t="s">
        <v>141</v>
      </c>
      <c r="BM170" s="18" t="s">
        <v>602</v>
      </c>
    </row>
    <row r="171" spans="2:65" s="1" customFormat="1" ht="22.5" customHeight="1">
      <c r="B171" s="35"/>
      <c r="C171" s="183" t="s">
        <v>603</v>
      </c>
      <c r="D171" s="183" t="s">
        <v>136</v>
      </c>
      <c r="E171" s="184" t="s">
        <v>604</v>
      </c>
      <c r="F171" s="185" t="s">
        <v>605</v>
      </c>
      <c r="G171" s="186" t="s">
        <v>139</v>
      </c>
      <c r="H171" s="187">
        <v>9</v>
      </c>
      <c r="I171" s="188"/>
      <c r="J171" s="189">
        <f t="shared" si="20"/>
        <v>0</v>
      </c>
      <c r="K171" s="185" t="s">
        <v>140</v>
      </c>
      <c r="L171" s="39"/>
      <c r="M171" s="190" t="s">
        <v>19</v>
      </c>
      <c r="N171" s="191" t="s">
        <v>45</v>
      </c>
      <c r="O171" s="61"/>
      <c r="P171" s="192">
        <f t="shared" si="21"/>
        <v>0</v>
      </c>
      <c r="Q171" s="192">
        <v>0.00035</v>
      </c>
      <c r="R171" s="192">
        <f t="shared" si="22"/>
        <v>0.00315</v>
      </c>
      <c r="S171" s="192">
        <v>0</v>
      </c>
      <c r="T171" s="193">
        <f t="shared" si="23"/>
        <v>0</v>
      </c>
      <c r="AR171" s="18" t="s">
        <v>141</v>
      </c>
      <c r="AT171" s="18" t="s">
        <v>136</v>
      </c>
      <c r="AU171" s="18" t="s">
        <v>84</v>
      </c>
      <c r="AY171" s="18" t="s">
        <v>133</v>
      </c>
      <c r="BE171" s="194">
        <f t="shared" si="24"/>
        <v>0</v>
      </c>
      <c r="BF171" s="194">
        <f t="shared" si="25"/>
        <v>0</v>
      </c>
      <c r="BG171" s="194">
        <f t="shared" si="26"/>
        <v>0</v>
      </c>
      <c r="BH171" s="194">
        <f t="shared" si="27"/>
        <v>0</v>
      </c>
      <c r="BI171" s="194">
        <f t="shared" si="28"/>
        <v>0</v>
      </c>
      <c r="BJ171" s="18" t="s">
        <v>82</v>
      </c>
      <c r="BK171" s="194">
        <f t="shared" si="29"/>
        <v>0</v>
      </c>
      <c r="BL171" s="18" t="s">
        <v>141</v>
      </c>
      <c r="BM171" s="18" t="s">
        <v>606</v>
      </c>
    </row>
    <row r="172" spans="2:65" s="1" customFormat="1" ht="16.5" customHeight="1">
      <c r="B172" s="35"/>
      <c r="C172" s="183" t="s">
        <v>607</v>
      </c>
      <c r="D172" s="183" t="s">
        <v>136</v>
      </c>
      <c r="E172" s="184" t="s">
        <v>608</v>
      </c>
      <c r="F172" s="185" t="s">
        <v>609</v>
      </c>
      <c r="G172" s="186" t="s">
        <v>139</v>
      </c>
      <c r="H172" s="187">
        <v>134</v>
      </c>
      <c r="I172" s="188"/>
      <c r="J172" s="189">
        <f t="shared" si="20"/>
        <v>0</v>
      </c>
      <c r="K172" s="185" t="s">
        <v>140</v>
      </c>
      <c r="L172" s="39"/>
      <c r="M172" s="190" t="s">
        <v>19</v>
      </c>
      <c r="N172" s="191" t="s">
        <v>45</v>
      </c>
      <c r="O172" s="61"/>
      <c r="P172" s="192">
        <f t="shared" si="21"/>
        <v>0</v>
      </c>
      <c r="Q172" s="192">
        <v>1E-05</v>
      </c>
      <c r="R172" s="192">
        <f t="shared" si="22"/>
        <v>0.00134</v>
      </c>
      <c r="S172" s="192">
        <v>0</v>
      </c>
      <c r="T172" s="193">
        <f t="shared" si="23"/>
        <v>0</v>
      </c>
      <c r="AR172" s="18" t="s">
        <v>141</v>
      </c>
      <c r="AT172" s="18" t="s">
        <v>136</v>
      </c>
      <c r="AU172" s="18" t="s">
        <v>84</v>
      </c>
      <c r="AY172" s="18" t="s">
        <v>133</v>
      </c>
      <c r="BE172" s="194">
        <f t="shared" si="24"/>
        <v>0</v>
      </c>
      <c r="BF172" s="194">
        <f t="shared" si="25"/>
        <v>0</v>
      </c>
      <c r="BG172" s="194">
        <f t="shared" si="26"/>
        <v>0</v>
      </c>
      <c r="BH172" s="194">
        <f t="shared" si="27"/>
        <v>0</v>
      </c>
      <c r="BI172" s="194">
        <f t="shared" si="28"/>
        <v>0</v>
      </c>
      <c r="BJ172" s="18" t="s">
        <v>82</v>
      </c>
      <c r="BK172" s="194">
        <f t="shared" si="29"/>
        <v>0</v>
      </c>
      <c r="BL172" s="18" t="s">
        <v>141</v>
      </c>
      <c r="BM172" s="18" t="s">
        <v>610</v>
      </c>
    </row>
    <row r="173" spans="2:65" s="1" customFormat="1" ht="22.5" customHeight="1">
      <c r="B173" s="35"/>
      <c r="C173" s="183" t="s">
        <v>611</v>
      </c>
      <c r="D173" s="183" t="s">
        <v>136</v>
      </c>
      <c r="E173" s="184" t="s">
        <v>612</v>
      </c>
      <c r="F173" s="185" t="s">
        <v>613</v>
      </c>
      <c r="G173" s="186" t="s">
        <v>228</v>
      </c>
      <c r="H173" s="187">
        <v>0.174</v>
      </c>
      <c r="I173" s="188"/>
      <c r="J173" s="189">
        <f t="shared" si="20"/>
        <v>0</v>
      </c>
      <c r="K173" s="185" t="s">
        <v>140</v>
      </c>
      <c r="L173" s="39"/>
      <c r="M173" s="190" t="s">
        <v>19</v>
      </c>
      <c r="N173" s="191" t="s">
        <v>45</v>
      </c>
      <c r="O173" s="61"/>
      <c r="P173" s="192">
        <f t="shared" si="21"/>
        <v>0</v>
      </c>
      <c r="Q173" s="192">
        <v>0</v>
      </c>
      <c r="R173" s="192">
        <f t="shared" si="22"/>
        <v>0</v>
      </c>
      <c r="S173" s="192">
        <v>0</v>
      </c>
      <c r="T173" s="193">
        <f t="shared" si="23"/>
        <v>0</v>
      </c>
      <c r="AR173" s="18" t="s">
        <v>141</v>
      </c>
      <c r="AT173" s="18" t="s">
        <v>136</v>
      </c>
      <c r="AU173" s="18" t="s">
        <v>84</v>
      </c>
      <c r="AY173" s="18" t="s">
        <v>133</v>
      </c>
      <c r="BE173" s="194">
        <f t="shared" si="24"/>
        <v>0</v>
      </c>
      <c r="BF173" s="194">
        <f t="shared" si="25"/>
        <v>0</v>
      </c>
      <c r="BG173" s="194">
        <f t="shared" si="26"/>
        <v>0</v>
      </c>
      <c r="BH173" s="194">
        <f t="shared" si="27"/>
        <v>0</v>
      </c>
      <c r="BI173" s="194">
        <f t="shared" si="28"/>
        <v>0</v>
      </c>
      <c r="BJ173" s="18" t="s">
        <v>82</v>
      </c>
      <c r="BK173" s="194">
        <f t="shared" si="29"/>
        <v>0</v>
      </c>
      <c r="BL173" s="18" t="s">
        <v>141</v>
      </c>
      <c r="BM173" s="18" t="s">
        <v>614</v>
      </c>
    </row>
    <row r="174" spans="2:65" s="1" customFormat="1" ht="22.5" customHeight="1">
      <c r="B174" s="35"/>
      <c r="C174" s="183" t="s">
        <v>615</v>
      </c>
      <c r="D174" s="183" t="s">
        <v>136</v>
      </c>
      <c r="E174" s="184" t="s">
        <v>616</v>
      </c>
      <c r="F174" s="185" t="s">
        <v>617</v>
      </c>
      <c r="G174" s="186" t="s">
        <v>184</v>
      </c>
      <c r="H174" s="205"/>
      <c r="I174" s="188"/>
      <c r="J174" s="189">
        <f t="shared" si="20"/>
        <v>0</v>
      </c>
      <c r="K174" s="185" t="s">
        <v>140</v>
      </c>
      <c r="L174" s="39"/>
      <c r="M174" s="190" t="s">
        <v>19</v>
      </c>
      <c r="N174" s="191" t="s">
        <v>45</v>
      </c>
      <c r="O174" s="61"/>
      <c r="P174" s="192">
        <f t="shared" si="21"/>
        <v>0</v>
      </c>
      <c r="Q174" s="192">
        <v>0</v>
      </c>
      <c r="R174" s="192">
        <f t="shared" si="22"/>
        <v>0</v>
      </c>
      <c r="S174" s="192">
        <v>0</v>
      </c>
      <c r="T174" s="193">
        <f t="shared" si="23"/>
        <v>0</v>
      </c>
      <c r="AR174" s="18" t="s">
        <v>141</v>
      </c>
      <c r="AT174" s="18" t="s">
        <v>136</v>
      </c>
      <c r="AU174" s="18" t="s">
        <v>84</v>
      </c>
      <c r="AY174" s="18" t="s">
        <v>133</v>
      </c>
      <c r="BE174" s="194">
        <f t="shared" si="24"/>
        <v>0</v>
      </c>
      <c r="BF174" s="194">
        <f t="shared" si="25"/>
        <v>0</v>
      </c>
      <c r="BG174" s="194">
        <f t="shared" si="26"/>
        <v>0</v>
      </c>
      <c r="BH174" s="194">
        <f t="shared" si="27"/>
        <v>0</v>
      </c>
      <c r="BI174" s="194">
        <f t="shared" si="28"/>
        <v>0</v>
      </c>
      <c r="BJ174" s="18" t="s">
        <v>82</v>
      </c>
      <c r="BK174" s="194">
        <f t="shared" si="29"/>
        <v>0</v>
      </c>
      <c r="BL174" s="18" t="s">
        <v>141</v>
      </c>
      <c r="BM174" s="18" t="s">
        <v>618</v>
      </c>
    </row>
    <row r="175" spans="2:63" s="11" customFormat="1" ht="22.9" customHeight="1">
      <c r="B175" s="167"/>
      <c r="C175" s="168"/>
      <c r="D175" s="169" t="s">
        <v>73</v>
      </c>
      <c r="E175" s="181" t="s">
        <v>619</v>
      </c>
      <c r="F175" s="181" t="s">
        <v>620</v>
      </c>
      <c r="G175" s="168"/>
      <c r="H175" s="168"/>
      <c r="I175" s="171"/>
      <c r="J175" s="182">
        <f>BK175</f>
        <v>0</v>
      </c>
      <c r="K175" s="168"/>
      <c r="L175" s="173"/>
      <c r="M175" s="174"/>
      <c r="N175" s="175"/>
      <c r="O175" s="175"/>
      <c r="P175" s="176">
        <f>SUM(P176:P208)</f>
        <v>0</v>
      </c>
      <c r="Q175" s="175"/>
      <c r="R175" s="176">
        <f>SUM(R176:R208)</f>
        <v>0.25029999999999997</v>
      </c>
      <c r="S175" s="175"/>
      <c r="T175" s="177">
        <f>SUM(T176:T208)</f>
        <v>0.12924</v>
      </c>
      <c r="AR175" s="178" t="s">
        <v>84</v>
      </c>
      <c r="AT175" s="179" t="s">
        <v>73</v>
      </c>
      <c r="AU175" s="179" t="s">
        <v>82</v>
      </c>
      <c r="AY175" s="178" t="s">
        <v>133</v>
      </c>
      <c r="BK175" s="180">
        <f>SUM(BK176:BK208)</f>
        <v>0</v>
      </c>
    </row>
    <row r="176" spans="2:65" s="1" customFormat="1" ht="16.5" customHeight="1">
      <c r="B176" s="35"/>
      <c r="C176" s="183" t="s">
        <v>621</v>
      </c>
      <c r="D176" s="183" t="s">
        <v>136</v>
      </c>
      <c r="E176" s="184" t="s">
        <v>622</v>
      </c>
      <c r="F176" s="185" t="s">
        <v>623</v>
      </c>
      <c r="G176" s="186" t="s">
        <v>461</v>
      </c>
      <c r="H176" s="187">
        <v>2</v>
      </c>
      <c r="I176" s="188"/>
      <c r="J176" s="189">
        <f aca="true" t="shared" si="30" ref="J176:J208">ROUND(I176*H176,2)</f>
        <v>0</v>
      </c>
      <c r="K176" s="185" t="s">
        <v>140</v>
      </c>
      <c r="L176" s="39"/>
      <c r="M176" s="190" t="s">
        <v>19</v>
      </c>
      <c r="N176" s="191" t="s">
        <v>45</v>
      </c>
      <c r="O176" s="61"/>
      <c r="P176" s="192">
        <f aca="true" t="shared" si="31" ref="P176:P208">O176*H176</f>
        <v>0</v>
      </c>
      <c r="Q176" s="192">
        <v>0</v>
      </c>
      <c r="R176" s="192">
        <f aca="true" t="shared" si="32" ref="R176:R208">Q176*H176</f>
        <v>0</v>
      </c>
      <c r="S176" s="192">
        <v>0.0342</v>
      </c>
      <c r="T176" s="193">
        <f aca="true" t="shared" si="33" ref="T176:T208">S176*H176</f>
        <v>0.0684</v>
      </c>
      <c r="AR176" s="18" t="s">
        <v>141</v>
      </c>
      <c r="AT176" s="18" t="s">
        <v>136</v>
      </c>
      <c r="AU176" s="18" t="s">
        <v>84</v>
      </c>
      <c r="AY176" s="18" t="s">
        <v>133</v>
      </c>
      <c r="BE176" s="194">
        <f aca="true" t="shared" si="34" ref="BE176:BE208">IF(N176="základní",J176,0)</f>
        <v>0</v>
      </c>
      <c r="BF176" s="194">
        <f aca="true" t="shared" si="35" ref="BF176:BF208">IF(N176="snížená",J176,0)</f>
        <v>0</v>
      </c>
      <c r="BG176" s="194">
        <f aca="true" t="shared" si="36" ref="BG176:BG208">IF(N176="zákl. přenesená",J176,0)</f>
        <v>0</v>
      </c>
      <c r="BH176" s="194">
        <f aca="true" t="shared" si="37" ref="BH176:BH208">IF(N176="sníž. přenesená",J176,0)</f>
        <v>0</v>
      </c>
      <c r="BI176" s="194">
        <f aca="true" t="shared" si="38" ref="BI176:BI208">IF(N176="nulová",J176,0)</f>
        <v>0</v>
      </c>
      <c r="BJ176" s="18" t="s">
        <v>82</v>
      </c>
      <c r="BK176" s="194">
        <f aca="true" t="shared" si="39" ref="BK176:BK208">ROUND(I176*H176,2)</f>
        <v>0</v>
      </c>
      <c r="BL176" s="18" t="s">
        <v>141</v>
      </c>
      <c r="BM176" s="18" t="s">
        <v>624</v>
      </c>
    </row>
    <row r="177" spans="2:65" s="1" customFormat="1" ht="16.5" customHeight="1">
      <c r="B177" s="35"/>
      <c r="C177" s="183" t="s">
        <v>625</v>
      </c>
      <c r="D177" s="183" t="s">
        <v>136</v>
      </c>
      <c r="E177" s="184" t="s">
        <v>626</v>
      </c>
      <c r="F177" s="185" t="s">
        <v>627</v>
      </c>
      <c r="G177" s="186" t="s">
        <v>461</v>
      </c>
      <c r="H177" s="187">
        <v>2</v>
      </c>
      <c r="I177" s="188"/>
      <c r="J177" s="189">
        <f t="shared" si="30"/>
        <v>0</v>
      </c>
      <c r="K177" s="185" t="s">
        <v>140</v>
      </c>
      <c r="L177" s="39"/>
      <c r="M177" s="190" t="s">
        <v>19</v>
      </c>
      <c r="N177" s="191" t="s">
        <v>45</v>
      </c>
      <c r="O177" s="61"/>
      <c r="P177" s="192">
        <f t="shared" si="31"/>
        <v>0</v>
      </c>
      <c r="Q177" s="192">
        <v>0.01692</v>
      </c>
      <c r="R177" s="192">
        <f t="shared" si="32"/>
        <v>0.03384</v>
      </c>
      <c r="S177" s="192">
        <v>0</v>
      </c>
      <c r="T177" s="193">
        <f t="shared" si="33"/>
        <v>0</v>
      </c>
      <c r="AR177" s="18" t="s">
        <v>141</v>
      </c>
      <c r="AT177" s="18" t="s">
        <v>136</v>
      </c>
      <c r="AU177" s="18" t="s">
        <v>84</v>
      </c>
      <c r="AY177" s="18" t="s">
        <v>133</v>
      </c>
      <c r="BE177" s="194">
        <f t="shared" si="34"/>
        <v>0</v>
      </c>
      <c r="BF177" s="194">
        <f t="shared" si="35"/>
        <v>0</v>
      </c>
      <c r="BG177" s="194">
        <f t="shared" si="36"/>
        <v>0</v>
      </c>
      <c r="BH177" s="194">
        <f t="shared" si="37"/>
        <v>0</v>
      </c>
      <c r="BI177" s="194">
        <f t="shared" si="38"/>
        <v>0</v>
      </c>
      <c r="BJ177" s="18" t="s">
        <v>82</v>
      </c>
      <c r="BK177" s="194">
        <f t="shared" si="39"/>
        <v>0</v>
      </c>
      <c r="BL177" s="18" t="s">
        <v>141</v>
      </c>
      <c r="BM177" s="18" t="s">
        <v>628</v>
      </c>
    </row>
    <row r="178" spans="2:65" s="1" customFormat="1" ht="16.5" customHeight="1">
      <c r="B178" s="35"/>
      <c r="C178" s="183" t="s">
        <v>629</v>
      </c>
      <c r="D178" s="183" t="s">
        <v>136</v>
      </c>
      <c r="E178" s="184" t="s">
        <v>630</v>
      </c>
      <c r="F178" s="185" t="s">
        <v>631</v>
      </c>
      <c r="G178" s="186" t="s">
        <v>461</v>
      </c>
      <c r="H178" s="187">
        <v>1</v>
      </c>
      <c r="I178" s="188"/>
      <c r="J178" s="189">
        <f t="shared" si="30"/>
        <v>0</v>
      </c>
      <c r="K178" s="185" t="s">
        <v>140</v>
      </c>
      <c r="L178" s="39"/>
      <c r="M178" s="190" t="s">
        <v>19</v>
      </c>
      <c r="N178" s="191" t="s">
        <v>45</v>
      </c>
      <c r="O178" s="61"/>
      <c r="P178" s="192">
        <f t="shared" si="31"/>
        <v>0</v>
      </c>
      <c r="Q178" s="192">
        <v>0.0232</v>
      </c>
      <c r="R178" s="192">
        <f t="shared" si="32"/>
        <v>0.0232</v>
      </c>
      <c r="S178" s="192">
        <v>0</v>
      </c>
      <c r="T178" s="193">
        <f t="shared" si="33"/>
        <v>0</v>
      </c>
      <c r="AR178" s="18" t="s">
        <v>141</v>
      </c>
      <c r="AT178" s="18" t="s">
        <v>136</v>
      </c>
      <c r="AU178" s="18" t="s">
        <v>84</v>
      </c>
      <c r="AY178" s="18" t="s">
        <v>133</v>
      </c>
      <c r="BE178" s="194">
        <f t="shared" si="34"/>
        <v>0</v>
      </c>
      <c r="BF178" s="194">
        <f t="shared" si="35"/>
        <v>0</v>
      </c>
      <c r="BG178" s="194">
        <f t="shared" si="36"/>
        <v>0</v>
      </c>
      <c r="BH178" s="194">
        <f t="shared" si="37"/>
        <v>0</v>
      </c>
      <c r="BI178" s="194">
        <f t="shared" si="38"/>
        <v>0</v>
      </c>
      <c r="BJ178" s="18" t="s">
        <v>82</v>
      </c>
      <c r="BK178" s="194">
        <f t="shared" si="39"/>
        <v>0</v>
      </c>
      <c r="BL178" s="18" t="s">
        <v>141</v>
      </c>
      <c r="BM178" s="18" t="s">
        <v>632</v>
      </c>
    </row>
    <row r="179" spans="2:65" s="1" customFormat="1" ht="16.5" customHeight="1">
      <c r="B179" s="35"/>
      <c r="C179" s="195" t="s">
        <v>633</v>
      </c>
      <c r="D179" s="195" t="s">
        <v>143</v>
      </c>
      <c r="E179" s="196" t="s">
        <v>634</v>
      </c>
      <c r="F179" s="197" t="s">
        <v>635</v>
      </c>
      <c r="G179" s="198" t="s">
        <v>171</v>
      </c>
      <c r="H179" s="199">
        <v>3</v>
      </c>
      <c r="I179" s="200"/>
      <c r="J179" s="201">
        <f t="shared" si="30"/>
        <v>0</v>
      </c>
      <c r="K179" s="197" t="s">
        <v>140</v>
      </c>
      <c r="L179" s="202"/>
      <c r="M179" s="203" t="s">
        <v>19</v>
      </c>
      <c r="N179" s="204" t="s">
        <v>45</v>
      </c>
      <c r="O179" s="61"/>
      <c r="P179" s="192">
        <f t="shared" si="31"/>
        <v>0</v>
      </c>
      <c r="Q179" s="192">
        <v>0.00128</v>
      </c>
      <c r="R179" s="192">
        <f t="shared" si="32"/>
        <v>0.0038400000000000005</v>
      </c>
      <c r="S179" s="192">
        <v>0</v>
      </c>
      <c r="T179" s="193">
        <f t="shared" si="33"/>
        <v>0</v>
      </c>
      <c r="AR179" s="18" t="s">
        <v>146</v>
      </c>
      <c r="AT179" s="18" t="s">
        <v>143</v>
      </c>
      <c r="AU179" s="18" t="s">
        <v>84</v>
      </c>
      <c r="AY179" s="18" t="s">
        <v>133</v>
      </c>
      <c r="BE179" s="194">
        <f t="shared" si="34"/>
        <v>0</v>
      </c>
      <c r="BF179" s="194">
        <f t="shared" si="35"/>
        <v>0</v>
      </c>
      <c r="BG179" s="194">
        <f t="shared" si="36"/>
        <v>0</v>
      </c>
      <c r="BH179" s="194">
        <f t="shared" si="37"/>
        <v>0</v>
      </c>
      <c r="BI179" s="194">
        <f t="shared" si="38"/>
        <v>0</v>
      </c>
      <c r="BJ179" s="18" t="s">
        <v>82</v>
      </c>
      <c r="BK179" s="194">
        <f t="shared" si="39"/>
        <v>0</v>
      </c>
      <c r="BL179" s="18" t="s">
        <v>141</v>
      </c>
      <c r="BM179" s="18" t="s">
        <v>636</v>
      </c>
    </row>
    <row r="180" spans="2:65" s="1" customFormat="1" ht="16.5" customHeight="1">
      <c r="B180" s="35"/>
      <c r="C180" s="183" t="s">
        <v>637</v>
      </c>
      <c r="D180" s="183" t="s">
        <v>136</v>
      </c>
      <c r="E180" s="184" t="s">
        <v>638</v>
      </c>
      <c r="F180" s="185" t="s">
        <v>639</v>
      </c>
      <c r="G180" s="186" t="s">
        <v>461</v>
      </c>
      <c r="H180" s="187">
        <v>2</v>
      </c>
      <c r="I180" s="188"/>
      <c r="J180" s="189">
        <f t="shared" si="30"/>
        <v>0</v>
      </c>
      <c r="K180" s="185" t="s">
        <v>140</v>
      </c>
      <c r="L180" s="39"/>
      <c r="M180" s="190" t="s">
        <v>19</v>
      </c>
      <c r="N180" s="191" t="s">
        <v>45</v>
      </c>
      <c r="O180" s="61"/>
      <c r="P180" s="192">
        <f t="shared" si="31"/>
        <v>0</v>
      </c>
      <c r="Q180" s="192">
        <v>0</v>
      </c>
      <c r="R180" s="192">
        <f t="shared" si="32"/>
        <v>0</v>
      </c>
      <c r="S180" s="192">
        <v>0.01107</v>
      </c>
      <c r="T180" s="193">
        <f t="shared" si="33"/>
        <v>0.02214</v>
      </c>
      <c r="AR180" s="18" t="s">
        <v>141</v>
      </c>
      <c r="AT180" s="18" t="s">
        <v>136</v>
      </c>
      <c r="AU180" s="18" t="s">
        <v>84</v>
      </c>
      <c r="AY180" s="18" t="s">
        <v>133</v>
      </c>
      <c r="BE180" s="194">
        <f t="shared" si="34"/>
        <v>0</v>
      </c>
      <c r="BF180" s="194">
        <f t="shared" si="35"/>
        <v>0</v>
      </c>
      <c r="BG180" s="194">
        <f t="shared" si="36"/>
        <v>0</v>
      </c>
      <c r="BH180" s="194">
        <f t="shared" si="37"/>
        <v>0</v>
      </c>
      <c r="BI180" s="194">
        <f t="shared" si="38"/>
        <v>0</v>
      </c>
      <c r="BJ180" s="18" t="s">
        <v>82</v>
      </c>
      <c r="BK180" s="194">
        <f t="shared" si="39"/>
        <v>0</v>
      </c>
      <c r="BL180" s="18" t="s">
        <v>141</v>
      </c>
      <c r="BM180" s="18" t="s">
        <v>640</v>
      </c>
    </row>
    <row r="181" spans="2:65" s="1" customFormat="1" ht="16.5" customHeight="1">
      <c r="B181" s="35"/>
      <c r="C181" s="183" t="s">
        <v>641</v>
      </c>
      <c r="D181" s="183" t="s">
        <v>136</v>
      </c>
      <c r="E181" s="184" t="s">
        <v>642</v>
      </c>
      <c r="F181" s="185" t="s">
        <v>643</v>
      </c>
      <c r="G181" s="186" t="s">
        <v>461</v>
      </c>
      <c r="H181" s="187">
        <v>1</v>
      </c>
      <c r="I181" s="188"/>
      <c r="J181" s="189">
        <f t="shared" si="30"/>
        <v>0</v>
      </c>
      <c r="K181" s="185" t="s">
        <v>140</v>
      </c>
      <c r="L181" s="39"/>
      <c r="M181" s="190" t="s">
        <v>19</v>
      </c>
      <c r="N181" s="191" t="s">
        <v>45</v>
      </c>
      <c r="O181" s="61"/>
      <c r="P181" s="192">
        <f t="shared" si="31"/>
        <v>0</v>
      </c>
      <c r="Q181" s="192">
        <v>0</v>
      </c>
      <c r="R181" s="192">
        <f t="shared" si="32"/>
        <v>0</v>
      </c>
      <c r="S181" s="192">
        <v>0.01946</v>
      </c>
      <c r="T181" s="193">
        <f t="shared" si="33"/>
        <v>0.01946</v>
      </c>
      <c r="AR181" s="18" t="s">
        <v>141</v>
      </c>
      <c r="AT181" s="18" t="s">
        <v>136</v>
      </c>
      <c r="AU181" s="18" t="s">
        <v>84</v>
      </c>
      <c r="AY181" s="18" t="s">
        <v>133</v>
      </c>
      <c r="BE181" s="194">
        <f t="shared" si="34"/>
        <v>0</v>
      </c>
      <c r="BF181" s="194">
        <f t="shared" si="35"/>
        <v>0</v>
      </c>
      <c r="BG181" s="194">
        <f t="shared" si="36"/>
        <v>0</v>
      </c>
      <c r="BH181" s="194">
        <f t="shared" si="37"/>
        <v>0</v>
      </c>
      <c r="BI181" s="194">
        <f t="shared" si="38"/>
        <v>0</v>
      </c>
      <c r="BJ181" s="18" t="s">
        <v>82</v>
      </c>
      <c r="BK181" s="194">
        <f t="shared" si="39"/>
        <v>0</v>
      </c>
      <c r="BL181" s="18" t="s">
        <v>141</v>
      </c>
      <c r="BM181" s="18" t="s">
        <v>644</v>
      </c>
    </row>
    <row r="182" spans="2:65" s="1" customFormat="1" ht="16.5" customHeight="1">
      <c r="B182" s="35"/>
      <c r="C182" s="183" t="s">
        <v>645</v>
      </c>
      <c r="D182" s="183" t="s">
        <v>136</v>
      </c>
      <c r="E182" s="184" t="s">
        <v>646</v>
      </c>
      <c r="F182" s="185" t="s">
        <v>647</v>
      </c>
      <c r="G182" s="186" t="s">
        <v>461</v>
      </c>
      <c r="H182" s="187">
        <v>4</v>
      </c>
      <c r="I182" s="188"/>
      <c r="J182" s="189">
        <f t="shared" si="30"/>
        <v>0</v>
      </c>
      <c r="K182" s="185" t="s">
        <v>140</v>
      </c>
      <c r="L182" s="39"/>
      <c r="M182" s="190" t="s">
        <v>19</v>
      </c>
      <c r="N182" s="191" t="s">
        <v>45</v>
      </c>
      <c r="O182" s="61"/>
      <c r="P182" s="192">
        <f t="shared" si="31"/>
        <v>0</v>
      </c>
      <c r="Q182" s="192">
        <v>0.02475</v>
      </c>
      <c r="R182" s="192">
        <f t="shared" si="32"/>
        <v>0.099</v>
      </c>
      <c r="S182" s="192">
        <v>0</v>
      </c>
      <c r="T182" s="193">
        <f t="shared" si="33"/>
        <v>0</v>
      </c>
      <c r="AR182" s="18" t="s">
        <v>141</v>
      </c>
      <c r="AT182" s="18" t="s">
        <v>136</v>
      </c>
      <c r="AU182" s="18" t="s">
        <v>84</v>
      </c>
      <c r="AY182" s="18" t="s">
        <v>133</v>
      </c>
      <c r="BE182" s="194">
        <f t="shared" si="34"/>
        <v>0</v>
      </c>
      <c r="BF182" s="194">
        <f t="shared" si="35"/>
        <v>0</v>
      </c>
      <c r="BG182" s="194">
        <f t="shared" si="36"/>
        <v>0</v>
      </c>
      <c r="BH182" s="194">
        <f t="shared" si="37"/>
        <v>0</v>
      </c>
      <c r="BI182" s="194">
        <f t="shared" si="38"/>
        <v>0</v>
      </c>
      <c r="BJ182" s="18" t="s">
        <v>82</v>
      </c>
      <c r="BK182" s="194">
        <f t="shared" si="39"/>
        <v>0</v>
      </c>
      <c r="BL182" s="18" t="s">
        <v>141</v>
      </c>
      <c r="BM182" s="18" t="s">
        <v>648</v>
      </c>
    </row>
    <row r="183" spans="2:65" s="1" customFormat="1" ht="16.5" customHeight="1">
      <c r="B183" s="35"/>
      <c r="C183" s="183" t="s">
        <v>649</v>
      </c>
      <c r="D183" s="183" t="s">
        <v>136</v>
      </c>
      <c r="E183" s="184" t="s">
        <v>650</v>
      </c>
      <c r="F183" s="185" t="s">
        <v>651</v>
      </c>
      <c r="G183" s="186" t="s">
        <v>461</v>
      </c>
      <c r="H183" s="187">
        <v>1</v>
      </c>
      <c r="I183" s="188"/>
      <c r="J183" s="189">
        <f t="shared" si="30"/>
        <v>0</v>
      </c>
      <c r="K183" s="185" t="s">
        <v>140</v>
      </c>
      <c r="L183" s="39"/>
      <c r="M183" s="190" t="s">
        <v>19</v>
      </c>
      <c r="N183" s="191" t="s">
        <v>45</v>
      </c>
      <c r="O183" s="61"/>
      <c r="P183" s="192">
        <f t="shared" si="31"/>
        <v>0</v>
      </c>
      <c r="Q183" s="192">
        <v>0.01528</v>
      </c>
      <c r="R183" s="192">
        <f t="shared" si="32"/>
        <v>0.01528</v>
      </c>
      <c r="S183" s="192">
        <v>0</v>
      </c>
      <c r="T183" s="193">
        <f t="shared" si="33"/>
        <v>0</v>
      </c>
      <c r="AR183" s="18" t="s">
        <v>141</v>
      </c>
      <c r="AT183" s="18" t="s">
        <v>136</v>
      </c>
      <c r="AU183" s="18" t="s">
        <v>84</v>
      </c>
      <c r="AY183" s="18" t="s">
        <v>133</v>
      </c>
      <c r="BE183" s="194">
        <f t="shared" si="34"/>
        <v>0</v>
      </c>
      <c r="BF183" s="194">
        <f t="shared" si="35"/>
        <v>0</v>
      </c>
      <c r="BG183" s="194">
        <f t="shared" si="36"/>
        <v>0</v>
      </c>
      <c r="BH183" s="194">
        <f t="shared" si="37"/>
        <v>0</v>
      </c>
      <c r="BI183" s="194">
        <f t="shared" si="38"/>
        <v>0</v>
      </c>
      <c r="BJ183" s="18" t="s">
        <v>82</v>
      </c>
      <c r="BK183" s="194">
        <f t="shared" si="39"/>
        <v>0</v>
      </c>
      <c r="BL183" s="18" t="s">
        <v>141</v>
      </c>
      <c r="BM183" s="18" t="s">
        <v>652</v>
      </c>
    </row>
    <row r="184" spans="2:65" s="1" customFormat="1" ht="16.5" customHeight="1">
      <c r="B184" s="35"/>
      <c r="C184" s="183" t="s">
        <v>653</v>
      </c>
      <c r="D184" s="183" t="s">
        <v>136</v>
      </c>
      <c r="E184" s="184" t="s">
        <v>654</v>
      </c>
      <c r="F184" s="185" t="s">
        <v>655</v>
      </c>
      <c r="G184" s="186" t="s">
        <v>461</v>
      </c>
      <c r="H184" s="187">
        <v>3</v>
      </c>
      <c r="I184" s="188"/>
      <c r="J184" s="189">
        <f t="shared" si="30"/>
        <v>0</v>
      </c>
      <c r="K184" s="185" t="s">
        <v>140</v>
      </c>
      <c r="L184" s="39"/>
      <c r="M184" s="190" t="s">
        <v>19</v>
      </c>
      <c r="N184" s="191" t="s">
        <v>45</v>
      </c>
      <c r="O184" s="61"/>
      <c r="P184" s="192">
        <f t="shared" si="31"/>
        <v>0</v>
      </c>
      <c r="Q184" s="192">
        <v>0.00934</v>
      </c>
      <c r="R184" s="192">
        <f t="shared" si="32"/>
        <v>0.028019999999999996</v>
      </c>
      <c r="S184" s="192">
        <v>0</v>
      </c>
      <c r="T184" s="193">
        <f t="shared" si="33"/>
        <v>0</v>
      </c>
      <c r="AR184" s="18" t="s">
        <v>141</v>
      </c>
      <c r="AT184" s="18" t="s">
        <v>136</v>
      </c>
      <c r="AU184" s="18" t="s">
        <v>84</v>
      </c>
      <c r="AY184" s="18" t="s">
        <v>133</v>
      </c>
      <c r="BE184" s="194">
        <f t="shared" si="34"/>
        <v>0</v>
      </c>
      <c r="BF184" s="194">
        <f t="shared" si="35"/>
        <v>0</v>
      </c>
      <c r="BG184" s="194">
        <f t="shared" si="36"/>
        <v>0</v>
      </c>
      <c r="BH184" s="194">
        <f t="shared" si="37"/>
        <v>0</v>
      </c>
      <c r="BI184" s="194">
        <f t="shared" si="38"/>
        <v>0</v>
      </c>
      <c r="BJ184" s="18" t="s">
        <v>82</v>
      </c>
      <c r="BK184" s="194">
        <f t="shared" si="39"/>
        <v>0</v>
      </c>
      <c r="BL184" s="18" t="s">
        <v>141</v>
      </c>
      <c r="BM184" s="18" t="s">
        <v>656</v>
      </c>
    </row>
    <row r="185" spans="2:65" s="1" customFormat="1" ht="16.5" customHeight="1">
      <c r="B185" s="35"/>
      <c r="C185" s="183" t="s">
        <v>657</v>
      </c>
      <c r="D185" s="183" t="s">
        <v>136</v>
      </c>
      <c r="E185" s="184" t="s">
        <v>658</v>
      </c>
      <c r="F185" s="185" t="s">
        <v>659</v>
      </c>
      <c r="G185" s="186" t="s">
        <v>461</v>
      </c>
      <c r="H185" s="187">
        <v>3</v>
      </c>
      <c r="I185" s="188"/>
      <c r="J185" s="189">
        <f t="shared" si="30"/>
        <v>0</v>
      </c>
      <c r="K185" s="185" t="s">
        <v>140</v>
      </c>
      <c r="L185" s="39"/>
      <c r="M185" s="190" t="s">
        <v>19</v>
      </c>
      <c r="N185" s="191" t="s">
        <v>45</v>
      </c>
      <c r="O185" s="61"/>
      <c r="P185" s="192">
        <f t="shared" si="31"/>
        <v>0</v>
      </c>
      <c r="Q185" s="192">
        <v>0.00052</v>
      </c>
      <c r="R185" s="192">
        <f t="shared" si="32"/>
        <v>0.0015599999999999998</v>
      </c>
      <c r="S185" s="192">
        <v>0</v>
      </c>
      <c r="T185" s="193">
        <f t="shared" si="33"/>
        <v>0</v>
      </c>
      <c r="AR185" s="18" t="s">
        <v>141</v>
      </c>
      <c r="AT185" s="18" t="s">
        <v>136</v>
      </c>
      <c r="AU185" s="18" t="s">
        <v>84</v>
      </c>
      <c r="AY185" s="18" t="s">
        <v>133</v>
      </c>
      <c r="BE185" s="194">
        <f t="shared" si="34"/>
        <v>0</v>
      </c>
      <c r="BF185" s="194">
        <f t="shared" si="35"/>
        <v>0</v>
      </c>
      <c r="BG185" s="194">
        <f t="shared" si="36"/>
        <v>0</v>
      </c>
      <c r="BH185" s="194">
        <f t="shared" si="37"/>
        <v>0</v>
      </c>
      <c r="BI185" s="194">
        <f t="shared" si="38"/>
        <v>0</v>
      </c>
      <c r="BJ185" s="18" t="s">
        <v>82</v>
      </c>
      <c r="BK185" s="194">
        <f t="shared" si="39"/>
        <v>0</v>
      </c>
      <c r="BL185" s="18" t="s">
        <v>141</v>
      </c>
      <c r="BM185" s="18" t="s">
        <v>660</v>
      </c>
    </row>
    <row r="186" spans="2:65" s="1" customFormat="1" ht="16.5" customHeight="1">
      <c r="B186" s="35"/>
      <c r="C186" s="183" t="s">
        <v>661</v>
      </c>
      <c r="D186" s="183" t="s">
        <v>136</v>
      </c>
      <c r="E186" s="184" t="s">
        <v>662</v>
      </c>
      <c r="F186" s="185" t="s">
        <v>663</v>
      </c>
      <c r="G186" s="186" t="s">
        <v>461</v>
      </c>
      <c r="H186" s="187">
        <v>3</v>
      </c>
      <c r="I186" s="188"/>
      <c r="J186" s="189">
        <f t="shared" si="30"/>
        <v>0</v>
      </c>
      <c r="K186" s="185" t="s">
        <v>140</v>
      </c>
      <c r="L186" s="39"/>
      <c r="M186" s="190" t="s">
        <v>19</v>
      </c>
      <c r="N186" s="191" t="s">
        <v>45</v>
      </c>
      <c r="O186" s="61"/>
      <c r="P186" s="192">
        <f t="shared" si="31"/>
        <v>0</v>
      </c>
      <c r="Q186" s="192">
        <v>0.00052</v>
      </c>
      <c r="R186" s="192">
        <f t="shared" si="32"/>
        <v>0.0015599999999999998</v>
      </c>
      <c r="S186" s="192">
        <v>0</v>
      </c>
      <c r="T186" s="193">
        <f t="shared" si="33"/>
        <v>0</v>
      </c>
      <c r="AR186" s="18" t="s">
        <v>141</v>
      </c>
      <c r="AT186" s="18" t="s">
        <v>136</v>
      </c>
      <c r="AU186" s="18" t="s">
        <v>84</v>
      </c>
      <c r="AY186" s="18" t="s">
        <v>133</v>
      </c>
      <c r="BE186" s="194">
        <f t="shared" si="34"/>
        <v>0</v>
      </c>
      <c r="BF186" s="194">
        <f t="shared" si="35"/>
        <v>0</v>
      </c>
      <c r="BG186" s="194">
        <f t="shared" si="36"/>
        <v>0</v>
      </c>
      <c r="BH186" s="194">
        <f t="shared" si="37"/>
        <v>0</v>
      </c>
      <c r="BI186" s="194">
        <f t="shared" si="38"/>
        <v>0</v>
      </c>
      <c r="BJ186" s="18" t="s">
        <v>82</v>
      </c>
      <c r="BK186" s="194">
        <f t="shared" si="39"/>
        <v>0</v>
      </c>
      <c r="BL186" s="18" t="s">
        <v>141</v>
      </c>
      <c r="BM186" s="18" t="s">
        <v>664</v>
      </c>
    </row>
    <row r="187" spans="2:65" s="1" customFormat="1" ht="16.5" customHeight="1">
      <c r="B187" s="35"/>
      <c r="C187" s="183" t="s">
        <v>665</v>
      </c>
      <c r="D187" s="183" t="s">
        <v>136</v>
      </c>
      <c r="E187" s="184" t="s">
        <v>666</v>
      </c>
      <c r="F187" s="185" t="s">
        <v>667</v>
      </c>
      <c r="G187" s="186" t="s">
        <v>461</v>
      </c>
      <c r="H187" s="187">
        <v>3</v>
      </c>
      <c r="I187" s="188"/>
      <c r="J187" s="189">
        <f t="shared" si="30"/>
        <v>0</v>
      </c>
      <c r="K187" s="185" t="s">
        <v>140</v>
      </c>
      <c r="L187" s="39"/>
      <c r="M187" s="190" t="s">
        <v>19</v>
      </c>
      <c r="N187" s="191" t="s">
        <v>45</v>
      </c>
      <c r="O187" s="61"/>
      <c r="P187" s="192">
        <f t="shared" si="31"/>
        <v>0</v>
      </c>
      <c r="Q187" s="192">
        <v>0.00052</v>
      </c>
      <c r="R187" s="192">
        <f t="shared" si="32"/>
        <v>0.0015599999999999998</v>
      </c>
      <c r="S187" s="192">
        <v>0</v>
      </c>
      <c r="T187" s="193">
        <f t="shared" si="33"/>
        <v>0</v>
      </c>
      <c r="AR187" s="18" t="s">
        <v>141</v>
      </c>
      <c r="AT187" s="18" t="s">
        <v>136</v>
      </c>
      <c r="AU187" s="18" t="s">
        <v>84</v>
      </c>
      <c r="AY187" s="18" t="s">
        <v>133</v>
      </c>
      <c r="BE187" s="194">
        <f t="shared" si="34"/>
        <v>0</v>
      </c>
      <c r="BF187" s="194">
        <f t="shared" si="35"/>
        <v>0</v>
      </c>
      <c r="BG187" s="194">
        <f t="shared" si="36"/>
        <v>0</v>
      </c>
      <c r="BH187" s="194">
        <f t="shared" si="37"/>
        <v>0</v>
      </c>
      <c r="BI187" s="194">
        <f t="shared" si="38"/>
        <v>0</v>
      </c>
      <c r="BJ187" s="18" t="s">
        <v>82</v>
      </c>
      <c r="BK187" s="194">
        <f t="shared" si="39"/>
        <v>0</v>
      </c>
      <c r="BL187" s="18" t="s">
        <v>141</v>
      </c>
      <c r="BM187" s="18" t="s">
        <v>668</v>
      </c>
    </row>
    <row r="188" spans="2:65" s="1" customFormat="1" ht="16.5" customHeight="1">
      <c r="B188" s="35"/>
      <c r="C188" s="183" t="s">
        <v>669</v>
      </c>
      <c r="D188" s="183" t="s">
        <v>136</v>
      </c>
      <c r="E188" s="184" t="s">
        <v>670</v>
      </c>
      <c r="F188" s="185" t="s">
        <v>671</v>
      </c>
      <c r="G188" s="186" t="s">
        <v>461</v>
      </c>
      <c r="H188" s="187">
        <v>3</v>
      </c>
      <c r="I188" s="188"/>
      <c r="J188" s="189">
        <f t="shared" si="30"/>
        <v>0</v>
      </c>
      <c r="K188" s="185" t="s">
        <v>140</v>
      </c>
      <c r="L188" s="39"/>
      <c r="M188" s="190" t="s">
        <v>19</v>
      </c>
      <c r="N188" s="191" t="s">
        <v>45</v>
      </c>
      <c r="O188" s="61"/>
      <c r="P188" s="192">
        <f t="shared" si="31"/>
        <v>0</v>
      </c>
      <c r="Q188" s="192">
        <v>0.00052</v>
      </c>
      <c r="R188" s="192">
        <f t="shared" si="32"/>
        <v>0.0015599999999999998</v>
      </c>
      <c r="S188" s="192">
        <v>0</v>
      </c>
      <c r="T188" s="193">
        <f t="shared" si="33"/>
        <v>0</v>
      </c>
      <c r="AR188" s="18" t="s">
        <v>141</v>
      </c>
      <c r="AT188" s="18" t="s">
        <v>136</v>
      </c>
      <c r="AU188" s="18" t="s">
        <v>84</v>
      </c>
      <c r="AY188" s="18" t="s">
        <v>133</v>
      </c>
      <c r="BE188" s="194">
        <f t="shared" si="34"/>
        <v>0</v>
      </c>
      <c r="BF188" s="194">
        <f t="shared" si="35"/>
        <v>0</v>
      </c>
      <c r="BG188" s="194">
        <f t="shared" si="36"/>
        <v>0</v>
      </c>
      <c r="BH188" s="194">
        <f t="shared" si="37"/>
        <v>0</v>
      </c>
      <c r="BI188" s="194">
        <f t="shared" si="38"/>
        <v>0</v>
      </c>
      <c r="BJ188" s="18" t="s">
        <v>82</v>
      </c>
      <c r="BK188" s="194">
        <f t="shared" si="39"/>
        <v>0</v>
      </c>
      <c r="BL188" s="18" t="s">
        <v>141</v>
      </c>
      <c r="BM188" s="18" t="s">
        <v>672</v>
      </c>
    </row>
    <row r="189" spans="2:65" s="1" customFormat="1" ht="16.5" customHeight="1">
      <c r="B189" s="35"/>
      <c r="C189" s="183" t="s">
        <v>673</v>
      </c>
      <c r="D189" s="183" t="s">
        <v>136</v>
      </c>
      <c r="E189" s="184" t="s">
        <v>674</v>
      </c>
      <c r="F189" s="185" t="s">
        <v>675</v>
      </c>
      <c r="G189" s="186" t="s">
        <v>461</v>
      </c>
      <c r="H189" s="187">
        <v>1</v>
      </c>
      <c r="I189" s="188"/>
      <c r="J189" s="189">
        <f t="shared" si="30"/>
        <v>0</v>
      </c>
      <c r="K189" s="185" t="s">
        <v>140</v>
      </c>
      <c r="L189" s="39"/>
      <c r="M189" s="190" t="s">
        <v>19</v>
      </c>
      <c r="N189" s="191" t="s">
        <v>45</v>
      </c>
      <c r="O189" s="61"/>
      <c r="P189" s="192">
        <f t="shared" si="31"/>
        <v>0</v>
      </c>
      <c r="Q189" s="192">
        <v>0.00085</v>
      </c>
      <c r="R189" s="192">
        <f t="shared" si="32"/>
        <v>0.00085</v>
      </c>
      <c r="S189" s="192">
        <v>0</v>
      </c>
      <c r="T189" s="193">
        <f t="shared" si="33"/>
        <v>0</v>
      </c>
      <c r="AR189" s="18" t="s">
        <v>141</v>
      </c>
      <c r="AT189" s="18" t="s">
        <v>136</v>
      </c>
      <c r="AU189" s="18" t="s">
        <v>84</v>
      </c>
      <c r="AY189" s="18" t="s">
        <v>133</v>
      </c>
      <c r="BE189" s="194">
        <f t="shared" si="34"/>
        <v>0</v>
      </c>
      <c r="BF189" s="194">
        <f t="shared" si="35"/>
        <v>0</v>
      </c>
      <c r="BG189" s="194">
        <f t="shared" si="36"/>
        <v>0</v>
      </c>
      <c r="BH189" s="194">
        <f t="shared" si="37"/>
        <v>0</v>
      </c>
      <c r="BI189" s="194">
        <f t="shared" si="38"/>
        <v>0</v>
      </c>
      <c r="BJ189" s="18" t="s">
        <v>82</v>
      </c>
      <c r="BK189" s="194">
        <f t="shared" si="39"/>
        <v>0</v>
      </c>
      <c r="BL189" s="18" t="s">
        <v>141</v>
      </c>
      <c r="BM189" s="18" t="s">
        <v>676</v>
      </c>
    </row>
    <row r="190" spans="2:65" s="1" customFormat="1" ht="16.5" customHeight="1">
      <c r="B190" s="35"/>
      <c r="C190" s="183" t="s">
        <v>677</v>
      </c>
      <c r="D190" s="183" t="s">
        <v>136</v>
      </c>
      <c r="E190" s="184" t="s">
        <v>678</v>
      </c>
      <c r="F190" s="185" t="s">
        <v>679</v>
      </c>
      <c r="G190" s="186" t="s">
        <v>461</v>
      </c>
      <c r="H190" s="187">
        <v>1</v>
      </c>
      <c r="I190" s="188"/>
      <c r="J190" s="189">
        <f t="shared" si="30"/>
        <v>0</v>
      </c>
      <c r="K190" s="185" t="s">
        <v>140</v>
      </c>
      <c r="L190" s="39"/>
      <c r="M190" s="190" t="s">
        <v>19</v>
      </c>
      <c r="N190" s="191" t="s">
        <v>45</v>
      </c>
      <c r="O190" s="61"/>
      <c r="P190" s="192">
        <f t="shared" si="31"/>
        <v>0</v>
      </c>
      <c r="Q190" s="192">
        <v>0.00085</v>
      </c>
      <c r="R190" s="192">
        <f t="shared" si="32"/>
        <v>0.00085</v>
      </c>
      <c r="S190" s="192">
        <v>0</v>
      </c>
      <c r="T190" s="193">
        <f t="shared" si="33"/>
        <v>0</v>
      </c>
      <c r="AR190" s="18" t="s">
        <v>141</v>
      </c>
      <c r="AT190" s="18" t="s">
        <v>136</v>
      </c>
      <c r="AU190" s="18" t="s">
        <v>84</v>
      </c>
      <c r="AY190" s="18" t="s">
        <v>133</v>
      </c>
      <c r="BE190" s="194">
        <f t="shared" si="34"/>
        <v>0</v>
      </c>
      <c r="BF190" s="194">
        <f t="shared" si="35"/>
        <v>0</v>
      </c>
      <c r="BG190" s="194">
        <f t="shared" si="36"/>
        <v>0</v>
      </c>
      <c r="BH190" s="194">
        <f t="shared" si="37"/>
        <v>0</v>
      </c>
      <c r="BI190" s="194">
        <f t="shared" si="38"/>
        <v>0</v>
      </c>
      <c r="BJ190" s="18" t="s">
        <v>82</v>
      </c>
      <c r="BK190" s="194">
        <f t="shared" si="39"/>
        <v>0</v>
      </c>
      <c r="BL190" s="18" t="s">
        <v>141</v>
      </c>
      <c r="BM190" s="18" t="s">
        <v>680</v>
      </c>
    </row>
    <row r="191" spans="2:65" s="1" customFormat="1" ht="16.5" customHeight="1">
      <c r="B191" s="35"/>
      <c r="C191" s="183" t="s">
        <v>681</v>
      </c>
      <c r="D191" s="183" t="s">
        <v>136</v>
      </c>
      <c r="E191" s="184" t="s">
        <v>682</v>
      </c>
      <c r="F191" s="185" t="s">
        <v>683</v>
      </c>
      <c r="G191" s="186" t="s">
        <v>461</v>
      </c>
      <c r="H191" s="187">
        <v>1</v>
      </c>
      <c r="I191" s="188"/>
      <c r="J191" s="189">
        <f t="shared" si="30"/>
        <v>0</v>
      </c>
      <c r="K191" s="185" t="s">
        <v>140</v>
      </c>
      <c r="L191" s="39"/>
      <c r="M191" s="190" t="s">
        <v>19</v>
      </c>
      <c r="N191" s="191" t="s">
        <v>45</v>
      </c>
      <c r="O191" s="61"/>
      <c r="P191" s="192">
        <f t="shared" si="31"/>
        <v>0</v>
      </c>
      <c r="Q191" s="192">
        <v>0</v>
      </c>
      <c r="R191" s="192">
        <f t="shared" si="32"/>
        <v>0</v>
      </c>
      <c r="S191" s="192">
        <v>0.0092</v>
      </c>
      <c r="T191" s="193">
        <f t="shared" si="33"/>
        <v>0.0092</v>
      </c>
      <c r="AR191" s="18" t="s">
        <v>141</v>
      </c>
      <c r="AT191" s="18" t="s">
        <v>136</v>
      </c>
      <c r="AU191" s="18" t="s">
        <v>84</v>
      </c>
      <c r="AY191" s="18" t="s">
        <v>133</v>
      </c>
      <c r="BE191" s="194">
        <f t="shared" si="34"/>
        <v>0</v>
      </c>
      <c r="BF191" s="194">
        <f t="shared" si="35"/>
        <v>0</v>
      </c>
      <c r="BG191" s="194">
        <f t="shared" si="36"/>
        <v>0</v>
      </c>
      <c r="BH191" s="194">
        <f t="shared" si="37"/>
        <v>0</v>
      </c>
      <c r="BI191" s="194">
        <f t="shared" si="38"/>
        <v>0</v>
      </c>
      <c r="BJ191" s="18" t="s">
        <v>82</v>
      </c>
      <c r="BK191" s="194">
        <f t="shared" si="39"/>
        <v>0</v>
      </c>
      <c r="BL191" s="18" t="s">
        <v>141</v>
      </c>
      <c r="BM191" s="18" t="s">
        <v>684</v>
      </c>
    </row>
    <row r="192" spans="2:65" s="1" customFormat="1" ht="16.5" customHeight="1">
      <c r="B192" s="35"/>
      <c r="C192" s="183" t="s">
        <v>685</v>
      </c>
      <c r="D192" s="183" t="s">
        <v>136</v>
      </c>
      <c r="E192" s="184" t="s">
        <v>686</v>
      </c>
      <c r="F192" s="185" t="s">
        <v>687</v>
      </c>
      <c r="G192" s="186" t="s">
        <v>461</v>
      </c>
      <c r="H192" s="187">
        <v>1</v>
      </c>
      <c r="I192" s="188"/>
      <c r="J192" s="189">
        <f t="shared" si="30"/>
        <v>0</v>
      </c>
      <c r="K192" s="185" t="s">
        <v>140</v>
      </c>
      <c r="L192" s="39"/>
      <c r="M192" s="190" t="s">
        <v>19</v>
      </c>
      <c r="N192" s="191" t="s">
        <v>45</v>
      </c>
      <c r="O192" s="61"/>
      <c r="P192" s="192">
        <f t="shared" si="31"/>
        <v>0</v>
      </c>
      <c r="Q192" s="192">
        <v>0.00043</v>
      </c>
      <c r="R192" s="192">
        <f t="shared" si="32"/>
        <v>0.00043</v>
      </c>
      <c r="S192" s="192">
        <v>0</v>
      </c>
      <c r="T192" s="193">
        <f t="shared" si="33"/>
        <v>0</v>
      </c>
      <c r="AR192" s="18" t="s">
        <v>141</v>
      </c>
      <c r="AT192" s="18" t="s">
        <v>136</v>
      </c>
      <c r="AU192" s="18" t="s">
        <v>84</v>
      </c>
      <c r="AY192" s="18" t="s">
        <v>133</v>
      </c>
      <c r="BE192" s="194">
        <f t="shared" si="34"/>
        <v>0</v>
      </c>
      <c r="BF192" s="194">
        <f t="shared" si="35"/>
        <v>0</v>
      </c>
      <c r="BG192" s="194">
        <f t="shared" si="36"/>
        <v>0</v>
      </c>
      <c r="BH192" s="194">
        <f t="shared" si="37"/>
        <v>0</v>
      </c>
      <c r="BI192" s="194">
        <f t="shared" si="38"/>
        <v>0</v>
      </c>
      <c r="BJ192" s="18" t="s">
        <v>82</v>
      </c>
      <c r="BK192" s="194">
        <f t="shared" si="39"/>
        <v>0</v>
      </c>
      <c r="BL192" s="18" t="s">
        <v>141</v>
      </c>
      <c r="BM192" s="18" t="s">
        <v>688</v>
      </c>
    </row>
    <row r="193" spans="2:65" s="1" customFormat="1" ht="16.5" customHeight="1">
      <c r="B193" s="35"/>
      <c r="C193" s="183" t="s">
        <v>689</v>
      </c>
      <c r="D193" s="183" t="s">
        <v>136</v>
      </c>
      <c r="E193" s="184" t="s">
        <v>690</v>
      </c>
      <c r="F193" s="185" t="s">
        <v>691</v>
      </c>
      <c r="G193" s="186" t="s">
        <v>461</v>
      </c>
      <c r="H193" s="187">
        <v>1</v>
      </c>
      <c r="I193" s="188"/>
      <c r="J193" s="189">
        <f t="shared" si="30"/>
        <v>0</v>
      </c>
      <c r="K193" s="185" t="s">
        <v>140</v>
      </c>
      <c r="L193" s="39"/>
      <c r="M193" s="190" t="s">
        <v>19</v>
      </c>
      <c r="N193" s="191" t="s">
        <v>45</v>
      </c>
      <c r="O193" s="61"/>
      <c r="P193" s="192">
        <f t="shared" si="31"/>
        <v>0</v>
      </c>
      <c r="Q193" s="192">
        <v>0.0147</v>
      </c>
      <c r="R193" s="192">
        <f t="shared" si="32"/>
        <v>0.0147</v>
      </c>
      <c r="S193" s="192">
        <v>0</v>
      </c>
      <c r="T193" s="193">
        <f t="shared" si="33"/>
        <v>0</v>
      </c>
      <c r="AR193" s="18" t="s">
        <v>141</v>
      </c>
      <c r="AT193" s="18" t="s">
        <v>136</v>
      </c>
      <c r="AU193" s="18" t="s">
        <v>84</v>
      </c>
      <c r="AY193" s="18" t="s">
        <v>133</v>
      </c>
      <c r="BE193" s="194">
        <f t="shared" si="34"/>
        <v>0</v>
      </c>
      <c r="BF193" s="194">
        <f t="shared" si="35"/>
        <v>0</v>
      </c>
      <c r="BG193" s="194">
        <f t="shared" si="36"/>
        <v>0</v>
      </c>
      <c r="BH193" s="194">
        <f t="shared" si="37"/>
        <v>0</v>
      </c>
      <c r="BI193" s="194">
        <f t="shared" si="38"/>
        <v>0</v>
      </c>
      <c r="BJ193" s="18" t="s">
        <v>82</v>
      </c>
      <c r="BK193" s="194">
        <f t="shared" si="39"/>
        <v>0</v>
      </c>
      <c r="BL193" s="18" t="s">
        <v>141</v>
      </c>
      <c r="BM193" s="18" t="s">
        <v>692</v>
      </c>
    </row>
    <row r="194" spans="2:65" s="1" customFormat="1" ht="22.5" customHeight="1">
      <c r="B194" s="35"/>
      <c r="C194" s="183" t="s">
        <v>693</v>
      </c>
      <c r="D194" s="183" t="s">
        <v>136</v>
      </c>
      <c r="E194" s="184" t="s">
        <v>694</v>
      </c>
      <c r="F194" s="185" t="s">
        <v>695</v>
      </c>
      <c r="G194" s="186" t="s">
        <v>228</v>
      </c>
      <c r="H194" s="187">
        <v>0.126</v>
      </c>
      <c r="I194" s="188"/>
      <c r="J194" s="189">
        <f t="shared" si="30"/>
        <v>0</v>
      </c>
      <c r="K194" s="185" t="s">
        <v>140</v>
      </c>
      <c r="L194" s="39"/>
      <c r="M194" s="190" t="s">
        <v>19</v>
      </c>
      <c r="N194" s="191" t="s">
        <v>45</v>
      </c>
      <c r="O194" s="61"/>
      <c r="P194" s="192">
        <f t="shared" si="31"/>
        <v>0</v>
      </c>
      <c r="Q194" s="192">
        <v>0</v>
      </c>
      <c r="R194" s="192">
        <f t="shared" si="32"/>
        <v>0</v>
      </c>
      <c r="S194" s="192">
        <v>0</v>
      </c>
      <c r="T194" s="193">
        <f t="shared" si="33"/>
        <v>0</v>
      </c>
      <c r="AR194" s="18" t="s">
        <v>141</v>
      </c>
      <c r="AT194" s="18" t="s">
        <v>136</v>
      </c>
      <c r="AU194" s="18" t="s">
        <v>84</v>
      </c>
      <c r="AY194" s="18" t="s">
        <v>133</v>
      </c>
      <c r="BE194" s="194">
        <f t="shared" si="34"/>
        <v>0</v>
      </c>
      <c r="BF194" s="194">
        <f t="shared" si="35"/>
        <v>0</v>
      </c>
      <c r="BG194" s="194">
        <f t="shared" si="36"/>
        <v>0</v>
      </c>
      <c r="BH194" s="194">
        <f t="shared" si="37"/>
        <v>0</v>
      </c>
      <c r="BI194" s="194">
        <f t="shared" si="38"/>
        <v>0</v>
      </c>
      <c r="BJ194" s="18" t="s">
        <v>82</v>
      </c>
      <c r="BK194" s="194">
        <f t="shared" si="39"/>
        <v>0</v>
      </c>
      <c r="BL194" s="18" t="s">
        <v>141</v>
      </c>
      <c r="BM194" s="18" t="s">
        <v>696</v>
      </c>
    </row>
    <row r="195" spans="2:65" s="1" customFormat="1" ht="16.5" customHeight="1">
      <c r="B195" s="35"/>
      <c r="C195" s="183" t="s">
        <v>697</v>
      </c>
      <c r="D195" s="183" t="s">
        <v>136</v>
      </c>
      <c r="E195" s="184" t="s">
        <v>698</v>
      </c>
      <c r="F195" s="185" t="s">
        <v>699</v>
      </c>
      <c r="G195" s="186" t="s">
        <v>171</v>
      </c>
      <c r="H195" s="187">
        <v>4</v>
      </c>
      <c r="I195" s="188"/>
      <c r="J195" s="189">
        <f t="shared" si="30"/>
        <v>0</v>
      </c>
      <c r="K195" s="185" t="s">
        <v>140</v>
      </c>
      <c r="L195" s="39"/>
      <c r="M195" s="190" t="s">
        <v>19</v>
      </c>
      <c r="N195" s="191" t="s">
        <v>45</v>
      </c>
      <c r="O195" s="61"/>
      <c r="P195" s="192">
        <f t="shared" si="31"/>
        <v>0</v>
      </c>
      <c r="Q195" s="192">
        <v>0</v>
      </c>
      <c r="R195" s="192">
        <f t="shared" si="32"/>
        <v>0</v>
      </c>
      <c r="S195" s="192">
        <v>0.00049</v>
      </c>
      <c r="T195" s="193">
        <f t="shared" si="33"/>
        <v>0.00196</v>
      </c>
      <c r="AR195" s="18" t="s">
        <v>141</v>
      </c>
      <c r="AT195" s="18" t="s">
        <v>136</v>
      </c>
      <c r="AU195" s="18" t="s">
        <v>84</v>
      </c>
      <c r="AY195" s="18" t="s">
        <v>133</v>
      </c>
      <c r="BE195" s="194">
        <f t="shared" si="34"/>
        <v>0</v>
      </c>
      <c r="BF195" s="194">
        <f t="shared" si="35"/>
        <v>0</v>
      </c>
      <c r="BG195" s="194">
        <f t="shared" si="36"/>
        <v>0</v>
      </c>
      <c r="BH195" s="194">
        <f t="shared" si="37"/>
        <v>0</v>
      </c>
      <c r="BI195" s="194">
        <f t="shared" si="38"/>
        <v>0</v>
      </c>
      <c r="BJ195" s="18" t="s">
        <v>82</v>
      </c>
      <c r="BK195" s="194">
        <f t="shared" si="39"/>
        <v>0</v>
      </c>
      <c r="BL195" s="18" t="s">
        <v>141</v>
      </c>
      <c r="BM195" s="18" t="s">
        <v>700</v>
      </c>
    </row>
    <row r="196" spans="2:65" s="1" customFormat="1" ht="16.5" customHeight="1">
      <c r="B196" s="35"/>
      <c r="C196" s="183" t="s">
        <v>701</v>
      </c>
      <c r="D196" s="183" t="s">
        <v>136</v>
      </c>
      <c r="E196" s="184" t="s">
        <v>702</v>
      </c>
      <c r="F196" s="185" t="s">
        <v>703</v>
      </c>
      <c r="G196" s="186" t="s">
        <v>461</v>
      </c>
      <c r="H196" s="187">
        <v>11</v>
      </c>
      <c r="I196" s="188"/>
      <c r="J196" s="189">
        <f t="shared" si="30"/>
        <v>0</v>
      </c>
      <c r="K196" s="185" t="s">
        <v>140</v>
      </c>
      <c r="L196" s="39"/>
      <c r="M196" s="190" t="s">
        <v>19</v>
      </c>
      <c r="N196" s="191" t="s">
        <v>45</v>
      </c>
      <c r="O196" s="61"/>
      <c r="P196" s="192">
        <f t="shared" si="31"/>
        <v>0</v>
      </c>
      <c r="Q196" s="192">
        <v>0.0003</v>
      </c>
      <c r="R196" s="192">
        <f t="shared" si="32"/>
        <v>0.0032999999999999995</v>
      </c>
      <c r="S196" s="192">
        <v>0</v>
      </c>
      <c r="T196" s="193">
        <f t="shared" si="33"/>
        <v>0</v>
      </c>
      <c r="AR196" s="18" t="s">
        <v>141</v>
      </c>
      <c r="AT196" s="18" t="s">
        <v>136</v>
      </c>
      <c r="AU196" s="18" t="s">
        <v>84</v>
      </c>
      <c r="AY196" s="18" t="s">
        <v>133</v>
      </c>
      <c r="BE196" s="194">
        <f t="shared" si="34"/>
        <v>0</v>
      </c>
      <c r="BF196" s="194">
        <f t="shared" si="35"/>
        <v>0</v>
      </c>
      <c r="BG196" s="194">
        <f t="shared" si="36"/>
        <v>0</v>
      </c>
      <c r="BH196" s="194">
        <f t="shared" si="37"/>
        <v>0</v>
      </c>
      <c r="BI196" s="194">
        <f t="shared" si="38"/>
        <v>0</v>
      </c>
      <c r="BJ196" s="18" t="s">
        <v>82</v>
      </c>
      <c r="BK196" s="194">
        <f t="shared" si="39"/>
        <v>0</v>
      </c>
      <c r="BL196" s="18" t="s">
        <v>141</v>
      </c>
      <c r="BM196" s="18" t="s">
        <v>704</v>
      </c>
    </row>
    <row r="197" spans="2:65" s="1" customFormat="1" ht="16.5" customHeight="1">
      <c r="B197" s="35"/>
      <c r="C197" s="183" t="s">
        <v>705</v>
      </c>
      <c r="D197" s="183" t="s">
        <v>136</v>
      </c>
      <c r="E197" s="184" t="s">
        <v>706</v>
      </c>
      <c r="F197" s="185" t="s">
        <v>707</v>
      </c>
      <c r="G197" s="186" t="s">
        <v>461</v>
      </c>
      <c r="H197" s="187">
        <v>3</v>
      </c>
      <c r="I197" s="188"/>
      <c r="J197" s="189">
        <f t="shared" si="30"/>
        <v>0</v>
      </c>
      <c r="K197" s="185" t="s">
        <v>140</v>
      </c>
      <c r="L197" s="39"/>
      <c r="M197" s="190" t="s">
        <v>19</v>
      </c>
      <c r="N197" s="191" t="s">
        <v>45</v>
      </c>
      <c r="O197" s="61"/>
      <c r="P197" s="192">
        <f t="shared" si="31"/>
        <v>0</v>
      </c>
      <c r="Q197" s="192">
        <v>0</v>
      </c>
      <c r="R197" s="192">
        <f t="shared" si="32"/>
        <v>0</v>
      </c>
      <c r="S197" s="192">
        <v>0.00156</v>
      </c>
      <c r="T197" s="193">
        <f t="shared" si="33"/>
        <v>0.00468</v>
      </c>
      <c r="AR197" s="18" t="s">
        <v>141</v>
      </c>
      <c r="AT197" s="18" t="s">
        <v>136</v>
      </c>
      <c r="AU197" s="18" t="s">
        <v>84</v>
      </c>
      <c r="AY197" s="18" t="s">
        <v>133</v>
      </c>
      <c r="BE197" s="194">
        <f t="shared" si="34"/>
        <v>0</v>
      </c>
      <c r="BF197" s="194">
        <f t="shared" si="35"/>
        <v>0</v>
      </c>
      <c r="BG197" s="194">
        <f t="shared" si="36"/>
        <v>0</v>
      </c>
      <c r="BH197" s="194">
        <f t="shared" si="37"/>
        <v>0</v>
      </c>
      <c r="BI197" s="194">
        <f t="shared" si="38"/>
        <v>0</v>
      </c>
      <c r="BJ197" s="18" t="s">
        <v>82</v>
      </c>
      <c r="BK197" s="194">
        <f t="shared" si="39"/>
        <v>0</v>
      </c>
      <c r="BL197" s="18" t="s">
        <v>141</v>
      </c>
      <c r="BM197" s="18" t="s">
        <v>708</v>
      </c>
    </row>
    <row r="198" spans="2:65" s="1" customFormat="1" ht="16.5" customHeight="1">
      <c r="B198" s="35"/>
      <c r="C198" s="183" t="s">
        <v>709</v>
      </c>
      <c r="D198" s="183" t="s">
        <v>136</v>
      </c>
      <c r="E198" s="184" t="s">
        <v>710</v>
      </c>
      <c r="F198" s="185" t="s">
        <v>711</v>
      </c>
      <c r="G198" s="186" t="s">
        <v>461</v>
      </c>
      <c r="H198" s="187">
        <v>1</v>
      </c>
      <c r="I198" s="188"/>
      <c r="J198" s="189">
        <f t="shared" si="30"/>
        <v>0</v>
      </c>
      <c r="K198" s="185" t="s">
        <v>140</v>
      </c>
      <c r="L198" s="39"/>
      <c r="M198" s="190" t="s">
        <v>19</v>
      </c>
      <c r="N198" s="191" t="s">
        <v>45</v>
      </c>
      <c r="O198" s="61"/>
      <c r="P198" s="192">
        <f t="shared" si="31"/>
        <v>0</v>
      </c>
      <c r="Q198" s="192">
        <v>0.00196</v>
      </c>
      <c r="R198" s="192">
        <f t="shared" si="32"/>
        <v>0.00196</v>
      </c>
      <c r="S198" s="192">
        <v>0</v>
      </c>
      <c r="T198" s="193">
        <f t="shared" si="33"/>
        <v>0</v>
      </c>
      <c r="AR198" s="18" t="s">
        <v>141</v>
      </c>
      <c r="AT198" s="18" t="s">
        <v>136</v>
      </c>
      <c r="AU198" s="18" t="s">
        <v>84</v>
      </c>
      <c r="AY198" s="18" t="s">
        <v>133</v>
      </c>
      <c r="BE198" s="194">
        <f t="shared" si="34"/>
        <v>0</v>
      </c>
      <c r="BF198" s="194">
        <f t="shared" si="35"/>
        <v>0</v>
      </c>
      <c r="BG198" s="194">
        <f t="shared" si="36"/>
        <v>0</v>
      </c>
      <c r="BH198" s="194">
        <f t="shared" si="37"/>
        <v>0</v>
      </c>
      <c r="BI198" s="194">
        <f t="shared" si="38"/>
        <v>0</v>
      </c>
      <c r="BJ198" s="18" t="s">
        <v>82</v>
      </c>
      <c r="BK198" s="194">
        <f t="shared" si="39"/>
        <v>0</v>
      </c>
      <c r="BL198" s="18" t="s">
        <v>141</v>
      </c>
      <c r="BM198" s="18" t="s">
        <v>712</v>
      </c>
    </row>
    <row r="199" spans="2:65" s="1" customFormat="1" ht="16.5" customHeight="1">
      <c r="B199" s="35"/>
      <c r="C199" s="183" t="s">
        <v>713</v>
      </c>
      <c r="D199" s="183" t="s">
        <v>136</v>
      </c>
      <c r="E199" s="184" t="s">
        <v>714</v>
      </c>
      <c r="F199" s="185" t="s">
        <v>715</v>
      </c>
      <c r="G199" s="186" t="s">
        <v>461</v>
      </c>
      <c r="H199" s="187">
        <v>1</v>
      </c>
      <c r="I199" s="188"/>
      <c r="J199" s="189">
        <f t="shared" si="30"/>
        <v>0</v>
      </c>
      <c r="K199" s="185" t="s">
        <v>140</v>
      </c>
      <c r="L199" s="39"/>
      <c r="M199" s="190" t="s">
        <v>19</v>
      </c>
      <c r="N199" s="191" t="s">
        <v>45</v>
      </c>
      <c r="O199" s="61"/>
      <c r="P199" s="192">
        <f t="shared" si="31"/>
        <v>0</v>
      </c>
      <c r="Q199" s="192">
        <v>0.00196</v>
      </c>
      <c r="R199" s="192">
        <f t="shared" si="32"/>
        <v>0.00196</v>
      </c>
      <c r="S199" s="192">
        <v>0</v>
      </c>
      <c r="T199" s="193">
        <f t="shared" si="33"/>
        <v>0</v>
      </c>
      <c r="AR199" s="18" t="s">
        <v>141</v>
      </c>
      <c r="AT199" s="18" t="s">
        <v>136</v>
      </c>
      <c r="AU199" s="18" t="s">
        <v>84</v>
      </c>
      <c r="AY199" s="18" t="s">
        <v>133</v>
      </c>
      <c r="BE199" s="194">
        <f t="shared" si="34"/>
        <v>0</v>
      </c>
      <c r="BF199" s="194">
        <f t="shared" si="35"/>
        <v>0</v>
      </c>
      <c r="BG199" s="194">
        <f t="shared" si="36"/>
        <v>0</v>
      </c>
      <c r="BH199" s="194">
        <f t="shared" si="37"/>
        <v>0</v>
      </c>
      <c r="BI199" s="194">
        <f t="shared" si="38"/>
        <v>0</v>
      </c>
      <c r="BJ199" s="18" t="s">
        <v>82</v>
      </c>
      <c r="BK199" s="194">
        <f t="shared" si="39"/>
        <v>0</v>
      </c>
      <c r="BL199" s="18" t="s">
        <v>141</v>
      </c>
      <c r="BM199" s="18" t="s">
        <v>716</v>
      </c>
    </row>
    <row r="200" spans="2:65" s="1" customFormat="1" ht="16.5" customHeight="1">
      <c r="B200" s="35"/>
      <c r="C200" s="183" t="s">
        <v>717</v>
      </c>
      <c r="D200" s="183" t="s">
        <v>136</v>
      </c>
      <c r="E200" s="184" t="s">
        <v>718</v>
      </c>
      <c r="F200" s="185" t="s">
        <v>719</v>
      </c>
      <c r="G200" s="186" t="s">
        <v>461</v>
      </c>
      <c r="H200" s="187">
        <v>1</v>
      </c>
      <c r="I200" s="188"/>
      <c r="J200" s="189">
        <f t="shared" si="30"/>
        <v>0</v>
      </c>
      <c r="K200" s="185" t="s">
        <v>140</v>
      </c>
      <c r="L200" s="39"/>
      <c r="M200" s="190" t="s">
        <v>19</v>
      </c>
      <c r="N200" s="191" t="s">
        <v>45</v>
      </c>
      <c r="O200" s="61"/>
      <c r="P200" s="192">
        <f t="shared" si="31"/>
        <v>0</v>
      </c>
      <c r="Q200" s="192">
        <v>0.0018</v>
      </c>
      <c r="R200" s="192">
        <f t="shared" si="32"/>
        <v>0.0018</v>
      </c>
      <c r="S200" s="192">
        <v>0</v>
      </c>
      <c r="T200" s="193">
        <f t="shared" si="33"/>
        <v>0</v>
      </c>
      <c r="AR200" s="18" t="s">
        <v>141</v>
      </c>
      <c r="AT200" s="18" t="s">
        <v>136</v>
      </c>
      <c r="AU200" s="18" t="s">
        <v>84</v>
      </c>
      <c r="AY200" s="18" t="s">
        <v>133</v>
      </c>
      <c r="BE200" s="194">
        <f t="shared" si="34"/>
        <v>0</v>
      </c>
      <c r="BF200" s="194">
        <f t="shared" si="35"/>
        <v>0</v>
      </c>
      <c r="BG200" s="194">
        <f t="shared" si="36"/>
        <v>0</v>
      </c>
      <c r="BH200" s="194">
        <f t="shared" si="37"/>
        <v>0</v>
      </c>
      <c r="BI200" s="194">
        <f t="shared" si="38"/>
        <v>0</v>
      </c>
      <c r="BJ200" s="18" t="s">
        <v>82</v>
      </c>
      <c r="BK200" s="194">
        <f t="shared" si="39"/>
        <v>0</v>
      </c>
      <c r="BL200" s="18" t="s">
        <v>141</v>
      </c>
      <c r="BM200" s="18" t="s">
        <v>720</v>
      </c>
    </row>
    <row r="201" spans="2:65" s="1" customFormat="1" ht="16.5" customHeight="1">
      <c r="B201" s="35"/>
      <c r="C201" s="183" t="s">
        <v>721</v>
      </c>
      <c r="D201" s="183" t="s">
        <v>136</v>
      </c>
      <c r="E201" s="184" t="s">
        <v>722</v>
      </c>
      <c r="F201" s="185" t="s">
        <v>723</v>
      </c>
      <c r="G201" s="186" t="s">
        <v>461</v>
      </c>
      <c r="H201" s="187">
        <v>4</v>
      </c>
      <c r="I201" s="188"/>
      <c r="J201" s="189">
        <f t="shared" si="30"/>
        <v>0</v>
      </c>
      <c r="K201" s="185" t="s">
        <v>140</v>
      </c>
      <c r="L201" s="39"/>
      <c r="M201" s="190" t="s">
        <v>19</v>
      </c>
      <c r="N201" s="191" t="s">
        <v>45</v>
      </c>
      <c r="O201" s="61"/>
      <c r="P201" s="192">
        <f t="shared" si="31"/>
        <v>0</v>
      </c>
      <c r="Q201" s="192">
        <v>0.0018</v>
      </c>
      <c r="R201" s="192">
        <f t="shared" si="32"/>
        <v>0.0072</v>
      </c>
      <c r="S201" s="192">
        <v>0</v>
      </c>
      <c r="T201" s="193">
        <f t="shared" si="33"/>
        <v>0</v>
      </c>
      <c r="AR201" s="18" t="s">
        <v>141</v>
      </c>
      <c r="AT201" s="18" t="s">
        <v>136</v>
      </c>
      <c r="AU201" s="18" t="s">
        <v>84</v>
      </c>
      <c r="AY201" s="18" t="s">
        <v>133</v>
      </c>
      <c r="BE201" s="194">
        <f t="shared" si="34"/>
        <v>0</v>
      </c>
      <c r="BF201" s="194">
        <f t="shared" si="35"/>
        <v>0</v>
      </c>
      <c r="BG201" s="194">
        <f t="shared" si="36"/>
        <v>0</v>
      </c>
      <c r="BH201" s="194">
        <f t="shared" si="37"/>
        <v>0</v>
      </c>
      <c r="BI201" s="194">
        <f t="shared" si="38"/>
        <v>0</v>
      </c>
      <c r="BJ201" s="18" t="s">
        <v>82</v>
      </c>
      <c r="BK201" s="194">
        <f t="shared" si="39"/>
        <v>0</v>
      </c>
      <c r="BL201" s="18" t="s">
        <v>141</v>
      </c>
      <c r="BM201" s="18" t="s">
        <v>724</v>
      </c>
    </row>
    <row r="202" spans="2:65" s="1" customFormat="1" ht="16.5" customHeight="1">
      <c r="B202" s="35"/>
      <c r="C202" s="183" t="s">
        <v>725</v>
      </c>
      <c r="D202" s="183" t="s">
        <v>136</v>
      </c>
      <c r="E202" s="184" t="s">
        <v>726</v>
      </c>
      <c r="F202" s="185" t="s">
        <v>727</v>
      </c>
      <c r="G202" s="186" t="s">
        <v>461</v>
      </c>
      <c r="H202" s="187">
        <v>3</v>
      </c>
      <c r="I202" s="188"/>
      <c r="J202" s="189">
        <f t="shared" si="30"/>
        <v>0</v>
      </c>
      <c r="K202" s="185" t="s">
        <v>140</v>
      </c>
      <c r="L202" s="39"/>
      <c r="M202" s="190" t="s">
        <v>19</v>
      </c>
      <c r="N202" s="191" t="s">
        <v>45</v>
      </c>
      <c r="O202" s="61"/>
      <c r="P202" s="192">
        <f t="shared" si="31"/>
        <v>0</v>
      </c>
      <c r="Q202" s="192">
        <v>0.00184</v>
      </c>
      <c r="R202" s="192">
        <f t="shared" si="32"/>
        <v>0.005520000000000001</v>
      </c>
      <c r="S202" s="192">
        <v>0</v>
      </c>
      <c r="T202" s="193">
        <f t="shared" si="33"/>
        <v>0</v>
      </c>
      <c r="AR202" s="18" t="s">
        <v>141</v>
      </c>
      <c r="AT202" s="18" t="s">
        <v>136</v>
      </c>
      <c r="AU202" s="18" t="s">
        <v>84</v>
      </c>
      <c r="AY202" s="18" t="s">
        <v>133</v>
      </c>
      <c r="BE202" s="194">
        <f t="shared" si="34"/>
        <v>0</v>
      </c>
      <c r="BF202" s="194">
        <f t="shared" si="35"/>
        <v>0</v>
      </c>
      <c r="BG202" s="194">
        <f t="shared" si="36"/>
        <v>0</v>
      </c>
      <c r="BH202" s="194">
        <f t="shared" si="37"/>
        <v>0</v>
      </c>
      <c r="BI202" s="194">
        <f t="shared" si="38"/>
        <v>0</v>
      </c>
      <c r="BJ202" s="18" t="s">
        <v>82</v>
      </c>
      <c r="BK202" s="194">
        <f t="shared" si="39"/>
        <v>0</v>
      </c>
      <c r="BL202" s="18" t="s">
        <v>141</v>
      </c>
      <c r="BM202" s="18" t="s">
        <v>728</v>
      </c>
    </row>
    <row r="203" spans="2:65" s="1" customFormat="1" ht="16.5" customHeight="1">
      <c r="B203" s="35"/>
      <c r="C203" s="183" t="s">
        <v>729</v>
      </c>
      <c r="D203" s="183" t="s">
        <v>136</v>
      </c>
      <c r="E203" s="184" t="s">
        <v>730</v>
      </c>
      <c r="F203" s="185" t="s">
        <v>731</v>
      </c>
      <c r="G203" s="186" t="s">
        <v>171</v>
      </c>
      <c r="H203" s="187">
        <v>4</v>
      </c>
      <c r="I203" s="188"/>
      <c r="J203" s="189">
        <f t="shared" si="30"/>
        <v>0</v>
      </c>
      <c r="K203" s="185" t="s">
        <v>140</v>
      </c>
      <c r="L203" s="39"/>
      <c r="M203" s="190" t="s">
        <v>19</v>
      </c>
      <c r="N203" s="191" t="s">
        <v>45</v>
      </c>
      <c r="O203" s="61"/>
      <c r="P203" s="192">
        <f t="shared" si="31"/>
        <v>0</v>
      </c>
      <c r="Q203" s="192">
        <v>0</v>
      </c>
      <c r="R203" s="192">
        <f t="shared" si="32"/>
        <v>0</v>
      </c>
      <c r="S203" s="192">
        <v>0.00085</v>
      </c>
      <c r="T203" s="193">
        <f t="shared" si="33"/>
        <v>0.0034</v>
      </c>
      <c r="AR203" s="18" t="s">
        <v>141</v>
      </c>
      <c r="AT203" s="18" t="s">
        <v>136</v>
      </c>
      <c r="AU203" s="18" t="s">
        <v>84</v>
      </c>
      <c r="AY203" s="18" t="s">
        <v>133</v>
      </c>
      <c r="BE203" s="194">
        <f t="shared" si="34"/>
        <v>0</v>
      </c>
      <c r="BF203" s="194">
        <f t="shared" si="35"/>
        <v>0</v>
      </c>
      <c r="BG203" s="194">
        <f t="shared" si="36"/>
        <v>0</v>
      </c>
      <c r="BH203" s="194">
        <f t="shared" si="37"/>
        <v>0</v>
      </c>
      <c r="BI203" s="194">
        <f t="shared" si="38"/>
        <v>0</v>
      </c>
      <c r="BJ203" s="18" t="s">
        <v>82</v>
      </c>
      <c r="BK203" s="194">
        <f t="shared" si="39"/>
        <v>0</v>
      </c>
      <c r="BL203" s="18" t="s">
        <v>141</v>
      </c>
      <c r="BM203" s="18" t="s">
        <v>732</v>
      </c>
    </row>
    <row r="204" spans="2:65" s="1" customFormat="1" ht="16.5" customHeight="1">
      <c r="B204" s="35"/>
      <c r="C204" s="183" t="s">
        <v>733</v>
      </c>
      <c r="D204" s="183" t="s">
        <v>136</v>
      </c>
      <c r="E204" s="184" t="s">
        <v>734</v>
      </c>
      <c r="F204" s="185" t="s">
        <v>735</v>
      </c>
      <c r="G204" s="186" t="s">
        <v>171</v>
      </c>
      <c r="H204" s="187">
        <v>4</v>
      </c>
      <c r="I204" s="188"/>
      <c r="J204" s="189">
        <f t="shared" si="30"/>
        <v>0</v>
      </c>
      <c r="K204" s="185" t="s">
        <v>140</v>
      </c>
      <c r="L204" s="39"/>
      <c r="M204" s="190" t="s">
        <v>19</v>
      </c>
      <c r="N204" s="191" t="s">
        <v>45</v>
      </c>
      <c r="O204" s="61"/>
      <c r="P204" s="192">
        <f t="shared" si="31"/>
        <v>0</v>
      </c>
      <c r="Q204" s="192">
        <v>0.00023</v>
      </c>
      <c r="R204" s="192">
        <f t="shared" si="32"/>
        <v>0.00092</v>
      </c>
      <c r="S204" s="192">
        <v>0</v>
      </c>
      <c r="T204" s="193">
        <f t="shared" si="33"/>
        <v>0</v>
      </c>
      <c r="AR204" s="18" t="s">
        <v>141</v>
      </c>
      <c r="AT204" s="18" t="s">
        <v>136</v>
      </c>
      <c r="AU204" s="18" t="s">
        <v>84</v>
      </c>
      <c r="AY204" s="18" t="s">
        <v>133</v>
      </c>
      <c r="BE204" s="194">
        <f t="shared" si="34"/>
        <v>0</v>
      </c>
      <c r="BF204" s="194">
        <f t="shared" si="35"/>
        <v>0</v>
      </c>
      <c r="BG204" s="194">
        <f t="shared" si="36"/>
        <v>0</v>
      </c>
      <c r="BH204" s="194">
        <f t="shared" si="37"/>
        <v>0</v>
      </c>
      <c r="BI204" s="194">
        <f t="shared" si="38"/>
        <v>0</v>
      </c>
      <c r="BJ204" s="18" t="s">
        <v>82</v>
      </c>
      <c r="BK204" s="194">
        <f t="shared" si="39"/>
        <v>0</v>
      </c>
      <c r="BL204" s="18" t="s">
        <v>141</v>
      </c>
      <c r="BM204" s="18" t="s">
        <v>736</v>
      </c>
    </row>
    <row r="205" spans="2:65" s="1" customFormat="1" ht="16.5" customHeight="1">
      <c r="B205" s="35"/>
      <c r="C205" s="183" t="s">
        <v>737</v>
      </c>
      <c r="D205" s="183" t="s">
        <v>136</v>
      </c>
      <c r="E205" s="184" t="s">
        <v>738</v>
      </c>
      <c r="F205" s="185" t="s">
        <v>739</v>
      </c>
      <c r="G205" s="186" t="s">
        <v>171</v>
      </c>
      <c r="H205" s="187">
        <v>1</v>
      </c>
      <c r="I205" s="188"/>
      <c r="J205" s="189">
        <f t="shared" si="30"/>
        <v>0</v>
      </c>
      <c r="K205" s="185" t="s">
        <v>140</v>
      </c>
      <c r="L205" s="39"/>
      <c r="M205" s="190" t="s">
        <v>19</v>
      </c>
      <c r="N205" s="191" t="s">
        <v>45</v>
      </c>
      <c r="O205" s="61"/>
      <c r="P205" s="192">
        <f t="shared" si="31"/>
        <v>0</v>
      </c>
      <c r="Q205" s="192">
        <v>0.00052</v>
      </c>
      <c r="R205" s="192">
        <f t="shared" si="32"/>
        <v>0.00052</v>
      </c>
      <c r="S205" s="192">
        <v>0</v>
      </c>
      <c r="T205" s="193">
        <f t="shared" si="33"/>
        <v>0</v>
      </c>
      <c r="AR205" s="18" t="s">
        <v>141</v>
      </c>
      <c r="AT205" s="18" t="s">
        <v>136</v>
      </c>
      <c r="AU205" s="18" t="s">
        <v>84</v>
      </c>
      <c r="AY205" s="18" t="s">
        <v>133</v>
      </c>
      <c r="BE205" s="194">
        <f t="shared" si="34"/>
        <v>0</v>
      </c>
      <c r="BF205" s="194">
        <f t="shared" si="35"/>
        <v>0</v>
      </c>
      <c r="BG205" s="194">
        <f t="shared" si="36"/>
        <v>0</v>
      </c>
      <c r="BH205" s="194">
        <f t="shared" si="37"/>
        <v>0</v>
      </c>
      <c r="BI205" s="194">
        <f t="shared" si="38"/>
        <v>0</v>
      </c>
      <c r="BJ205" s="18" t="s">
        <v>82</v>
      </c>
      <c r="BK205" s="194">
        <f t="shared" si="39"/>
        <v>0</v>
      </c>
      <c r="BL205" s="18" t="s">
        <v>141</v>
      </c>
      <c r="BM205" s="18" t="s">
        <v>740</v>
      </c>
    </row>
    <row r="206" spans="2:65" s="1" customFormat="1" ht="16.5" customHeight="1">
      <c r="B206" s="35"/>
      <c r="C206" s="183" t="s">
        <v>741</v>
      </c>
      <c r="D206" s="183" t="s">
        <v>136</v>
      </c>
      <c r="E206" s="184" t="s">
        <v>742</v>
      </c>
      <c r="F206" s="185" t="s">
        <v>743</v>
      </c>
      <c r="G206" s="186" t="s">
        <v>171</v>
      </c>
      <c r="H206" s="187">
        <v>2</v>
      </c>
      <c r="I206" s="188"/>
      <c r="J206" s="189">
        <f t="shared" si="30"/>
        <v>0</v>
      </c>
      <c r="K206" s="185" t="s">
        <v>140</v>
      </c>
      <c r="L206" s="39"/>
      <c r="M206" s="190" t="s">
        <v>19</v>
      </c>
      <c r="N206" s="191" t="s">
        <v>45</v>
      </c>
      <c r="O206" s="61"/>
      <c r="P206" s="192">
        <f t="shared" si="31"/>
        <v>0</v>
      </c>
      <c r="Q206" s="192">
        <v>0.00028</v>
      </c>
      <c r="R206" s="192">
        <f t="shared" si="32"/>
        <v>0.00056</v>
      </c>
      <c r="S206" s="192">
        <v>0</v>
      </c>
      <c r="T206" s="193">
        <f t="shared" si="33"/>
        <v>0</v>
      </c>
      <c r="AR206" s="18" t="s">
        <v>141</v>
      </c>
      <c r="AT206" s="18" t="s">
        <v>136</v>
      </c>
      <c r="AU206" s="18" t="s">
        <v>84</v>
      </c>
      <c r="AY206" s="18" t="s">
        <v>133</v>
      </c>
      <c r="BE206" s="194">
        <f t="shared" si="34"/>
        <v>0</v>
      </c>
      <c r="BF206" s="194">
        <f t="shared" si="35"/>
        <v>0</v>
      </c>
      <c r="BG206" s="194">
        <f t="shared" si="36"/>
        <v>0</v>
      </c>
      <c r="BH206" s="194">
        <f t="shared" si="37"/>
        <v>0</v>
      </c>
      <c r="BI206" s="194">
        <f t="shared" si="38"/>
        <v>0</v>
      </c>
      <c r="BJ206" s="18" t="s">
        <v>82</v>
      </c>
      <c r="BK206" s="194">
        <f t="shared" si="39"/>
        <v>0</v>
      </c>
      <c r="BL206" s="18" t="s">
        <v>141</v>
      </c>
      <c r="BM206" s="18" t="s">
        <v>744</v>
      </c>
    </row>
    <row r="207" spans="2:65" s="1" customFormat="1" ht="16.5" customHeight="1">
      <c r="B207" s="35"/>
      <c r="C207" s="183" t="s">
        <v>745</v>
      </c>
      <c r="D207" s="183" t="s">
        <v>136</v>
      </c>
      <c r="E207" s="184" t="s">
        <v>746</v>
      </c>
      <c r="F207" s="185" t="s">
        <v>747</v>
      </c>
      <c r="G207" s="186" t="s">
        <v>171</v>
      </c>
      <c r="H207" s="187">
        <v>1</v>
      </c>
      <c r="I207" s="188"/>
      <c r="J207" s="189">
        <f t="shared" si="30"/>
        <v>0</v>
      </c>
      <c r="K207" s="185" t="s">
        <v>140</v>
      </c>
      <c r="L207" s="39"/>
      <c r="M207" s="190" t="s">
        <v>19</v>
      </c>
      <c r="N207" s="191" t="s">
        <v>45</v>
      </c>
      <c r="O207" s="61"/>
      <c r="P207" s="192">
        <f t="shared" si="31"/>
        <v>0</v>
      </c>
      <c r="Q207" s="192">
        <v>0.00031</v>
      </c>
      <c r="R207" s="192">
        <f t="shared" si="32"/>
        <v>0.00031</v>
      </c>
      <c r="S207" s="192">
        <v>0</v>
      </c>
      <c r="T207" s="193">
        <f t="shared" si="33"/>
        <v>0</v>
      </c>
      <c r="AR207" s="18" t="s">
        <v>141</v>
      </c>
      <c r="AT207" s="18" t="s">
        <v>136</v>
      </c>
      <c r="AU207" s="18" t="s">
        <v>84</v>
      </c>
      <c r="AY207" s="18" t="s">
        <v>133</v>
      </c>
      <c r="BE207" s="194">
        <f t="shared" si="34"/>
        <v>0</v>
      </c>
      <c r="BF207" s="194">
        <f t="shared" si="35"/>
        <v>0</v>
      </c>
      <c r="BG207" s="194">
        <f t="shared" si="36"/>
        <v>0</v>
      </c>
      <c r="BH207" s="194">
        <f t="shared" si="37"/>
        <v>0</v>
      </c>
      <c r="BI207" s="194">
        <f t="shared" si="38"/>
        <v>0</v>
      </c>
      <c r="BJ207" s="18" t="s">
        <v>82</v>
      </c>
      <c r="BK207" s="194">
        <f t="shared" si="39"/>
        <v>0</v>
      </c>
      <c r="BL207" s="18" t="s">
        <v>141</v>
      </c>
      <c r="BM207" s="18" t="s">
        <v>748</v>
      </c>
    </row>
    <row r="208" spans="2:65" s="1" customFormat="1" ht="22.5" customHeight="1">
      <c r="B208" s="35"/>
      <c r="C208" s="183" t="s">
        <v>749</v>
      </c>
      <c r="D208" s="183" t="s">
        <v>136</v>
      </c>
      <c r="E208" s="184" t="s">
        <v>750</v>
      </c>
      <c r="F208" s="185" t="s">
        <v>751</v>
      </c>
      <c r="G208" s="186" t="s">
        <v>184</v>
      </c>
      <c r="H208" s="205"/>
      <c r="I208" s="188"/>
      <c r="J208" s="189">
        <f t="shared" si="30"/>
        <v>0</v>
      </c>
      <c r="K208" s="185" t="s">
        <v>140</v>
      </c>
      <c r="L208" s="39"/>
      <c r="M208" s="190" t="s">
        <v>19</v>
      </c>
      <c r="N208" s="191" t="s">
        <v>45</v>
      </c>
      <c r="O208" s="61"/>
      <c r="P208" s="192">
        <f t="shared" si="31"/>
        <v>0</v>
      </c>
      <c r="Q208" s="192">
        <v>0</v>
      </c>
      <c r="R208" s="192">
        <f t="shared" si="32"/>
        <v>0</v>
      </c>
      <c r="S208" s="192">
        <v>0</v>
      </c>
      <c r="T208" s="193">
        <f t="shared" si="33"/>
        <v>0</v>
      </c>
      <c r="AR208" s="18" t="s">
        <v>141</v>
      </c>
      <c r="AT208" s="18" t="s">
        <v>136</v>
      </c>
      <c r="AU208" s="18" t="s">
        <v>84</v>
      </c>
      <c r="AY208" s="18" t="s">
        <v>133</v>
      </c>
      <c r="BE208" s="194">
        <f t="shared" si="34"/>
        <v>0</v>
      </c>
      <c r="BF208" s="194">
        <f t="shared" si="35"/>
        <v>0</v>
      </c>
      <c r="BG208" s="194">
        <f t="shared" si="36"/>
        <v>0</v>
      </c>
      <c r="BH208" s="194">
        <f t="shared" si="37"/>
        <v>0</v>
      </c>
      <c r="BI208" s="194">
        <f t="shared" si="38"/>
        <v>0</v>
      </c>
      <c r="BJ208" s="18" t="s">
        <v>82</v>
      </c>
      <c r="BK208" s="194">
        <f t="shared" si="39"/>
        <v>0</v>
      </c>
      <c r="BL208" s="18" t="s">
        <v>141</v>
      </c>
      <c r="BM208" s="18" t="s">
        <v>752</v>
      </c>
    </row>
    <row r="209" spans="2:63" s="11" customFormat="1" ht="22.9" customHeight="1">
      <c r="B209" s="167"/>
      <c r="C209" s="168"/>
      <c r="D209" s="169" t="s">
        <v>73</v>
      </c>
      <c r="E209" s="181" t="s">
        <v>753</v>
      </c>
      <c r="F209" s="181" t="s">
        <v>754</v>
      </c>
      <c r="G209" s="168"/>
      <c r="H209" s="168"/>
      <c r="I209" s="171"/>
      <c r="J209" s="182">
        <f>BK209</f>
        <v>0</v>
      </c>
      <c r="K209" s="168"/>
      <c r="L209" s="173"/>
      <c r="M209" s="174"/>
      <c r="N209" s="175"/>
      <c r="O209" s="175"/>
      <c r="P209" s="176">
        <f>SUM(P210:P211)</f>
        <v>0</v>
      </c>
      <c r="Q209" s="175"/>
      <c r="R209" s="176">
        <f>SUM(R210:R211)</f>
        <v>0.0373</v>
      </c>
      <c r="S209" s="175"/>
      <c r="T209" s="177">
        <f>SUM(T210:T211)</f>
        <v>0</v>
      </c>
      <c r="AR209" s="178" t="s">
        <v>84</v>
      </c>
      <c r="AT209" s="179" t="s">
        <v>73</v>
      </c>
      <c r="AU209" s="179" t="s">
        <v>82</v>
      </c>
      <c r="AY209" s="178" t="s">
        <v>133</v>
      </c>
      <c r="BK209" s="180">
        <f>SUM(BK210:BK211)</f>
        <v>0</v>
      </c>
    </row>
    <row r="210" spans="2:65" s="1" customFormat="1" ht="22.5" customHeight="1">
      <c r="B210" s="35"/>
      <c r="C210" s="183" t="s">
        <v>755</v>
      </c>
      <c r="D210" s="183" t="s">
        <v>136</v>
      </c>
      <c r="E210" s="184" t="s">
        <v>756</v>
      </c>
      <c r="F210" s="185" t="s">
        <v>757</v>
      </c>
      <c r="G210" s="186" t="s">
        <v>461</v>
      </c>
      <c r="H210" s="187">
        <v>2</v>
      </c>
      <c r="I210" s="188"/>
      <c r="J210" s="189">
        <f>ROUND(I210*H210,2)</f>
        <v>0</v>
      </c>
      <c r="K210" s="185" t="s">
        <v>140</v>
      </c>
      <c r="L210" s="39"/>
      <c r="M210" s="190" t="s">
        <v>19</v>
      </c>
      <c r="N210" s="191" t="s">
        <v>45</v>
      </c>
      <c r="O210" s="61"/>
      <c r="P210" s="192">
        <f>O210*H210</f>
        <v>0</v>
      </c>
      <c r="Q210" s="192">
        <v>0.01865</v>
      </c>
      <c r="R210" s="192">
        <f>Q210*H210</f>
        <v>0.0373</v>
      </c>
      <c r="S210" s="192">
        <v>0</v>
      </c>
      <c r="T210" s="193">
        <f>S210*H210</f>
        <v>0</v>
      </c>
      <c r="AR210" s="18" t="s">
        <v>141</v>
      </c>
      <c r="AT210" s="18" t="s">
        <v>136</v>
      </c>
      <c r="AU210" s="18" t="s">
        <v>84</v>
      </c>
      <c r="AY210" s="18" t="s">
        <v>133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8" t="s">
        <v>82</v>
      </c>
      <c r="BK210" s="194">
        <f>ROUND(I210*H210,2)</f>
        <v>0</v>
      </c>
      <c r="BL210" s="18" t="s">
        <v>141</v>
      </c>
      <c r="BM210" s="18" t="s">
        <v>758</v>
      </c>
    </row>
    <row r="211" spans="2:65" s="1" customFormat="1" ht="22.5" customHeight="1">
      <c r="B211" s="35"/>
      <c r="C211" s="183" t="s">
        <v>759</v>
      </c>
      <c r="D211" s="183" t="s">
        <v>136</v>
      </c>
      <c r="E211" s="184" t="s">
        <v>760</v>
      </c>
      <c r="F211" s="185" t="s">
        <v>761</v>
      </c>
      <c r="G211" s="186" t="s">
        <v>184</v>
      </c>
      <c r="H211" s="205"/>
      <c r="I211" s="188"/>
      <c r="J211" s="189">
        <f>ROUND(I211*H211,2)</f>
        <v>0</v>
      </c>
      <c r="K211" s="185" t="s">
        <v>140</v>
      </c>
      <c r="L211" s="39"/>
      <c r="M211" s="190" t="s">
        <v>19</v>
      </c>
      <c r="N211" s="191" t="s">
        <v>45</v>
      </c>
      <c r="O211" s="61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18" t="s">
        <v>141</v>
      </c>
      <c r="AT211" s="18" t="s">
        <v>136</v>
      </c>
      <c r="AU211" s="18" t="s">
        <v>84</v>
      </c>
      <c r="AY211" s="18" t="s">
        <v>133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8" t="s">
        <v>82</v>
      </c>
      <c r="BK211" s="194">
        <f>ROUND(I211*H211,2)</f>
        <v>0</v>
      </c>
      <c r="BL211" s="18" t="s">
        <v>141</v>
      </c>
      <c r="BM211" s="18" t="s">
        <v>762</v>
      </c>
    </row>
    <row r="212" spans="2:63" s="11" customFormat="1" ht="22.9" customHeight="1">
      <c r="B212" s="167"/>
      <c r="C212" s="168"/>
      <c r="D212" s="169" t="s">
        <v>73</v>
      </c>
      <c r="E212" s="181" t="s">
        <v>234</v>
      </c>
      <c r="F212" s="181" t="s">
        <v>235</v>
      </c>
      <c r="G212" s="168"/>
      <c r="H212" s="168"/>
      <c r="I212" s="171"/>
      <c r="J212" s="182">
        <f>BK212</f>
        <v>0</v>
      </c>
      <c r="K212" s="168"/>
      <c r="L212" s="173"/>
      <c r="M212" s="174"/>
      <c r="N212" s="175"/>
      <c r="O212" s="175"/>
      <c r="P212" s="176">
        <v>0</v>
      </c>
      <c r="Q212" s="175"/>
      <c r="R212" s="176">
        <v>0</v>
      </c>
      <c r="S212" s="175"/>
      <c r="T212" s="177">
        <v>0</v>
      </c>
      <c r="AR212" s="178" t="s">
        <v>84</v>
      </c>
      <c r="AT212" s="179" t="s">
        <v>73</v>
      </c>
      <c r="AU212" s="179" t="s">
        <v>82</v>
      </c>
      <c r="AY212" s="178" t="s">
        <v>133</v>
      </c>
      <c r="BK212" s="180">
        <v>0</v>
      </c>
    </row>
    <row r="213" spans="2:63" s="11" customFormat="1" ht="25.9" customHeight="1">
      <c r="B213" s="167"/>
      <c r="C213" s="168"/>
      <c r="D213" s="169" t="s">
        <v>73</v>
      </c>
      <c r="E213" s="170" t="s">
        <v>318</v>
      </c>
      <c r="F213" s="170" t="s">
        <v>319</v>
      </c>
      <c r="G213" s="168"/>
      <c r="H213" s="168"/>
      <c r="I213" s="171"/>
      <c r="J213" s="172">
        <f>BK213</f>
        <v>0</v>
      </c>
      <c r="K213" s="168"/>
      <c r="L213" s="173"/>
      <c r="M213" s="174"/>
      <c r="N213" s="175"/>
      <c r="O213" s="175"/>
      <c r="P213" s="176">
        <f>P214</f>
        <v>0</v>
      </c>
      <c r="Q213" s="175"/>
      <c r="R213" s="176">
        <f>R214</f>
        <v>0</v>
      </c>
      <c r="S213" s="175"/>
      <c r="T213" s="177">
        <f>T214</f>
        <v>0</v>
      </c>
      <c r="AR213" s="178" t="s">
        <v>152</v>
      </c>
      <c r="AT213" s="179" t="s">
        <v>73</v>
      </c>
      <c r="AU213" s="179" t="s">
        <v>74</v>
      </c>
      <c r="AY213" s="178" t="s">
        <v>133</v>
      </c>
      <c r="BK213" s="180">
        <f>BK214</f>
        <v>0</v>
      </c>
    </row>
    <row r="214" spans="2:65" s="1" customFormat="1" ht="22.5" customHeight="1">
      <c r="B214" s="35"/>
      <c r="C214" s="183" t="s">
        <v>763</v>
      </c>
      <c r="D214" s="183" t="s">
        <v>136</v>
      </c>
      <c r="E214" s="184" t="s">
        <v>764</v>
      </c>
      <c r="F214" s="185" t="s">
        <v>765</v>
      </c>
      <c r="G214" s="186" t="s">
        <v>323</v>
      </c>
      <c r="H214" s="187">
        <v>80</v>
      </c>
      <c r="I214" s="188"/>
      <c r="J214" s="189">
        <f>ROUND(I214*H214,2)</f>
        <v>0</v>
      </c>
      <c r="K214" s="185" t="s">
        <v>140</v>
      </c>
      <c r="L214" s="39"/>
      <c r="M214" s="206" t="s">
        <v>19</v>
      </c>
      <c r="N214" s="207" t="s">
        <v>45</v>
      </c>
      <c r="O214" s="208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AR214" s="18" t="s">
        <v>324</v>
      </c>
      <c r="AT214" s="18" t="s">
        <v>136</v>
      </c>
      <c r="AU214" s="18" t="s">
        <v>82</v>
      </c>
      <c r="AY214" s="18" t="s">
        <v>133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8" t="s">
        <v>82</v>
      </c>
      <c r="BK214" s="194">
        <f>ROUND(I214*H214,2)</f>
        <v>0</v>
      </c>
      <c r="BL214" s="18" t="s">
        <v>324</v>
      </c>
      <c r="BM214" s="18" t="s">
        <v>766</v>
      </c>
    </row>
    <row r="215" spans="2:12" s="1" customFormat="1" ht="6.95" customHeight="1">
      <c r="B215" s="47"/>
      <c r="C215" s="48"/>
      <c r="D215" s="48"/>
      <c r="E215" s="48"/>
      <c r="F215" s="48"/>
      <c r="G215" s="48"/>
      <c r="H215" s="48"/>
      <c r="I215" s="135"/>
      <c r="J215" s="48"/>
      <c r="K215" s="48"/>
      <c r="L215" s="39"/>
    </row>
  </sheetData>
  <sheetProtection algorithmName="SHA-512" hashValue="tQnqF2+WO+ZzmKHjByxX8ixbOEGOHtUVr4kFp0zT0s4Ybb+LRITAKgYCTviNj7gstlmaHiJkZGqKG4SRy4tbWw==" saltValue="qFqD5Vq+c7Aae7mscDS53DacbJtF2Wq+3eBfzGtTD63qrI6GdWQ0umhBUZuXauq4Pj4nRN9VeRszXlXDxFN/BQ==" spinCount="100000" sheet="1" objects="1" scenarios="1" formatColumns="0" formatRows="0" autoFilter="0"/>
  <autoFilter ref="C86:K21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90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84</v>
      </c>
    </row>
    <row r="4" spans="2:46" ht="24.95" customHeight="1">
      <c r="B4" s="21"/>
      <c r="D4" s="111" t="s">
        <v>104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2" t="s">
        <v>16</v>
      </c>
      <c r="L6" s="21"/>
    </row>
    <row r="7" spans="2:12" ht="16.5" customHeight="1">
      <c r="B7" s="21"/>
      <c r="E7" s="376" t="str">
        <f>'Rekapitulace stavby'!K6</f>
        <v>SOŠ a SOU řemesel - Stavební úpravy provozního objektu na univerzální dílnu</v>
      </c>
      <c r="F7" s="377"/>
      <c r="G7" s="377"/>
      <c r="H7" s="377"/>
      <c r="L7" s="21"/>
    </row>
    <row r="8" spans="2:12" s="1" customFormat="1" ht="12" customHeight="1">
      <c r="B8" s="39"/>
      <c r="D8" s="112" t="s">
        <v>105</v>
      </c>
      <c r="I8" s="113"/>
      <c r="L8" s="39"/>
    </row>
    <row r="9" spans="2:12" s="1" customFormat="1" ht="36.95" customHeight="1">
      <c r="B9" s="39"/>
      <c r="E9" s="378" t="s">
        <v>767</v>
      </c>
      <c r="F9" s="379"/>
      <c r="G9" s="379"/>
      <c r="H9" s="379"/>
      <c r="I9" s="113"/>
      <c r="L9" s="39"/>
    </row>
    <row r="10" spans="2:12" s="1" customFormat="1" ht="11.25">
      <c r="B10" s="39"/>
      <c r="I10" s="113"/>
      <c r="L10" s="39"/>
    </row>
    <row r="11" spans="2:12" s="1" customFormat="1" ht="12" customHeight="1">
      <c r="B11" s="39"/>
      <c r="D11" s="112" t="s">
        <v>18</v>
      </c>
      <c r="F11" s="18" t="s">
        <v>19</v>
      </c>
      <c r="I11" s="114" t="s">
        <v>20</v>
      </c>
      <c r="J11" s="18" t="s">
        <v>19</v>
      </c>
      <c r="L11" s="39"/>
    </row>
    <row r="12" spans="2:12" s="1" customFormat="1" ht="12" customHeight="1">
      <c r="B12" s="39"/>
      <c r="D12" s="112" t="s">
        <v>21</v>
      </c>
      <c r="F12" s="18" t="s">
        <v>22</v>
      </c>
      <c r="I12" s="114" t="s">
        <v>23</v>
      </c>
      <c r="J12" s="115" t="str">
        <f>'Rekapitulace stavby'!AN8</f>
        <v>15. 4. 2019</v>
      </c>
      <c r="L12" s="39"/>
    </row>
    <row r="13" spans="2:12" s="1" customFormat="1" ht="10.9" customHeight="1">
      <c r="B13" s="39"/>
      <c r="I13" s="113"/>
      <c r="L13" s="39"/>
    </row>
    <row r="14" spans="2:12" s="1" customFormat="1" ht="12" customHeight="1">
      <c r="B14" s="39"/>
      <c r="D14" s="112" t="s">
        <v>25</v>
      </c>
      <c r="I14" s="114" t="s">
        <v>26</v>
      </c>
      <c r="J14" s="18" t="s">
        <v>19</v>
      </c>
      <c r="L14" s="39"/>
    </row>
    <row r="15" spans="2:12" s="1" customFormat="1" ht="18" customHeight="1">
      <c r="B15" s="39"/>
      <c r="E15" s="18" t="s">
        <v>27</v>
      </c>
      <c r="I15" s="114" t="s">
        <v>28</v>
      </c>
      <c r="J15" s="18" t="s">
        <v>19</v>
      </c>
      <c r="L15" s="39"/>
    </row>
    <row r="16" spans="2:12" s="1" customFormat="1" ht="6.95" customHeight="1">
      <c r="B16" s="39"/>
      <c r="I16" s="113"/>
      <c r="L16" s="39"/>
    </row>
    <row r="17" spans="2:12" s="1" customFormat="1" ht="12" customHeight="1">
      <c r="B17" s="39"/>
      <c r="D17" s="112" t="s">
        <v>29</v>
      </c>
      <c r="I17" s="114" t="s">
        <v>26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0" t="str">
        <f>'Rekapitulace stavby'!E14</f>
        <v>Vyplň údaj</v>
      </c>
      <c r="F18" s="381"/>
      <c r="G18" s="381"/>
      <c r="H18" s="381"/>
      <c r="I18" s="114" t="s">
        <v>28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13"/>
      <c r="L19" s="39"/>
    </row>
    <row r="20" spans="2:12" s="1" customFormat="1" ht="12" customHeight="1">
      <c r="B20" s="39"/>
      <c r="D20" s="112" t="s">
        <v>31</v>
      </c>
      <c r="I20" s="114" t="s">
        <v>26</v>
      </c>
      <c r="J20" s="18" t="s">
        <v>32</v>
      </c>
      <c r="L20" s="39"/>
    </row>
    <row r="21" spans="2:12" s="1" customFormat="1" ht="18" customHeight="1">
      <c r="B21" s="39"/>
      <c r="E21" s="18" t="s">
        <v>33</v>
      </c>
      <c r="I21" s="114" t="s">
        <v>28</v>
      </c>
      <c r="J21" s="18" t="s">
        <v>34</v>
      </c>
      <c r="L21" s="39"/>
    </row>
    <row r="22" spans="2:12" s="1" customFormat="1" ht="6.95" customHeight="1">
      <c r="B22" s="39"/>
      <c r="I22" s="113"/>
      <c r="L22" s="39"/>
    </row>
    <row r="23" spans="2:12" s="1" customFormat="1" ht="12" customHeight="1">
      <c r="B23" s="39"/>
      <c r="D23" s="112" t="s">
        <v>36</v>
      </c>
      <c r="I23" s="114" t="s">
        <v>26</v>
      </c>
      <c r="J23" s="18" t="str">
        <f>IF('Rekapitulace stavby'!AN19="","",'Rekapitulace stavby'!AN19)</f>
        <v/>
      </c>
      <c r="L23" s="39"/>
    </row>
    <row r="24" spans="2:12" s="1" customFormat="1" ht="18" customHeight="1">
      <c r="B24" s="39"/>
      <c r="E24" s="18" t="str">
        <f>IF('Rekapitulace stavby'!E20="","",'Rekapitulace stavby'!E20)</f>
        <v xml:space="preserve"> </v>
      </c>
      <c r="I24" s="114" t="s">
        <v>28</v>
      </c>
      <c r="J24" s="18" t="str">
        <f>IF('Rekapitulace stavby'!AN20="","",'Rekapitulace stavby'!AN20)</f>
        <v/>
      </c>
      <c r="L24" s="39"/>
    </row>
    <row r="25" spans="2:12" s="1" customFormat="1" ht="6.95" customHeight="1">
      <c r="B25" s="39"/>
      <c r="I25" s="113"/>
      <c r="L25" s="39"/>
    </row>
    <row r="26" spans="2:12" s="1" customFormat="1" ht="12" customHeight="1">
      <c r="B26" s="39"/>
      <c r="D26" s="112" t="s">
        <v>38</v>
      </c>
      <c r="I26" s="113"/>
      <c r="L26" s="39"/>
    </row>
    <row r="27" spans="2:12" s="7" customFormat="1" ht="45" customHeight="1">
      <c r="B27" s="116"/>
      <c r="E27" s="382" t="s">
        <v>107</v>
      </c>
      <c r="F27" s="382"/>
      <c r="G27" s="382"/>
      <c r="H27" s="382"/>
      <c r="I27" s="117"/>
      <c r="L27" s="116"/>
    </row>
    <row r="28" spans="2:12" s="1" customFormat="1" ht="6.95" customHeight="1">
      <c r="B28" s="39"/>
      <c r="I28" s="113"/>
      <c r="L28" s="39"/>
    </row>
    <row r="29" spans="2:12" s="1" customFormat="1" ht="6.95" customHeight="1">
      <c r="B29" s="39"/>
      <c r="D29" s="57"/>
      <c r="E29" s="57"/>
      <c r="F29" s="57"/>
      <c r="G29" s="57"/>
      <c r="H29" s="57"/>
      <c r="I29" s="118"/>
      <c r="J29" s="57"/>
      <c r="K29" s="57"/>
      <c r="L29" s="39"/>
    </row>
    <row r="30" spans="2:12" s="1" customFormat="1" ht="25.35" customHeight="1">
      <c r="B30" s="39"/>
      <c r="D30" s="119" t="s">
        <v>40</v>
      </c>
      <c r="I30" s="113"/>
      <c r="J30" s="120">
        <f>ROUND(J108,2)</f>
        <v>0</v>
      </c>
      <c r="L30" s="39"/>
    </row>
    <row r="31" spans="2:12" s="1" customFormat="1" ht="6.95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14.45" customHeight="1">
      <c r="B32" s="39"/>
      <c r="F32" s="121" t="s">
        <v>42</v>
      </c>
      <c r="I32" s="122" t="s">
        <v>41</v>
      </c>
      <c r="J32" s="121" t="s">
        <v>43</v>
      </c>
      <c r="L32" s="39"/>
    </row>
    <row r="33" spans="2:12" s="1" customFormat="1" ht="14.45" customHeight="1">
      <c r="B33" s="39"/>
      <c r="D33" s="112" t="s">
        <v>44</v>
      </c>
      <c r="E33" s="112" t="s">
        <v>45</v>
      </c>
      <c r="F33" s="123">
        <f>ROUND((SUM(BE108:BE686)),2)</f>
        <v>0</v>
      </c>
      <c r="I33" s="124">
        <v>0.21</v>
      </c>
      <c r="J33" s="123">
        <f>ROUND(((SUM(BE108:BE686))*I33),2)</f>
        <v>0</v>
      </c>
      <c r="L33" s="39"/>
    </row>
    <row r="34" spans="2:12" s="1" customFormat="1" ht="14.45" customHeight="1">
      <c r="B34" s="39"/>
      <c r="E34" s="112" t="s">
        <v>46</v>
      </c>
      <c r="F34" s="123">
        <f>ROUND((SUM(BF108:BF686)),2)</f>
        <v>0</v>
      </c>
      <c r="I34" s="124">
        <v>0.15</v>
      </c>
      <c r="J34" s="123">
        <f>ROUND(((SUM(BF108:BF686))*I34),2)</f>
        <v>0</v>
      </c>
      <c r="L34" s="39"/>
    </row>
    <row r="35" spans="2:12" s="1" customFormat="1" ht="14.45" customHeight="1" hidden="1">
      <c r="B35" s="39"/>
      <c r="E35" s="112" t="s">
        <v>47</v>
      </c>
      <c r="F35" s="123">
        <f>ROUND((SUM(BG108:BG686)),2)</f>
        <v>0</v>
      </c>
      <c r="I35" s="124">
        <v>0.21</v>
      </c>
      <c r="J35" s="123">
        <f>0</f>
        <v>0</v>
      </c>
      <c r="L35" s="39"/>
    </row>
    <row r="36" spans="2:12" s="1" customFormat="1" ht="14.45" customHeight="1" hidden="1">
      <c r="B36" s="39"/>
      <c r="E36" s="112" t="s">
        <v>48</v>
      </c>
      <c r="F36" s="123">
        <f>ROUND((SUM(BH108:BH686)),2)</f>
        <v>0</v>
      </c>
      <c r="I36" s="124">
        <v>0.15</v>
      </c>
      <c r="J36" s="123">
        <f>0</f>
        <v>0</v>
      </c>
      <c r="L36" s="39"/>
    </row>
    <row r="37" spans="2:12" s="1" customFormat="1" ht="14.45" customHeight="1" hidden="1">
      <c r="B37" s="39"/>
      <c r="E37" s="112" t="s">
        <v>49</v>
      </c>
      <c r="F37" s="123">
        <f>ROUND((SUM(BI108:BI686)),2)</f>
        <v>0</v>
      </c>
      <c r="I37" s="124">
        <v>0</v>
      </c>
      <c r="J37" s="123">
        <f>0</f>
        <v>0</v>
      </c>
      <c r="L37" s="39"/>
    </row>
    <row r="38" spans="2:12" s="1" customFormat="1" ht="6.95" customHeight="1">
      <c r="B38" s="39"/>
      <c r="I38" s="113"/>
      <c r="L38" s="39"/>
    </row>
    <row r="39" spans="2:12" s="1" customFormat="1" ht="25.35" customHeight="1"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30"/>
      <c r="J39" s="131">
        <f>SUM(J30:J37)</f>
        <v>0</v>
      </c>
      <c r="K39" s="132"/>
      <c r="L39" s="39"/>
    </row>
    <row r="40" spans="2:12" s="1" customFormat="1" ht="14.45" customHeight="1"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39"/>
    </row>
    <row r="44" spans="2:12" s="1" customFormat="1" ht="6.95" customHeight="1"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39"/>
    </row>
    <row r="45" spans="2:12" s="1" customFormat="1" ht="24.95" customHeight="1">
      <c r="B45" s="35"/>
      <c r="C45" s="24" t="s">
        <v>108</v>
      </c>
      <c r="D45" s="36"/>
      <c r="E45" s="36"/>
      <c r="F45" s="36"/>
      <c r="G45" s="36"/>
      <c r="H45" s="36"/>
      <c r="I45" s="113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13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16.5" customHeight="1">
      <c r="B48" s="35"/>
      <c r="C48" s="36"/>
      <c r="D48" s="36"/>
      <c r="E48" s="383" t="str">
        <f>E7</f>
        <v>SOŠ a SOU řemesel - Stavební úpravy provozního objektu na univerzální dílnu</v>
      </c>
      <c r="F48" s="384"/>
      <c r="G48" s="384"/>
      <c r="H48" s="384"/>
      <c r="I48" s="113"/>
      <c r="J48" s="36"/>
      <c r="K48" s="36"/>
      <c r="L48" s="39"/>
    </row>
    <row r="49" spans="2:12" s="1" customFormat="1" ht="12" customHeight="1">
      <c r="B49" s="35"/>
      <c r="C49" s="30" t="s">
        <v>105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52" t="str">
        <f>E9</f>
        <v>17906ST - Stavební část</v>
      </c>
      <c r="F50" s="351"/>
      <c r="G50" s="351"/>
      <c r="H50" s="351"/>
      <c r="I50" s="113"/>
      <c r="J50" s="36"/>
      <c r="K50" s="36"/>
      <c r="L50" s="39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2" customHeight="1">
      <c r="B52" s="35"/>
      <c r="C52" s="30" t="s">
        <v>21</v>
      </c>
      <c r="D52" s="36"/>
      <c r="E52" s="36"/>
      <c r="F52" s="28" t="str">
        <f>F12</f>
        <v>Čáslavská č.p. 202, Kutná Hora - Karlov</v>
      </c>
      <c r="G52" s="36"/>
      <c r="H52" s="36"/>
      <c r="I52" s="114" t="s">
        <v>23</v>
      </c>
      <c r="J52" s="56" t="str">
        <f>IF(J12="","",J12)</f>
        <v>15. 4. 2019</v>
      </c>
      <c r="K52" s="36"/>
      <c r="L52" s="39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38.65" customHeight="1">
      <c r="B54" s="35"/>
      <c r="C54" s="30" t="s">
        <v>25</v>
      </c>
      <c r="D54" s="36"/>
      <c r="E54" s="36"/>
      <c r="F54" s="28" t="str">
        <f>E15</f>
        <v xml:space="preserve">SOŠ a SOU řemesel, Kutná Hora, Čáslavská 202 </v>
      </c>
      <c r="G54" s="36"/>
      <c r="H54" s="36"/>
      <c r="I54" s="114" t="s">
        <v>31</v>
      </c>
      <c r="J54" s="33" t="str">
        <f>E21</f>
        <v>Kutnohorská stavební projekce- ing.Zuzana Hádková</v>
      </c>
      <c r="K54" s="36"/>
      <c r="L54" s="39"/>
    </row>
    <row r="55" spans="2:12" s="1" customFormat="1" ht="13.7" customHeight="1">
      <c r="B55" s="35"/>
      <c r="C55" s="30" t="s">
        <v>29</v>
      </c>
      <c r="D55" s="36"/>
      <c r="E55" s="36"/>
      <c r="F55" s="28" t="str">
        <f>IF(E18="","",E18)</f>
        <v>Vyplň údaj</v>
      </c>
      <c r="G55" s="36"/>
      <c r="H55" s="36"/>
      <c r="I55" s="114" t="s">
        <v>36</v>
      </c>
      <c r="J55" s="33" t="str">
        <f>E24</f>
        <v xml:space="preserve"> </v>
      </c>
      <c r="K55" s="36"/>
      <c r="L55" s="39"/>
    </row>
    <row r="56" spans="2:12" s="1" customFormat="1" ht="10.35" customHeight="1">
      <c r="B56" s="35"/>
      <c r="C56" s="36"/>
      <c r="D56" s="36"/>
      <c r="E56" s="36"/>
      <c r="F56" s="36"/>
      <c r="G56" s="36"/>
      <c r="H56" s="36"/>
      <c r="I56" s="113"/>
      <c r="J56" s="36"/>
      <c r="K56" s="36"/>
      <c r="L56" s="39"/>
    </row>
    <row r="57" spans="2:12" s="1" customFormat="1" ht="29.25" customHeight="1">
      <c r="B57" s="35"/>
      <c r="C57" s="139" t="s">
        <v>109</v>
      </c>
      <c r="D57" s="140"/>
      <c r="E57" s="140"/>
      <c r="F57" s="140"/>
      <c r="G57" s="140"/>
      <c r="H57" s="140"/>
      <c r="I57" s="141"/>
      <c r="J57" s="142" t="s">
        <v>110</v>
      </c>
      <c r="K57" s="140"/>
      <c r="L57" s="39"/>
    </row>
    <row r="58" spans="2:12" s="1" customFormat="1" ht="10.35" customHeight="1">
      <c r="B58" s="35"/>
      <c r="C58" s="36"/>
      <c r="D58" s="36"/>
      <c r="E58" s="36"/>
      <c r="F58" s="36"/>
      <c r="G58" s="36"/>
      <c r="H58" s="36"/>
      <c r="I58" s="113"/>
      <c r="J58" s="36"/>
      <c r="K58" s="36"/>
      <c r="L58" s="39"/>
    </row>
    <row r="59" spans="2:47" s="1" customFormat="1" ht="22.9" customHeight="1">
      <c r="B59" s="35"/>
      <c r="C59" s="143" t="s">
        <v>72</v>
      </c>
      <c r="D59" s="36"/>
      <c r="E59" s="36"/>
      <c r="F59" s="36"/>
      <c r="G59" s="36"/>
      <c r="H59" s="36"/>
      <c r="I59" s="113"/>
      <c r="J59" s="74">
        <f>J108</f>
        <v>0</v>
      </c>
      <c r="K59" s="36"/>
      <c r="L59" s="39"/>
      <c r="AU59" s="18" t="s">
        <v>111</v>
      </c>
    </row>
    <row r="60" spans="2:12" s="8" customFormat="1" ht="24.95" customHeight="1">
      <c r="B60" s="144"/>
      <c r="C60" s="145"/>
      <c r="D60" s="146" t="s">
        <v>768</v>
      </c>
      <c r="E60" s="147"/>
      <c r="F60" s="147"/>
      <c r="G60" s="147"/>
      <c r="H60" s="147"/>
      <c r="I60" s="148"/>
      <c r="J60" s="149">
        <f>J109</f>
        <v>0</v>
      </c>
      <c r="K60" s="145"/>
      <c r="L60" s="150"/>
    </row>
    <row r="61" spans="2:12" s="9" customFormat="1" ht="19.9" customHeight="1">
      <c r="B61" s="151"/>
      <c r="C61" s="95"/>
      <c r="D61" s="152" t="s">
        <v>769</v>
      </c>
      <c r="E61" s="153"/>
      <c r="F61" s="153"/>
      <c r="G61" s="153"/>
      <c r="H61" s="153"/>
      <c r="I61" s="154"/>
      <c r="J61" s="155">
        <f>J110</f>
        <v>0</v>
      </c>
      <c r="K61" s="95"/>
      <c r="L61" s="156"/>
    </row>
    <row r="62" spans="2:12" s="9" customFormat="1" ht="19.9" customHeight="1">
      <c r="B62" s="151"/>
      <c r="C62" s="95"/>
      <c r="D62" s="152" t="s">
        <v>770</v>
      </c>
      <c r="E62" s="153"/>
      <c r="F62" s="153"/>
      <c r="G62" s="153"/>
      <c r="H62" s="153"/>
      <c r="I62" s="154"/>
      <c r="J62" s="155">
        <f>J117</f>
        <v>0</v>
      </c>
      <c r="K62" s="95"/>
      <c r="L62" s="156"/>
    </row>
    <row r="63" spans="2:12" s="9" customFormat="1" ht="19.9" customHeight="1">
      <c r="B63" s="151"/>
      <c r="C63" s="95"/>
      <c r="D63" s="152" t="s">
        <v>771</v>
      </c>
      <c r="E63" s="153"/>
      <c r="F63" s="153"/>
      <c r="G63" s="153"/>
      <c r="H63" s="153"/>
      <c r="I63" s="154"/>
      <c r="J63" s="155">
        <f>J122</f>
        <v>0</v>
      </c>
      <c r="K63" s="95"/>
      <c r="L63" s="156"/>
    </row>
    <row r="64" spans="2:12" s="9" customFormat="1" ht="19.9" customHeight="1">
      <c r="B64" s="151"/>
      <c r="C64" s="95"/>
      <c r="D64" s="152" t="s">
        <v>772</v>
      </c>
      <c r="E64" s="153"/>
      <c r="F64" s="153"/>
      <c r="G64" s="153"/>
      <c r="H64" s="153"/>
      <c r="I64" s="154"/>
      <c r="J64" s="155">
        <f>J166</f>
        <v>0</v>
      </c>
      <c r="K64" s="95"/>
      <c r="L64" s="156"/>
    </row>
    <row r="65" spans="2:12" s="9" customFormat="1" ht="19.9" customHeight="1">
      <c r="B65" s="151"/>
      <c r="C65" s="95"/>
      <c r="D65" s="152" t="s">
        <v>773</v>
      </c>
      <c r="E65" s="153"/>
      <c r="F65" s="153"/>
      <c r="G65" s="153"/>
      <c r="H65" s="153"/>
      <c r="I65" s="154"/>
      <c r="J65" s="155">
        <f>J171</f>
        <v>0</v>
      </c>
      <c r="K65" s="95"/>
      <c r="L65" s="156"/>
    </row>
    <row r="66" spans="2:12" s="9" customFormat="1" ht="19.9" customHeight="1">
      <c r="B66" s="151"/>
      <c r="C66" s="95"/>
      <c r="D66" s="152" t="s">
        <v>774</v>
      </c>
      <c r="E66" s="153"/>
      <c r="F66" s="153"/>
      <c r="G66" s="153"/>
      <c r="H66" s="153"/>
      <c r="I66" s="154"/>
      <c r="J66" s="155">
        <f>J178</f>
        <v>0</v>
      </c>
      <c r="K66" s="95"/>
      <c r="L66" s="156"/>
    </row>
    <row r="67" spans="2:12" s="9" customFormat="1" ht="19.9" customHeight="1">
      <c r="B67" s="151"/>
      <c r="C67" s="95"/>
      <c r="D67" s="152" t="s">
        <v>775</v>
      </c>
      <c r="E67" s="153"/>
      <c r="F67" s="153"/>
      <c r="G67" s="153"/>
      <c r="H67" s="153"/>
      <c r="I67" s="154"/>
      <c r="J67" s="155">
        <f>J342</f>
        <v>0</v>
      </c>
      <c r="K67" s="95"/>
      <c r="L67" s="156"/>
    </row>
    <row r="68" spans="2:12" s="9" customFormat="1" ht="19.9" customHeight="1">
      <c r="B68" s="151"/>
      <c r="C68" s="95"/>
      <c r="D68" s="152" t="s">
        <v>776</v>
      </c>
      <c r="E68" s="153"/>
      <c r="F68" s="153"/>
      <c r="G68" s="153"/>
      <c r="H68" s="153"/>
      <c r="I68" s="154"/>
      <c r="J68" s="155">
        <f>J412</f>
        <v>0</v>
      </c>
      <c r="K68" s="95"/>
      <c r="L68" s="156"/>
    </row>
    <row r="69" spans="2:12" s="9" customFormat="1" ht="19.9" customHeight="1">
      <c r="B69" s="151"/>
      <c r="C69" s="95"/>
      <c r="D69" s="152" t="s">
        <v>777</v>
      </c>
      <c r="E69" s="153"/>
      <c r="F69" s="153"/>
      <c r="G69" s="153"/>
      <c r="H69" s="153"/>
      <c r="I69" s="154"/>
      <c r="J69" s="155">
        <f>J418</f>
        <v>0</v>
      </c>
      <c r="K69" s="95"/>
      <c r="L69" s="156"/>
    </row>
    <row r="70" spans="2:12" s="8" customFormat="1" ht="24.95" customHeight="1">
      <c r="B70" s="144"/>
      <c r="C70" s="145"/>
      <c r="D70" s="146" t="s">
        <v>112</v>
      </c>
      <c r="E70" s="147"/>
      <c r="F70" s="147"/>
      <c r="G70" s="147"/>
      <c r="H70" s="147"/>
      <c r="I70" s="148"/>
      <c r="J70" s="149">
        <f>J420</f>
        <v>0</v>
      </c>
      <c r="K70" s="145"/>
      <c r="L70" s="150"/>
    </row>
    <row r="71" spans="2:12" s="9" customFormat="1" ht="19.9" customHeight="1">
      <c r="B71" s="151"/>
      <c r="C71" s="95"/>
      <c r="D71" s="152" t="s">
        <v>778</v>
      </c>
      <c r="E71" s="153"/>
      <c r="F71" s="153"/>
      <c r="G71" s="153"/>
      <c r="H71" s="153"/>
      <c r="I71" s="154"/>
      <c r="J71" s="155">
        <f>J421</f>
        <v>0</v>
      </c>
      <c r="K71" s="95"/>
      <c r="L71" s="156"/>
    </row>
    <row r="72" spans="2:12" s="9" customFormat="1" ht="19.9" customHeight="1">
      <c r="B72" s="151"/>
      <c r="C72" s="95"/>
      <c r="D72" s="152" t="s">
        <v>779</v>
      </c>
      <c r="E72" s="153"/>
      <c r="F72" s="153"/>
      <c r="G72" s="153"/>
      <c r="H72" s="153"/>
      <c r="I72" s="154"/>
      <c r="J72" s="155">
        <f>J427</f>
        <v>0</v>
      </c>
      <c r="K72" s="95"/>
      <c r="L72" s="156"/>
    </row>
    <row r="73" spans="2:12" s="9" customFormat="1" ht="19.9" customHeight="1">
      <c r="B73" s="151"/>
      <c r="C73" s="95"/>
      <c r="D73" s="152" t="s">
        <v>113</v>
      </c>
      <c r="E73" s="153"/>
      <c r="F73" s="153"/>
      <c r="G73" s="153"/>
      <c r="H73" s="153"/>
      <c r="I73" s="154"/>
      <c r="J73" s="155">
        <f>J464</f>
        <v>0</v>
      </c>
      <c r="K73" s="95"/>
      <c r="L73" s="156"/>
    </row>
    <row r="74" spans="2:12" s="9" customFormat="1" ht="19.9" customHeight="1">
      <c r="B74" s="151"/>
      <c r="C74" s="95"/>
      <c r="D74" s="152" t="s">
        <v>780</v>
      </c>
      <c r="E74" s="153"/>
      <c r="F74" s="153"/>
      <c r="G74" s="153"/>
      <c r="H74" s="153"/>
      <c r="I74" s="154"/>
      <c r="J74" s="155">
        <f>J486</f>
        <v>0</v>
      </c>
      <c r="K74" s="95"/>
      <c r="L74" s="156"/>
    </row>
    <row r="75" spans="2:12" s="9" customFormat="1" ht="19.9" customHeight="1">
      <c r="B75" s="151"/>
      <c r="C75" s="95"/>
      <c r="D75" s="152" t="s">
        <v>781</v>
      </c>
      <c r="E75" s="153"/>
      <c r="F75" s="153"/>
      <c r="G75" s="153"/>
      <c r="H75" s="153"/>
      <c r="I75" s="154"/>
      <c r="J75" s="155">
        <f>J492</f>
        <v>0</v>
      </c>
      <c r="K75" s="95"/>
      <c r="L75" s="156"/>
    </row>
    <row r="76" spans="2:12" s="9" customFormat="1" ht="19.9" customHeight="1">
      <c r="B76" s="151"/>
      <c r="C76" s="95"/>
      <c r="D76" s="152" t="s">
        <v>782</v>
      </c>
      <c r="E76" s="153"/>
      <c r="F76" s="153"/>
      <c r="G76" s="153"/>
      <c r="H76" s="153"/>
      <c r="I76" s="154"/>
      <c r="J76" s="155">
        <f>J495</f>
        <v>0</v>
      </c>
      <c r="K76" s="95"/>
      <c r="L76" s="156"/>
    </row>
    <row r="77" spans="2:12" s="9" customFormat="1" ht="19.9" customHeight="1">
      <c r="B77" s="151"/>
      <c r="C77" s="95"/>
      <c r="D77" s="152" t="s">
        <v>783</v>
      </c>
      <c r="E77" s="153"/>
      <c r="F77" s="153"/>
      <c r="G77" s="153"/>
      <c r="H77" s="153"/>
      <c r="I77" s="154"/>
      <c r="J77" s="155">
        <f>J505</f>
        <v>0</v>
      </c>
      <c r="K77" s="95"/>
      <c r="L77" s="156"/>
    </row>
    <row r="78" spans="2:12" s="9" customFormat="1" ht="19.9" customHeight="1">
      <c r="B78" s="151"/>
      <c r="C78" s="95"/>
      <c r="D78" s="152" t="s">
        <v>784</v>
      </c>
      <c r="E78" s="153"/>
      <c r="F78" s="153"/>
      <c r="G78" s="153"/>
      <c r="H78" s="153"/>
      <c r="I78" s="154"/>
      <c r="J78" s="155">
        <f>J535</f>
        <v>0</v>
      </c>
      <c r="K78" s="95"/>
      <c r="L78" s="156"/>
    </row>
    <row r="79" spans="2:12" s="9" customFormat="1" ht="19.9" customHeight="1">
      <c r="B79" s="151"/>
      <c r="C79" s="95"/>
      <c r="D79" s="152" t="s">
        <v>785</v>
      </c>
      <c r="E79" s="153"/>
      <c r="F79" s="153"/>
      <c r="G79" s="153"/>
      <c r="H79" s="153"/>
      <c r="I79" s="154"/>
      <c r="J79" s="155">
        <f>J553</f>
        <v>0</v>
      </c>
      <c r="K79" s="95"/>
      <c r="L79" s="156"/>
    </row>
    <row r="80" spans="2:12" s="9" customFormat="1" ht="19.9" customHeight="1">
      <c r="B80" s="151"/>
      <c r="C80" s="95"/>
      <c r="D80" s="152" t="s">
        <v>786</v>
      </c>
      <c r="E80" s="153"/>
      <c r="F80" s="153"/>
      <c r="G80" s="153"/>
      <c r="H80" s="153"/>
      <c r="I80" s="154"/>
      <c r="J80" s="155">
        <f>J592</f>
        <v>0</v>
      </c>
      <c r="K80" s="95"/>
      <c r="L80" s="156"/>
    </row>
    <row r="81" spans="2:12" s="9" customFormat="1" ht="19.9" customHeight="1">
      <c r="B81" s="151"/>
      <c r="C81" s="95"/>
      <c r="D81" s="152" t="s">
        <v>787</v>
      </c>
      <c r="E81" s="153"/>
      <c r="F81" s="153"/>
      <c r="G81" s="153"/>
      <c r="H81" s="153"/>
      <c r="I81" s="154"/>
      <c r="J81" s="155">
        <f>J595</f>
        <v>0</v>
      </c>
      <c r="K81" s="95"/>
      <c r="L81" s="156"/>
    </row>
    <row r="82" spans="2:12" s="9" customFormat="1" ht="19.9" customHeight="1">
      <c r="B82" s="151"/>
      <c r="C82" s="95"/>
      <c r="D82" s="152" t="s">
        <v>788</v>
      </c>
      <c r="E82" s="153"/>
      <c r="F82" s="153"/>
      <c r="G82" s="153"/>
      <c r="H82" s="153"/>
      <c r="I82" s="154"/>
      <c r="J82" s="155">
        <f>J623</f>
        <v>0</v>
      </c>
      <c r="K82" s="95"/>
      <c r="L82" s="156"/>
    </row>
    <row r="83" spans="2:12" s="9" customFormat="1" ht="19.9" customHeight="1">
      <c r="B83" s="151"/>
      <c r="C83" s="95"/>
      <c r="D83" s="152" t="s">
        <v>789</v>
      </c>
      <c r="E83" s="153"/>
      <c r="F83" s="153"/>
      <c r="G83" s="153"/>
      <c r="H83" s="153"/>
      <c r="I83" s="154"/>
      <c r="J83" s="155">
        <f>J635</f>
        <v>0</v>
      </c>
      <c r="K83" s="95"/>
      <c r="L83" s="156"/>
    </row>
    <row r="84" spans="2:12" s="9" customFormat="1" ht="19.9" customHeight="1">
      <c r="B84" s="151"/>
      <c r="C84" s="95"/>
      <c r="D84" s="152" t="s">
        <v>790</v>
      </c>
      <c r="E84" s="153"/>
      <c r="F84" s="153"/>
      <c r="G84" s="153"/>
      <c r="H84" s="153"/>
      <c r="I84" s="154"/>
      <c r="J84" s="155">
        <f>J667</f>
        <v>0</v>
      </c>
      <c r="K84" s="95"/>
      <c r="L84" s="156"/>
    </row>
    <row r="85" spans="2:12" s="8" customFormat="1" ht="24.95" customHeight="1">
      <c r="B85" s="144"/>
      <c r="C85" s="145"/>
      <c r="D85" s="146" t="s">
        <v>791</v>
      </c>
      <c r="E85" s="147"/>
      <c r="F85" s="147"/>
      <c r="G85" s="147"/>
      <c r="H85" s="147"/>
      <c r="I85" s="148"/>
      <c r="J85" s="149">
        <f>J672</f>
        <v>0</v>
      </c>
      <c r="K85" s="145"/>
      <c r="L85" s="150"/>
    </row>
    <row r="86" spans="2:12" s="9" customFormat="1" ht="19.9" customHeight="1">
      <c r="B86" s="151"/>
      <c r="C86" s="95"/>
      <c r="D86" s="152" t="s">
        <v>792</v>
      </c>
      <c r="E86" s="153"/>
      <c r="F86" s="153"/>
      <c r="G86" s="153"/>
      <c r="H86" s="153"/>
      <c r="I86" s="154"/>
      <c r="J86" s="155">
        <f>J673</f>
        <v>0</v>
      </c>
      <c r="K86" s="95"/>
      <c r="L86" s="156"/>
    </row>
    <row r="87" spans="2:12" s="9" customFormat="1" ht="19.9" customHeight="1">
      <c r="B87" s="151"/>
      <c r="C87" s="95"/>
      <c r="D87" s="152" t="s">
        <v>793</v>
      </c>
      <c r="E87" s="153"/>
      <c r="F87" s="153"/>
      <c r="G87" s="153"/>
      <c r="H87" s="153"/>
      <c r="I87" s="154"/>
      <c r="J87" s="155">
        <f>J676</f>
        <v>0</v>
      </c>
      <c r="K87" s="95"/>
      <c r="L87" s="156"/>
    </row>
    <row r="88" spans="2:12" s="9" customFormat="1" ht="19.9" customHeight="1">
      <c r="B88" s="151"/>
      <c r="C88" s="95"/>
      <c r="D88" s="152" t="s">
        <v>794</v>
      </c>
      <c r="E88" s="153"/>
      <c r="F88" s="153"/>
      <c r="G88" s="153"/>
      <c r="H88" s="153"/>
      <c r="I88" s="154"/>
      <c r="J88" s="155">
        <f>J684</f>
        <v>0</v>
      </c>
      <c r="K88" s="95"/>
      <c r="L88" s="156"/>
    </row>
    <row r="89" spans="2:12" s="1" customFormat="1" ht="21.75" customHeight="1">
      <c r="B89" s="35"/>
      <c r="C89" s="36"/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6.95" customHeight="1">
      <c r="B90" s="47"/>
      <c r="C90" s="48"/>
      <c r="D90" s="48"/>
      <c r="E90" s="48"/>
      <c r="F90" s="48"/>
      <c r="G90" s="48"/>
      <c r="H90" s="48"/>
      <c r="I90" s="135"/>
      <c r="J90" s="48"/>
      <c r="K90" s="48"/>
      <c r="L90" s="39"/>
    </row>
    <row r="94" spans="2:12" s="1" customFormat="1" ht="6.95" customHeight="1">
      <c r="B94" s="49"/>
      <c r="C94" s="50"/>
      <c r="D94" s="50"/>
      <c r="E94" s="50"/>
      <c r="F94" s="50"/>
      <c r="G94" s="50"/>
      <c r="H94" s="50"/>
      <c r="I94" s="138"/>
      <c r="J94" s="50"/>
      <c r="K94" s="50"/>
      <c r="L94" s="39"/>
    </row>
    <row r="95" spans="2:12" s="1" customFormat="1" ht="24.95" customHeight="1">
      <c r="B95" s="35"/>
      <c r="C95" s="24" t="s">
        <v>118</v>
      </c>
      <c r="D95" s="36"/>
      <c r="E95" s="36"/>
      <c r="F95" s="36"/>
      <c r="G95" s="36"/>
      <c r="H95" s="36"/>
      <c r="I95" s="113"/>
      <c r="J95" s="36"/>
      <c r="K95" s="36"/>
      <c r="L95" s="39"/>
    </row>
    <row r="96" spans="2:12" s="1" customFormat="1" ht="6.95" customHeight="1">
      <c r="B96" s="35"/>
      <c r="C96" s="36"/>
      <c r="D96" s="36"/>
      <c r="E96" s="36"/>
      <c r="F96" s="36"/>
      <c r="G96" s="36"/>
      <c r="H96" s="36"/>
      <c r="I96" s="113"/>
      <c r="J96" s="36"/>
      <c r="K96" s="36"/>
      <c r="L96" s="39"/>
    </row>
    <row r="97" spans="2:12" s="1" customFormat="1" ht="12" customHeight="1">
      <c r="B97" s="35"/>
      <c r="C97" s="30" t="s">
        <v>16</v>
      </c>
      <c r="D97" s="36"/>
      <c r="E97" s="36"/>
      <c r="F97" s="36"/>
      <c r="G97" s="36"/>
      <c r="H97" s="36"/>
      <c r="I97" s="113"/>
      <c r="J97" s="36"/>
      <c r="K97" s="36"/>
      <c r="L97" s="39"/>
    </row>
    <row r="98" spans="2:12" s="1" customFormat="1" ht="16.5" customHeight="1">
      <c r="B98" s="35"/>
      <c r="C98" s="36"/>
      <c r="D98" s="36"/>
      <c r="E98" s="383" t="str">
        <f>E7</f>
        <v>SOŠ a SOU řemesel - Stavební úpravy provozního objektu na univerzální dílnu</v>
      </c>
      <c r="F98" s="384"/>
      <c r="G98" s="384"/>
      <c r="H98" s="384"/>
      <c r="I98" s="113"/>
      <c r="J98" s="36"/>
      <c r="K98" s="36"/>
      <c r="L98" s="39"/>
    </row>
    <row r="99" spans="2:12" s="1" customFormat="1" ht="12" customHeight="1">
      <c r="B99" s="35"/>
      <c r="C99" s="30" t="s">
        <v>105</v>
      </c>
      <c r="D99" s="36"/>
      <c r="E99" s="36"/>
      <c r="F99" s="36"/>
      <c r="G99" s="36"/>
      <c r="H99" s="36"/>
      <c r="I99" s="113"/>
      <c r="J99" s="36"/>
      <c r="K99" s="36"/>
      <c r="L99" s="39"/>
    </row>
    <row r="100" spans="2:12" s="1" customFormat="1" ht="16.5" customHeight="1">
      <c r="B100" s="35"/>
      <c r="C100" s="36"/>
      <c r="D100" s="36"/>
      <c r="E100" s="352" t="str">
        <f>E9</f>
        <v>17906ST - Stavební část</v>
      </c>
      <c r="F100" s="351"/>
      <c r="G100" s="351"/>
      <c r="H100" s="351"/>
      <c r="I100" s="113"/>
      <c r="J100" s="36"/>
      <c r="K100" s="36"/>
      <c r="L100" s="39"/>
    </row>
    <row r="101" spans="2:12" s="1" customFormat="1" ht="6.95" customHeight="1">
      <c r="B101" s="35"/>
      <c r="C101" s="36"/>
      <c r="D101" s="36"/>
      <c r="E101" s="36"/>
      <c r="F101" s="36"/>
      <c r="G101" s="36"/>
      <c r="H101" s="36"/>
      <c r="I101" s="113"/>
      <c r="J101" s="36"/>
      <c r="K101" s="36"/>
      <c r="L101" s="39"/>
    </row>
    <row r="102" spans="2:12" s="1" customFormat="1" ht="12" customHeight="1">
      <c r="B102" s="35"/>
      <c r="C102" s="30" t="s">
        <v>21</v>
      </c>
      <c r="D102" s="36"/>
      <c r="E102" s="36"/>
      <c r="F102" s="28" t="str">
        <f>F12</f>
        <v>Čáslavská č.p. 202, Kutná Hora - Karlov</v>
      </c>
      <c r="G102" s="36"/>
      <c r="H102" s="36"/>
      <c r="I102" s="114" t="s">
        <v>23</v>
      </c>
      <c r="J102" s="56" t="str">
        <f>IF(J12="","",J12)</f>
        <v>15. 4. 2019</v>
      </c>
      <c r="K102" s="36"/>
      <c r="L102" s="39"/>
    </row>
    <row r="103" spans="2:12" s="1" customFormat="1" ht="6.95" customHeight="1">
      <c r="B103" s="35"/>
      <c r="C103" s="36"/>
      <c r="D103" s="36"/>
      <c r="E103" s="36"/>
      <c r="F103" s="36"/>
      <c r="G103" s="36"/>
      <c r="H103" s="36"/>
      <c r="I103" s="113"/>
      <c r="J103" s="36"/>
      <c r="K103" s="36"/>
      <c r="L103" s="39"/>
    </row>
    <row r="104" spans="2:12" s="1" customFormat="1" ht="38.65" customHeight="1">
      <c r="B104" s="35"/>
      <c r="C104" s="30" t="s">
        <v>25</v>
      </c>
      <c r="D104" s="36"/>
      <c r="E104" s="36"/>
      <c r="F104" s="28" t="str">
        <f>E15</f>
        <v xml:space="preserve">SOŠ a SOU řemesel, Kutná Hora, Čáslavská 202 </v>
      </c>
      <c r="G104" s="36"/>
      <c r="H104" s="36"/>
      <c r="I104" s="114" t="s">
        <v>31</v>
      </c>
      <c r="J104" s="33" t="str">
        <f>E21</f>
        <v>Kutnohorská stavební projekce- ing.Zuzana Hádková</v>
      </c>
      <c r="K104" s="36"/>
      <c r="L104" s="39"/>
    </row>
    <row r="105" spans="2:12" s="1" customFormat="1" ht="13.7" customHeight="1">
      <c r="B105" s="35"/>
      <c r="C105" s="30" t="s">
        <v>29</v>
      </c>
      <c r="D105" s="36"/>
      <c r="E105" s="36"/>
      <c r="F105" s="28" t="str">
        <f>IF(E18="","",E18)</f>
        <v>Vyplň údaj</v>
      </c>
      <c r="G105" s="36"/>
      <c r="H105" s="36"/>
      <c r="I105" s="114" t="s">
        <v>36</v>
      </c>
      <c r="J105" s="33" t="str">
        <f>E24</f>
        <v xml:space="preserve"> </v>
      </c>
      <c r="K105" s="36"/>
      <c r="L105" s="39"/>
    </row>
    <row r="106" spans="2:12" s="1" customFormat="1" ht="10.35" customHeight="1">
      <c r="B106" s="35"/>
      <c r="C106" s="36"/>
      <c r="D106" s="36"/>
      <c r="E106" s="36"/>
      <c r="F106" s="36"/>
      <c r="G106" s="36"/>
      <c r="H106" s="36"/>
      <c r="I106" s="113"/>
      <c r="J106" s="36"/>
      <c r="K106" s="36"/>
      <c r="L106" s="39"/>
    </row>
    <row r="107" spans="2:20" s="10" customFormat="1" ht="29.25" customHeight="1">
      <c r="B107" s="157"/>
      <c r="C107" s="158" t="s">
        <v>119</v>
      </c>
      <c r="D107" s="159" t="s">
        <v>59</v>
      </c>
      <c r="E107" s="159" t="s">
        <v>55</v>
      </c>
      <c r="F107" s="159" t="s">
        <v>56</v>
      </c>
      <c r="G107" s="159" t="s">
        <v>120</v>
      </c>
      <c r="H107" s="159" t="s">
        <v>121</v>
      </c>
      <c r="I107" s="160" t="s">
        <v>122</v>
      </c>
      <c r="J107" s="159" t="s">
        <v>110</v>
      </c>
      <c r="K107" s="161" t="s">
        <v>123</v>
      </c>
      <c r="L107" s="162"/>
      <c r="M107" s="65" t="s">
        <v>19</v>
      </c>
      <c r="N107" s="66" t="s">
        <v>44</v>
      </c>
      <c r="O107" s="66" t="s">
        <v>124</v>
      </c>
      <c r="P107" s="66" t="s">
        <v>125</v>
      </c>
      <c r="Q107" s="66" t="s">
        <v>126</v>
      </c>
      <c r="R107" s="66" t="s">
        <v>127</v>
      </c>
      <c r="S107" s="66" t="s">
        <v>128</v>
      </c>
      <c r="T107" s="67" t="s">
        <v>129</v>
      </c>
    </row>
    <row r="108" spans="2:63" s="1" customFormat="1" ht="22.9" customHeight="1">
      <c r="B108" s="35"/>
      <c r="C108" s="72" t="s">
        <v>130</v>
      </c>
      <c r="D108" s="36"/>
      <c r="E108" s="36"/>
      <c r="F108" s="36"/>
      <c r="G108" s="36"/>
      <c r="H108" s="36"/>
      <c r="I108" s="113"/>
      <c r="J108" s="163">
        <f>BK108</f>
        <v>0</v>
      </c>
      <c r="K108" s="36"/>
      <c r="L108" s="39"/>
      <c r="M108" s="68"/>
      <c r="N108" s="69"/>
      <c r="O108" s="69"/>
      <c r="P108" s="164">
        <f>P109+P420+P672</f>
        <v>0</v>
      </c>
      <c r="Q108" s="69"/>
      <c r="R108" s="164">
        <f>R109+R420+R672</f>
        <v>95.74008975999998</v>
      </c>
      <c r="S108" s="69"/>
      <c r="T108" s="165">
        <f>T109+T420+T672</f>
        <v>56.36437303999999</v>
      </c>
      <c r="AT108" s="18" t="s">
        <v>73</v>
      </c>
      <c r="AU108" s="18" t="s">
        <v>111</v>
      </c>
      <c r="BK108" s="166">
        <f>BK109+BK420+BK672</f>
        <v>0</v>
      </c>
    </row>
    <row r="109" spans="2:63" s="11" customFormat="1" ht="25.9" customHeight="1">
      <c r="B109" s="167"/>
      <c r="C109" s="168"/>
      <c r="D109" s="169" t="s">
        <v>73</v>
      </c>
      <c r="E109" s="170" t="s">
        <v>795</v>
      </c>
      <c r="F109" s="170" t="s">
        <v>796</v>
      </c>
      <c r="G109" s="168"/>
      <c r="H109" s="168"/>
      <c r="I109" s="171"/>
      <c r="J109" s="172">
        <f>BK109</f>
        <v>0</v>
      </c>
      <c r="K109" s="168"/>
      <c r="L109" s="173"/>
      <c r="M109" s="174"/>
      <c r="N109" s="175"/>
      <c r="O109" s="175"/>
      <c r="P109" s="176">
        <f>P110+P117+P122+P166+P171+P178+P342+P412+P418</f>
        <v>0</v>
      </c>
      <c r="Q109" s="175"/>
      <c r="R109" s="176">
        <f>R110+R117+R122+R166+R171+R178+R342+R412+R418</f>
        <v>73.90375425999997</v>
      </c>
      <c r="S109" s="175"/>
      <c r="T109" s="177">
        <f>T110+T117+T122+T166+T171+T178+T342+T412+T418</f>
        <v>48.65534799999999</v>
      </c>
      <c r="AR109" s="178" t="s">
        <v>82</v>
      </c>
      <c r="AT109" s="179" t="s">
        <v>73</v>
      </c>
      <c r="AU109" s="179" t="s">
        <v>74</v>
      </c>
      <c r="AY109" s="178" t="s">
        <v>133</v>
      </c>
      <c r="BK109" s="180">
        <f>BK110+BK117+BK122+BK166+BK171+BK178+BK342+BK412+BK418</f>
        <v>0</v>
      </c>
    </row>
    <row r="110" spans="2:63" s="11" customFormat="1" ht="22.9" customHeight="1">
      <c r="B110" s="167"/>
      <c r="C110" s="168"/>
      <c r="D110" s="169" t="s">
        <v>73</v>
      </c>
      <c r="E110" s="181" t="s">
        <v>82</v>
      </c>
      <c r="F110" s="181" t="s">
        <v>797</v>
      </c>
      <c r="G110" s="168"/>
      <c r="H110" s="168"/>
      <c r="I110" s="171"/>
      <c r="J110" s="182">
        <f>BK110</f>
        <v>0</v>
      </c>
      <c r="K110" s="168"/>
      <c r="L110" s="173"/>
      <c r="M110" s="174"/>
      <c r="N110" s="175"/>
      <c r="O110" s="175"/>
      <c r="P110" s="176">
        <f>SUM(P111:P116)</f>
        <v>0</v>
      </c>
      <c r="Q110" s="175"/>
      <c r="R110" s="176">
        <f>SUM(R111:R116)</f>
        <v>0</v>
      </c>
      <c r="S110" s="175"/>
      <c r="T110" s="177">
        <f>SUM(T111:T116)</f>
        <v>2.37</v>
      </c>
      <c r="AR110" s="178" t="s">
        <v>82</v>
      </c>
      <c r="AT110" s="179" t="s">
        <v>73</v>
      </c>
      <c r="AU110" s="179" t="s">
        <v>82</v>
      </c>
      <c r="AY110" s="178" t="s">
        <v>133</v>
      </c>
      <c r="BK110" s="180">
        <f>SUM(BK111:BK116)</f>
        <v>0</v>
      </c>
    </row>
    <row r="111" spans="2:65" s="1" customFormat="1" ht="16.5" customHeight="1">
      <c r="B111" s="35"/>
      <c r="C111" s="183" t="s">
        <v>82</v>
      </c>
      <c r="D111" s="183" t="s">
        <v>136</v>
      </c>
      <c r="E111" s="184" t="s">
        <v>798</v>
      </c>
      <c r="F111" s="185" t="s">
        <v>799</v>
      </c>
      <c r="G111" s="186" t="s">
        <v>269</v>
      </c>
      <c r="H111" s="187">
        <v>7.5</v>
      </c>
      <c r="I111" s="188"/>
      <c r="J111" s="189">
        <f>ROUND(I111*H111,2)</f>
        <v>0</v>
      </c>
      <c r="K111" s="185" t="s">
        <v>800</v>
      </c>
      <c r="L111" s="39"/>
      <c r="M111" s="190" t="s">
        <v>19</v>
      </c>
      <c r="N111" s="191" t="s">
        <v>45</v>
      </c>
      <c r="O111" s="61"/>
      <c r="P111" s="192">
        <f>O111*H111</f>
        <v>0</v>
      </c>
      <c r="Q111" s="192">
        <v>0</v>
      </c>
      <c r="R111" s="192">
        <f>Q111*H111</f>
        <v>0</v>
      </c>
      <c r="S111" s="192">
        <v>0.316</v>
      </c>
      <c r="T111" s="193">
        <f>S111*H111</f>
        <v>2.37</v>
      </c>
      <c r="AR111" s="18" t="s">
        <v>152</v>
      </c>
      <c r="AT111" s="18" t="s">
        <v>136</v>
      </c>
      <c r="AU111" s="18" t="s">
        <v>84</v>
      </c>
      <c r="AY111" s="18" t="s">
        <v>133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18" t="s">
        <v>82</v>
      </c>
      <c r="BK111" s="194">
        <f>ROUND(I111*H111,2)</f>
        <v>0</v>
      </c>
      <c r="BL111" s="18" t="s">
        <v>152</v>
      </c>
      <c r="BM111" s="18" t="s">
        <v>801</v>
      </c>
    </row>
    <row r="112" spans="2:51" s="12" customFormat="1" ht="11.25">
      <c r="B112" s="211"/>
      <c r="C112" s="212"/>
      <c r="D112" s="213" t="s">
        <v>802</v>
      </c>
      <c r="E112" s="214" t="s">
        <v>19</v>
      </c>
      <c r="F112" s="215" t="s">
        <v>803</v>
      </c>
      <c r="G112" s="212"/>
      <c r="H112" s="216">
        <v>7.5</v>
      </c>
      <c r="I112" s="217"/>
      <c r="J112" s="212"/>
      <c r="K112" s="212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802</v>
      </c>
      <c r="AU112" s="222" t="s">
        <v>84</v>
      </c>
      <c r="AV112" s="12" t="s">
        <v>84</v>
      </c>
      <c r="AW112" s="12" t="s">
        <v>35</v>
      </c>
      <c r="AX112" s="12" t="s">
        <v>82</v>
      </c>
      <c r="AY112" s="222" t="s">
        <v>133</v>
      </c>
    </row>
    <row r="113" spans="2:65" s="1" customFormat="1" ht="22.5" customHeight="1">
      <c r="B113" s="35"/>
      <c r="C113" s="183" t="s">
        <v>84</v>
      </c>
      <c r="D113" s="183" t="s">
        <v>136</v>
      </c>
      <c r="E113" s="184" t="s">
        <v>804</v>
      </c>
      <c r="F113" s="185" t="s">
        <v>805</v>
      </c>
      <c r="G113" s="186" t="s">
        <v>806</v>
      </c>
      <c r="H113" s="187">
        <v>0.216</v>
      </c>
      <c r="I113" s="188"/>
      <c r="J113" s="189">
        <f>ROUND(I113*H113,2)</f>
        <v>0</v>
      </c>
      <c r="K113" s="185" t="s">
        <v>140</v>
      </c>
      <c r="L113" s="39"/>
      <c r="M113" s="190" t="s">
        <v>19</v>
      </c>
      <c r="N113" s="191" t="s">
        <v>45</v>
      </c>
      <c r="O113" s="61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18" t="s">
        <v>152</v>
      </c>
      <c r="AT113" s="18" t="s">
        <v>136</v>
      </c>
      <c r="AU113" s="18" t="s">
        <v>84</v>
      </c>
      <c r="AY113" s="18" t="s">
        <v>133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8" t="s">
        <v>82</v>
      </c>
      <c r="BK113" s="194">
        <f>ROUND(I113*H113,2)</f>
        <v>0</v>
      </c>
      <c r="BL113" s="18" t="s">
        <v>152</v>
      </c>
      <c r="BM113" s="18" t="s">
        <v>807</v>
      </c>
    </row>
    <row r="114" spans="2:51" s="12" customFormat="1" ht="11.25">
      <c r="B114" s="211"/>
      <c r="C114" s="212"/>
      <c r="D114" s="213" t="s">
        <v>802</v>
      </c>
      <c r="E114" s="214" t="s">
        <v>19</v>
      </c>
      <c r="F114" s="215" t="s">
        <v>808</v>
      </c>
      <c r="G114" s="212"/>
      <c r="H114" s="216">
        <v>0.216</v>
      </c>
      <c r="I114" s="217"/>
      <c r="J114" s="212"/>
      <c r="K114" s="212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802</v>
      </c>
      <c r="AU114" s="222" t="s">
        <v>84</v>
      </c>
      <c r="AV114" s="12" t="s">
        <v>84</v>
      </c>
      <c r="AW114" s="12" t="s">
        <v>35</v>
      </c>
      <c r="AX114" s="12" t="s">
        <v>82</v>
      </c>
      <c r="AY114" s="222" t="s">
        <v>133</v>
      </c>
    </row>
    <row r="115" spans="2:65" s="1" customFormat="1" ht="22.5" customHeight="1">
      <c r="B115" s="35"/>
      <c r="C115" s="183" t="s">
        <v>148</v>
      </c>
      <c r="D115" s="183" t="s">
        <v>136</v>
      </c>
      <c r="E115" s="184" t="s">
        <v>809</v>
      </c>
      <c r="F115" s="185" t="s">
        <v>810</v>
      </c>
      <c r="G115" s="186" t="s">
        <v>806</v>
      </c>
      <c r="H115" s="187">
        <v>0.216</v>
      </c>
      <c r="I115" s="188"/>
      <c r="J115" s="189">
        <f>ROUND(I115*H115,2)</f>
        <v>0</v>
      </c>
      <c r="K115" s="185" t="s">
        <v>140</v>
      </c>
      <c r="L115" s="39"/>
      <c r="M115" s="190" t="s">
        <v>19</v>
      </c>
      <c r="N115" s="191" t="s">
        <v>45</v>
      </c>
      <c r="O115" s="61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18" t="s">
        <v>152</v>
      </c>
      <c r="AT115" s="18" t="s">
        <v>136</v>
      </c>
      <c r="AU115" s="18" t="s">
        <v>84</v>
      </c>
      <c r="AY115" s="18" t="s">
        <v>133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8" t="s">
        <v>82</v>
      </c>
      <c r="BK115" s="194">
        <f>ROUND(I115*H115,2)</f>
        <v>0</v>
      </c>
      <c r="BL115" s="18" t="s">
        <v>152</v>
      </c>
      <c r="BM115" s="18" t="s">
        <v>811</v>
      </c>
    </row>
    <row r="116" spans="2:65" s="1" customFormat="1" ht="22.5" customHeight="1">
      <c r="B116" s="35"/>
      <c r="C116" s="183" t="s">
        <v>152</v>
      </c>
      <c r="D116" s="183" t="s">
        <v>136</v>
      </c>
      <c r="E116" s="184" t="s">
        <v>812</v>
      </c>
      <c r="F116" s="185" t="s">
        <v>813</v>
      </c>
      <c r="G116" s="186" t="s">
        <v>806</v>
      </c>
      <c r="H116" s="187">
        <v>0.216</v>
      </c>
      <c r="I116" s="188"/>
      <c r="J116" s="189">
        <f>ROUND(I116*H116,2)</f>
        <v>0</v>
      </c>
      <c r="K116" s="185" t="s">
        <v>140</v>
      </c>
      <c r="L116" s="39"/>
      <c r="M116" s="190" t="s">
        <v>19</v>
      </c>
      <c r="N116" s="191" t="s">
        <v>45</v>
      </c>
      <c r="O116" s="61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18" t="s">
        <v>152</v>
      </c>
      <c r="AT116" s="18" t="s">
        <v>136</v>
      </c>
      <c r="AU116" s="18" t="s">
        <v>84</v>
      </c>
      <c r="AY116" s="18" t="s">
        <v>133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18" t="s">
        <v>82</v>
      </c>
      <c r="BK116" s="194">
        <f>ROUND(I116*H116,2)</f>
        <v>0</v>
      </c>
      <c r="BL116" s="18" t="s">
        <v>152</v>
      </c>
      <c r="BM116" s="18" t="s">
        <v>814</v>
      </c>
    </row>
    <row r="117" spans="2:63" s="11" customFormat="1" ht="22.9" customHeight="1">
      <c r="B117" s="167"/>
      <c r="C117" s="168"/>
      <c r="D117" s="169" t="s">
        <v>73</v>
      </c>
      <c r="E117" s="181" t="s">
        <v>84</v>
      </c>
      <c r="F117" s="181" t="s">
        <v>815</v>
      </c>
      <c r="G117" s="168"/>
      <c r="H117" s="168"/>
      <c r="I117" s="171"/>
      <c r="J117" s="182">
        <f>BK117</f>
        <v>0</v>
      </c>
      <c r="K117" s="168"/>
      <c r="L117" s="173"/>
      <c r="M117" s="174"/>
      <c r="N117" s="175"/>
      <c r="O117" s="175"/>
      <c r="P117" s="176">
        <f>SUM(P118:P121)</f>
        <v>0</v>
      </c>
      <c r="Q117" s="175"/>
      <c r="R117" s="176">
        <f>SUM(R118:R121)</f>
        <v>1.95616944</v>
      </c>
      <c r="S117" s="175"/>
      <c r="T117" s="177">
        <f>SUM(T118:T121)</f>
        <v>0</v>
      </c>
      <c r="AR117" s="178" t="s">
        <v>82</v>
      </c>
      <c r="AT117" s="179" t="s">
        <v>73</v>
      </c>
      <c r="AU117" s="179" t="s">
        <v>82</v>
      </c>
      <c r="AY117" s="178" t="s">
        <v>133</v>
      </c>
      <c r="BK117" s="180">
        <f>SUM(BK118:BK121)</f>
        <v>0</v>
      </c>
    </row>
    <row r="118" spans="2:65" s="1" customFormat="1" ht="16.5" customHeight="1">
      <c r="B118" s="35"/>
      <c r="C118" s="183" t="s">
        <v>156</v>
      </c>
      <c r="D118" s="183" t="s">
        <v>136</v>
      </c>
      <c r="E118" s="184" t="s">
        <v>816</v>
      </c>
      <c r="F118" s="185" t="s">
        <v>817</v>
      </c>
      <c r="G118" s="186" t="s">
        <v>806</v>
      </c>
      <c r="H118" s="187">
        <v>0.68</v>
      </c>
      <c r="I118" s="188"/>
      <c r="J118" s="189">
        <f>ROUND(I118*H118,2)</f>
        <v>0</v>
      </c>
      <c r="K118" s="185" t="s">
        <v>140</v>
      </c>
      <c r="L118" s="39"/>
      <c r="M118" s="190" t="s">
        <v>19</v>
      </c>
      <c r="N118" s="191" t="s">
        <v>45</v>
      </c>
      <c r="O118" s="61"/>
      <c r="P118" s="192">
        <f>O118*H118</f>
        <v>0</v>
      </c>
      <c r="Q118" s="192">
        <v>2.16</v>
      </c>
      <c r="R118" s="192">
        <f>Q118*H118</f>
        <v>1.4688</v>
      </c>
      <c r="S118" s="192">
        <v>0</v>
      </c>
      <c r="T118" s="193">
        <f>S118*H118</f>
        <v>0</v>
      </c>
      <c r="AR118" s="18" t="s">
        <v>152</v>
      </c>
      <c r="AT118" s="18" t="s">
        <v>136</v>
      </c>
      <c r="AU118" s="18" t="s">
        <v>84</v>
      </c>
      <c r="AY118" s="18" t="s">
        <v>133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8" t="s">
        <v>82</v>
      </c>
      <c r="BK118" s="194">
        <f>ROUND(I118*H118,2)</f>
        <v>0</v>
      </c>
      <c r="BL118" s="18" t="s">
        <v>152</v>
      </c>
      <c r="BM118" s="18" t="s">
        <v>818</v>
      </c>
    </row>
    <row r="119" spans="2:51" s="12" customFormat="1" ht="11.25">
      <c r="B119" s="211"/>
      <c r="C119" s="212"/>
      <c r="D119" s="213" t="s">
        <v>802</v>
      </c>
      <c r="E119" s="214" t="s">
        <v>19</v>
      </c>
      <c r="F119" s="215" t="s">
        <v>819</v>
      </c>
      <c r="G119" s="212"/>
      <c r="H119" s="216">
        <v>0.68</v>
      </c>
      <c r="I119" s="217"/>
      <c r="J119" s="212"/>
      <c r="K119" s="212"/>
      <c r="L119" s="218"/>
      <c r="M119" s="219"/>
      <c r="N119" s="220"/>
      <c r="O119" s="220"/>
      <c r="P119" s="220"/>
      <c r="Q119" s="220"/>
      <c r="R119" s="220"/>
      <c r="S119" s="220"/>
      <c r="T119" s="221"/>
      <c r="AT119" s="222" t="s">
        <v>802</v>
      </c>
      <c r="AU119" s="222" t="s">
        <v>84</v>
      </c>
      <c r="AV119" s="12" t="s">
        <v>84</v>
      </c>
      <c r="AW119" s="12" t="s">
        <v>35</v>
      </c>
      <c r="AX119" s="12" t="s">
        <v>82</v>
      </c>
      <c r="AY119" s="222" t="s">
        <v>133</v>
      </c>
    </row>
    <row r="120" spans="2:65" s="1" customFormat="1" ht="16.5" customHeight="1">
      <c r="B120" s="35"/>
      <c r="C120" s="183" t="s">
        <v>160</v>
      </c>
      <c r="D120" s="183" t="s">
        <v>136</v>
      </c>
      <c r="E120" s="184" t="s">
        <v>820</v>
      </c>
      <c r="F120" s="185" t="s">
        <v>821</v>
      </c>
      <c r="G120" s="186" t="s">
        <v>806</v>
      </c>
      <c r="H120" s="187">
        <v>0.216</v>
      </c>
      <c r="I120" s="188"/>
      <c r="J120" s="189">
        <f>ROUND(I120*H120,2)</f>
        <v>0</v>
      </c>
      <c r="K120" s="185" t="s">
        <v>140</v>
      </c>
      <c r="L120" s="39"/>
      <c r="M120" s="190" t="s">
        <v>19</v>
      </c>
      <c r="N120" s="191" t="s">
        <v>45</v>
      </c>
      <c r="O120" s="61"/>
      <c r="P120" s="192">
        <f>O120*H120</f>
        <v>0</v>
      </c>
      <c r="Q120" s="192">
        <v>2.25634</v>
      </c>
      <c r="R120" s="192">
        <f>Q120*H120</f>
        <v>0.48736943999999993</v>
      </c>
      <c r="S120" s="192">
        <v>0</v>
      </c>
      <c r="T120" s="193">
        <f>S120*H120</f>
        <v>0</v>
      </c>
      <c r="AR120" s="18" t="s">
        <v>152</v>
      </c>
      <c r="AT120" s="18" t="s">
        <v>136</v>
      </c>
      <c r="AU120" s="18" t="s">
        <v>84</v>
      </c>
      <c r="AY120" s="18" t="s">
        <v>133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18" t="s">
        <v>82</v>
      </c>
      <c r="BK120" s="194">
        <f>ROUND(I120*H120,2)</f>
        <v>0</v>
      </c>
      <c r="BL120" s="18" t="s">
        <v>152</v>
      </c>
      <c r="BM120" s="18" t="s">
        <v>822</v>
      </c>
    </row>
    <row r="121" spans="2:51" s="12" customFormat="1" ht="11.25">
      <c r="B121" s="211"/>
      <c r="C121" s="212"/>
      <c r="D121" s="213" t="s">
        <v>802</v>
      </c>
      <c r="E121" s="214" t="s">
        <v>19</v>
      </c>
      <c r="F121" s="215" t="s">
        <v>823</v>
      </c>
      <c r="G121" s="212"/>
      <c r="H121" s="216">
        <v>0.216</v>
      </c>
      <c r="I121" s="217"/>
      <c r="J121" s="212"/>
      <c r="K121" s="212"/>
      <c r="L121" s="218"/>
      <c r="M121" s="219"/>
      <c r="N121" s="220"/>
      <c r="O121" s="220"/>
      <c r="P121" s="220"/>
      <c r="Q121" s="220"/>
      <c r="R121" s="220"/>
      <c r="S121" s="220"/>
      <c r="T121" s="221"/>
      <c r="AT121" s="222" t="s">
        <v>802</v>
      </c>
      <c r="AU121" s="222" t="s">
        <v>84</v>
      </c>
      <c r="AV121" s="12" t="s">
        <v>84</v>
      </c>
      <c r="AW121" s="12" t="s">
        <v>35</v>
      </c>
      <c r="AX121" s="12" t="s">
        <v>82</v>
      </c>
      <c r="AY121" s="222" t="s">
        <v>133</v>
      </c>
    </row>
    <row r="122" spans="2:63" s="11" customFormat="1" ht="22.9" customHeight="1">
      <c r="B122" s="167"/>
      <c r="C122" s="168"/>
      <c r="D122" s="169" t="s">
        <v>73</v>
      </c>
      <c r="E122" s="181" t="s">
        <v>148</v>
      </c>
      <c r="F122" s="181" t="s">
        <v>824</v>
      </c>
      <c r="G122" s="168"/>
      <c r="H122" s="168"/>
      <c r="I122" s="171"/>
      <c r="J122" s="182">
        <f>BK122</f>
        <v>0</v>
      </c>
      <c r="K122" s="168"/>
      <c r="L122" s="173"/>
      <c r="M122" s="174"/>
      <c r="N122" s="175"/>
      <c r="O122" s="175"/>
      <c r="P122" s="176">
        <f>SUM(P123:P165)</f>
        <v>0</v>
      </c>
      <c r="Q122" s="175"/>
      <c r="R122" s="176">
        <f>SUM(R123:R165)</f>
        <v>49.54622687999998</v>
      </c>
      <c r="S122" s="175"/>
      <c r="T122" s="177">
        <f>SUM(T123:T165)</f>
        <v>0</v>
      </c>
      <c r="AR122" s="178" t="s">
        <v>82</v>
      </c>
      <c r="AT122" s="179" t="s">
        <v>73</v>
      </c>
      <c r="AU122" s="179" t="s">
        <v>82</v>
      </c>
      <c r="AY122" s="178" t="s">
        <v>133</v>
      </c>
      <c r="BK122" s="180">
        <f>SUM(BK123:BK165)</f>
        <v>0</v>
      </c>
    </row>
    <row r="123" spans="2:65" s="1" customFormat="1" ht="16.5" customHeight="1">
      <c r="B123" s="35"/>
      <c r="C123" s="183" t="s">
        <v>164</v>
      </c>
      <c r="D123" s="183" t="s">
        <v>136</v>
      </c>
      <c r="E123" s="184" t="s">
        <v>825</v>
      </c>
      <c r="F123" s="185" t="s">
        <v>826</v>
      </c>
      <c r="G123" s="186" t="s">
        <v>806</v>
      </c>
      <c r="H123" s="187">
        <v>0.48</v>
      </c>
      <c r="I123" s="188"/>
      <c r="J123" s="189">
        <f>ROUND(I123*H123,2)</f>
        <v>0</v>
      </c>
      <c r="K123" s="185" t="s">
        <v>140</v>
      </c>
      <c r="L123" s="39"/>
      <c r="M123" s="190" t="s">
        <v>19</v>
      </c>
      <c r="N123" s="191" t="s">
        <v>45</v>
      </c>
      <c r="O123" s="61"/>
      <c r="P123" s="192">
        <f>O123*H123</f>
        <v>0</v>
      </c>
      <c r="Q123" s="192">
        <v>1.8775</v>
      </c>
      <c r="R123" s="192">
        <f>Q123*H123</f>
        <v>0.9011999999999999</v>
      </c>
      <c r="S123" s="192">
        <v>0</v>
      </c>
      <c r="T123" s="193">
        <f>S123*H123</f>
        <v>0</v>
      </c>
      <c r="AR123" s="18" t="s">
        <v>152</v>
      </c>
      <c r="AT123" s="18" t="s">
        <v>136</v>
      </c>
      <c r="AU123" s="18" t="s">
        <v>84</v>
      </c>
      <c r="AY123" s="18" t="s">
        <v>133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18" t="s">
        <v>82</v>
      </c>
      <c r="BK123" s="194">
        <f>ROUND(I123*H123,2)</f>
        <v>0</v>
      </c>
      <c r="BL123" s="18" t="s">
        <v>152</v>
      </c>
      <c r="BM123" s="18" t="s">
        <v>827</v>
      </c>
    </row>
    <row r="124" spans="2:51" s="12" customFormat="1" ht="11.25">
      <c r="B124" s="211"/>
      <c r="C124" s="212"/>
      <c r="D124" s="213" t="s">
        <v>802</v>
      </c>
      <c r="E124" s="214" t="s">
        <v>19</v>
      </c>
      <c r="F124" s="215" t="s">
        <v>828</v>
      </c>
      <c r="G124" s="212"/>
      <c r="H124" s="216">
        <v>0.48</v>
      </c>
      <c r="I124" s="217"/>
      <c r="J124" s="212"/>
      <c r="K124" s="212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802</v>
      </c>
      <c r="AU124" s="222" t="s">
        <v>84</v>
      </c>
      <c r="AV124" s="12" t="s">
        <v>84</v>
      </c>
      <c r="AW124" s="12" t="s">
        <v>35</v>
      </c>
      <c r="AX124" s="12" t="s">
        <v>82</v>
      </c>
      <c r="AY124" s="222" t="s">
        <v>133</v>
      </c>
    </row>
    <row r="125" spans="2:65" s="1" customFormat="1" ht="16.5" customHeight="1">
      <c r="B125" s="35"/>
      <c r="C125" s="183" t="s">
        <v>168</v>
      </c>
      <c r="D125" s="183" t="s">
        <v>136</v>
      </c>
      <c r="E125" s="184" t="s">
        <v>829</v>
      </c>
      <c r="F125" s="185" t="s">
        <v>830</v>
      </c>
      <c r="G125" s="186" t="s">
        <v>806</v>
      </c>
      <c r="H125" s="187">
        <v>3.182</v>
      </c>
      <c r="I125" s="188"/>
      <c r="J125" s="189">
        <f>ROUND(I125*H125,2)</f>
        <v>0</v>
      </c>
      <c r="K125" s="185" t="s">
        <v>140</v>
      </c>
      <c r="L125" s="39"/>
      <c r="M125" s="190" t="s">
        <v>19</v>
      </c>
      <c r="N125" s="191" t="s">
        <v>45</v>
      </c>
      <c r="O125" s="61"/>
      <c r="P125" s="192">
        <f>O125*H125</f>
        <v>0</v>
      </c>
      <c r="Q125" s="192">
        <v>1.8775</v>
      </c>
      <c r="R125" s="192">
        <f>Q125*H125</f>
        <v>5.9742049999999995</v>
      </c>
      <c r="S125" s="192">
        <v>0</v>
      </c>
      <c r="T125" s="193">
        <f>S125*H125</f>
        <v>0</v>
      </c>
      <c r="AR125" s="18" t="s">
        <v>152</v>
      </c>
      <c r="AT125" s="18" t="s">
        <v>136</v>
      </c>
      <c r="AU125" s="18" t="s">
        <v>84</v>
      </c>
      <c r="AY125" s="18" t="s">
        <v>133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8" t="s">
        <v>82</v>
      </c>
      <c r="BK125" s="194">
        <f>ROUND(I125*H125,2)</f>
        <v>0</v>
      </c>
      <c r="BL125" s="18" t="s">
        <v>152</v>
      </c>
      <c r="BM125" s="18" t="s">
        <v>831</v>
      </c>
    </row>
    <row r="126" spans="2:51" s="12" customFormat="1" ht="11.25">
      <c r="B126" s="211"/>
      <c r="C126" s="212"/>
      <c r="D126" s="213" t="s">
        <v>802</v>
      </c>
      <c r="E126" s="214" t="s">
        <v>19</v>
      </c>
      <c r="F126" s="215" t="s">
        <v>832</v>
      </c>
      <c r="G126" s="212"/>
      <c r="H126" s="216">
        <v>0.431</v>
      </c>
      <c r="I126" s="217"/>
      <c r="J126" s="212"/>
      <c r="K126" s="212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802</v>
      </c>
      <c r="AU126" s="222" t="s">
        <v>84</v>
      </c>
      <c r="AV126" s="12" t="s">
        <v>84</v>
      </c>
      <c r="AW126" s="12" t="s">
        <v>35</v>
      </c>
      <c r="AX126" s="12" t="s">
        <v>74</v>
      </c>
      <c r="AY126" s="222" t="s">
        <v>133</v>
      </c>
    </row>
    <row r="127" spans="2:51" s="12" customFormat="1" ht="11.25">
      <c r="B127" s="211"/>
      <c r="C127" s="212"/>
      <c r="D127" s="213" t="s">
        <v>802</v>
      </c>
      <c r="E127" s="214" t="s">
        <v>19</v>
      </c>
      <c r="F127" s="215" t="s">
        <v>833</v>
      </c>
      <c r="G127" s="212"/>
      <c r="H127" s="216">
        <v>0.908</v>
      </c>
      <c r="I127" s="217"/>
      <c r="J127" s="212"/>
      <c r="K127" s="212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802</v>
      </c>
      <c r="AU127" s="222" t="s">
        <v>84</v>
      </c>
      <c r="AV127" s="12" t="s">
        <v>84</v>
      </c>
      <c r="AW127" s="12" t="s">
        <v>35</v>
      </c>
      <c r="AX127" s="12" t="s">
        <v>74</v>
      </c>
      <c r="AY127" s="222" t="s">
        <v>133</v>
      </c>
    </row>
    <row r="128" spans="2:51" s="12" customFormat="1" ht="11.25">
      <c r="B128" s="211"/>
      <c r="C128" s="212"/>
      <c r="D128" s="213" t="s">
        <v>802</v>
      </c>
      <c r="E128" s="214" t="s">
        <v>19</v>
      </c>
      <c r="F128" s="215" t="s">
        <v>834</v>
      </c>
      <c r="G128" s="212"/>
      <c r="H128" s="216">
        <v>1.843</v>
      </c>
      <c r="I128" s="217"/>
      <c r="J128" s="212"/>
      <c r="K128" s="212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802</v>
      </c>
      <c r="AU128" s="222" t="s">
        <v>84</v>
      </c>
      <c r="AV128" s="12" t="s">
        <v>84</v>
      </c>
      <c r="AW128" s="12" t="s">
        <v>35</v>
      </c>
      <c r="AX128" s="12" t="s">
        <v>74</v>
      </c>
      <c r="AY128" s="222" t="s">
        <v>133</v>
      </c>
    </row>
    <row r="129" spans="2:51" s="13" customFormat="1" ht="11.25">
      <c r="B129" s="223"/>
      <c r="C129" s="224"/>
      <c r="D129" s="213" t="s">
        <v>802</v>
      </c>
      <c r="E129" s="225" t="s">
        <v>19</v>
      </c>
      <c r="F129" s="226" t="s">
        <v>835</v>
      </c>
      <c r="G129" s="224"/>
      <c r="H129" s="227">
        <v>3.182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802</v>
      </c>
      <c r="AU129" s="233" t="s">
        <v>84</v>
      </c>
      <c r="AV129" s="13" t="s">
        <v>152</v>
      </c>
      <c r="AW129" s="13" t="s">
        <v>35</v>
      </c>
      <c r="AX129" s="13" t="s">
        <v>82</v>
      </c>
      <c r="AY129" s="233" t="s">
        <v>133</v>
      </c>
    </row>
    <row r="130" spans="2:65" s="1" customFormat="1" ht="16.5" customHeight="1">
      <c r="B130" s="35"/>
      <c r="C130" s="183" t="s">
        <v>173</v>
      </c>
      <c r="D130" s="183" t="s">
        <v>136</v>
      </c>
      <c r="E130" s="184" t="s">
        <v>836</v>
      </c>
      <c r="F130" s="185" t="s">
        <v>837</v>
      </c>
      <c r="G130" s="186" t="s">
        <v>806</v>
      </c>
      <c r="H130" s="187">
        <v>13.594</v>
      </c>
      <c r="I130" s="188"/>
      <c r="J130" s="189">
        <f>ROUND(I130*H130,2)</f>
        <v>0</v>
      </c>
      <c r="K130" s="185" t="s">
        <v>140</v>
      </c>
      <c r="L130" s="39"/>
      <c r="M130" s="190" t="s">
        <v>19</v>
      </c>
      <c r="N130" s="191" t="s">
        <v>45</v>
      </c>
      <c r="O130" s="61"/>
      <c r="P130" s="192">
        <f>O130*H130</f>
        <v>0</v>
      </c>
      <c r="Q130" s="192">
        <v>1.6627</v>
      </c>
      <c r="R130" s="192">
        <f>Q130*H130</f>
        <v>22.6027438</v>
      </c>
      <c r="S130" s="192">
        <v>0</v>
      </c>
      <c r="T130" s="193">
        <f>S130*H130</f>
        <v>0</v>
      </c>
      <c r="AR130" s="18" t="s">
        <v>152</v>
      </c>
      <c r="AT130" s="18" t="s">
        <v>136</v>
      </c>
      <c r="AU130" s="18" t="s">
        <v>84</v>
      </c>
      <c r="AY130" s="18" t="s">
        <v>133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8" t="s">
        <v>82</v>
      </c>
      <c r="BK130" s="194">
        <f>ROUND(I130*H130,2)</f>
        <v>0</v>
      </c>
      <c r="BL130" s="18" t="s">
        <v>152</v>
      </c>
      <c r="BM130" s="18" t="s">
        <v>838</v>
      </c>
    </row>
    <row r="131" spans="2:51" s="12" customFormat="1" ht="11.25">
      <c r="B131" s="211"/>
      <c r="C131" s="212"/>
      <c r="D131" s="213" t="s">
        <v>802</v>
      </c>
      <c r="E131" s="214" t="s">
        <v>19</v>
      </c>
      <c r="F131" s="215" t="s">
        <v>839</v>
      </c>
      <c r="G131" s="212"/>
      <c r="H131" s="216">
        <v>3.226</v>
      </c>
      <c r="I131" s="217"/>
      <c r="J131" s="212"/>
      <c r="K131" s="212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802</v>
      </c>
      <c r="AU131" s="222" t="s">
        <v>84</v>
      </c>
      <c r="AV131" s="12" t="s">
        <v>84</v>
      </c>
      <c r="AW131" s="12" t="s">
        <v>35</v>
      </c>
      <c r="AX131" s="12" t="s">
        <v>74</v>
      </c>
      <c r="AY131" s="222" t="s">
        <v>133</v>
      </c>
    </row>
    <row r="132" spans="2:51" s="12" customFormat="1" ht="11.25">
      <c r="B132" s="211"/>
      <c r="C132" s="212"/>
      <c r="D132" s="213" t="s">
        <v>802</v>
      </c>
      <c r="E132" s="214" t="s">
        <v>19</v>
      </c>
      <c r="F132" s="215" t="s">
        <v>840</v>
      </c>
      <c r="G132" s="212"/>
      <c r="H132" s="216">
        <v>10.368</v>
      </c>
      <c r="I132" s="217"/>
      <c r="J132" s="212"/>
      <c r="K132" s="212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802</v>
      </c>
      <c r="AU132" s="222" t="s">
        <v>84</v>
      </c>
      <c r="AV132" s="12" t="s">
        <v>84</v>
      </c>
      <c r="AW132" s="12" t="s">
        <v>35</v>
      </c>
      <c r="AX132" s="12" t="s">
        <v>74</v>
      </c>
      <c r="AY132" s="222" t="s">
        <v>133</v>
      </c>
    </row>
    <row r="133" spans="2:51" s="13" customFormat="1" ht="11.25">
      <c r="B133" s="223"/>
      <c r="C133" s="224"/>
      <c r="D133" s="213" t="s">
        <v>802</v>
      </c>
      <c r="E133" s="225" t="s">
        <v>19</v>
      </c>
      <c r="F133" s="226" t="s">
        <v>835</v>
      </c>
      <c r="G133" s="224"/>
      <c r="H133" s="227">
        <v>13.594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802</v>
      </c>
      <c r="AU133" s="233" t="s">
        <v>84</v>
      </c>
      <c r="AV133" s="13" t="s">
        <v>152</v>
      </c>
      <c r="AW133" s="13" t="s">
        <v>35</v>
      </c>
      <c r="AX133" s="13" t="s">
        <v>82</v>
      </c>
      <c r="AY133" s="233" t="s">
        <v>133</v>
      </c>
    </row>
    <row r="134" spans="2:65" s="1" customFormat="1" ht="16.5" customHeight="1">
      <c r="B134" s="35"/>
      <c r="C134" s="183" t="s">
        <v>177</v>
      </c>
      <c r="D134" s="183" t="s">
        <v>136</v>
      </c>
      <c r="E134" s="184" t="s">
        <v>841</v>
      </c>
      <c r="F134" s="185" t="s">
        <v>842</v>
      </c>
      <c r="G134" s="186" t="s">
        <v>806</v>
      </c>
      <c r="H134" s="187">
        <v>0.195</v>
      </c>
      <c r="I134" s="188"/>
      <c r="J134" s="189">
        <f>ROUND(I134*H134,2)</f>
        <v>0</v>
      </c>
      <c r="K134" s="185" t="s">
        <v>140</v>
      </c>
      <c r="L134" s="39"/>
      <c r="M134" s="190" t="s">
        <v>19</v>
      </c>
      <c r="N134" s="191" t="s">
        <v>45</v>
      </c>
      <c r="O134" s="61"/>
      <c r="P134" s="192">
        <f>O134*H134</f>
        <v>0</v>
      </c>
      <c r="Q134" s="192">
        <v>1.94302</v>
      </c>
      <c r="R134" s="192">
        <f>Q134*H134</f>
        <v>0.37888890000000003</v>
      </c>
      <c r="S134" s="192">
        <v>0</v>
      </c>
      <c r="T134" s="193">
        <f>S134*H134</f>
        <v>0</v>
      </c>
      <c r="AR134" s="18" t="s">
        <v>152</v>
      </c>
      <c r="AT134" s="18" t="s">
        <v>136</v>
      </c>
      <c r="AU134" s="18" t="s">
        <v>84</v>
      </c>
      <c r="AY134" s="18" t="s">
        <v>133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8" t="s">
        <v>82</v>
      </c>
      <c r="BK134" s="194">
        <f>ROUND(I134*H134,2)</f>
        <v>0</v>
      </c>
      <c r="BL134" s="18" t="s">
        <v>152</v>
      </c>
      <c r="BM134" s="18" t="s">
        <v>843</v>
      </c>
    </row>
    <row r="135" spans="2:51" s="12" customFormat="1" ht="11.25">
      <c r="B135" s="211"/>
      <c r="C135" s="212"/>
      <c r="D135" s="213" t="s">
        <v>802</v>
      </c>
      <c r="E135" s="214" t="s">
        <v>19</v>
      </c>
      <c r="F135" s="215" t="s">
        <v>844</v>
      </c>
      <c r="G135" s="212"/>
      <c r="H135" s="216">
        <v>0.195</v>
      </c>
      <c r="I135" s="217"/>
      <c r="J135" s="212"/>
      <c r="K135" s="212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802</v>
      </c>
      <c r="AU135" s="222" t="s">
        <v>84</v>
      </c>
      <c r="AV135" s="12" t="s">
        <v>84</v>
      </c>
      <c r="AW135" s="12" t="s">
        <v>35</v>
      </c>
      <c r="AX135" s="12" t="s">
        <v>82</v>
      </c>
      <c r="AY135" s="222" t="s">
        <v>133</v>
      </c>
    </row>
    <row r="136" spans="2:65" s="1" customFormat="1" ht="16.5" customHeight="1">
      <c r="B136" s="35"/>
      <c r="C136" s="183" t="s">
        <v>181</v>
      </c>
      <c r="D136" s="183" t="s">
        <v>136</v>
      </c>
      <c r="E136" s="184" t="s">
        <v>845</v>
      </c>
      <c r="F136" s="185" t="s">
        <v>846</v>
      </c>
      <c r="G136" s="186" t="s">
        <v>806</v>
      </c>
      <c r="H136" s="187">
        <v>3.045</v>
      </c>
      <c r="I136" s="188"/>
      <c r="J136" s="189">
        <f>ROUND(I136*H136,2)</f>
        <v>0</v>
      </c>
      <c r="K136" s="185" t="s">
        <v>140</v>
      </c>
      <c r="L136" s="39"/>
      <c r="M136" s="190" t="s">
        <v>19</v>
      </c>
      <c r="N136" s="191" t="s">
        <v>45</v>
      </c>
      <c r="O136" s="61"/>
      <c r="P136" s="192">
        <f>O136*H136</f>
        <v>0</v>
      </c>
      <c r="Q136" s="192">
        <v>2.4533</v>
      </c>
      <c r="R136" s="192">
        <f>Q136*H136</f>
        <v>7.4702985</v>
      </c>
      <c r="S136" s="192">
        <v>0</v>
      </c>
      <c r="T136" s="193">
        <f>S136*H136</f>
        <v>0</v>
      </c>
      <c r="AR136" s="18" t="s">
        <v>152</v>
      </c>
      <c r="AT136" s="18" t="s">
        <v>136</v>
      </c>
      <c r="AU136" s="18" t="s">
        <v>84</v>
      </c>
      <c r="AY136" s="18" t="s">
        <v>133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8" t="s">
        <v>82</v>
      </c>
      <c r="BK136" s="194">
        <f>ROUND(I136*H136,2)</f>
        <v>0</v>
      </c>
      <c r="BL136" s="18" t="s">
        <v>152</v>
      </c>
      <c r="BM136" s="18" t="s">
        <v>847</v>
      </c>
    </row>
    <row r="137" spans="2:51" s="12" customFormat="1" ht="11.25">
      <c r="B137" s="211"/>
      <c r="C137" s="212"/>
      <c r="D137" s="213" t="s">
        <v>802</v>
      </c>
      <c r="E137" s="214" t="s">
        <v>19</v>
      </c>
      <c r="F137" s="215" t="s">
        <v>848</v>
      </c>
      <c r="G137" s="212"/>
      <c r="H137" s="216">
        <v>3.045</v>
      </c>
      <c r="I137" s="217"/>
      <c r="J137" s="212"/>
      <c r="K137" s="212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802</v>
      </c>
      <c r="AU137" s="222" t="s">
        <v>84</v>
      </c>
      <c r="AV137" s="12" t="s">
        <v>84</v>
      </c>
      <c r="AW137" s="12" t="s">
        <v>35</v>
      </c>
      <c r="AX137" s="12" t="s">
        <v>82</v>
      </c>
      <c r="AY137" s="222" t="s">
        <v>133</v>
      </c>
    </row>
    <row r="138" spans="2:65" s="1" customFormat="1" ht="22.5" customHeight="1">
      <c r="B138" s="35"/>
      <c r="C138" s="183" t="s">
        <v>188</v>
      </c>
      <c r="D138" s="183" t="s">
        <v>136</v>
      </c>
      <c r="E138" s="184" t="s">
        <v>849</v>
      </c>
      <c r="F138" s="185" t="s">
        <v>850</v>
      </c>
      <c r="G138" s="186" t="s">
        <v>269</v>
      </c>
      <c r="H138" s="187">
        <v>31.49</v>
      </c>
      <c r="I138" s="188"/>
      <c r="J138" s="189">
        <f>ROUND(I138*H138,2)</f>
        <v>0</v>
      </c>
      <c r="K138" s="185" t="s">
        <v>140</v>
      </c>
      <c r="L138" s="39"/>
      <c r="M138" s="190" t="s">
        <v>19</v>
      </c>
      <c r="N138" s="191" t="s">
        <v>45</v>
      </c>
      <c r="O138" s="61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18" t="s">
        <v>152</v>
      </c>
      <c r="AT138" s="18" t="s">
        <v>136</v>
      </c>
      <c r="AU138" s="18" t="s">
        <v>84</v>
      </c>
      <c r="AY138" s="18" t="s">
        <v>133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8" t="s">
        <v>82</v>
      </c>
      <c r="BK138" s="194">
        <f>ROUND(I138*H138,2)</f>
        <v>0</v>
      </c>
      <c r="BL138" s="18" t="s">
        <v>152</v>
      </c>
      <c r="BM138" s="18" t="s">
        <v>851</v>
      </c>
    </row>
    <row r="139" spans="2:51" s="12" customFormat="1" ht="11.25">
      <c r="B139" s="211"/>
      <c r="C139" s="212"/>
      <c r="D139" s="213" t="s">
        <v>802</v>
      </c>
      <c r="E139" s="214" t="s">
        <v>19</v>
      </c>
      <c r="F139" s="215" t="s">
        <v>852</v>
      </c>
      <c r="G139" s="212"/>
      <c r="H139" s="216">
        <v>31.49</v>
      </c>
      <c r="I139" s="217"/>
      <c r="J139" s="212"/>
      <c r="K139" s="212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802</v>
      </c>
      <c r="AU139" s="222" t="s">
        <v>84</v>
      </c>
      <c r="AV139" s="12" t="s">
        <v>84</v>
      </c>
      <c r="AW139" s="12" t="s">
        <v>35</v>
      </c>
      <c r="AX139" s="12" t="s">
        <v>82</v>
      </c>
      <c r="AY139" s="222" t="s">
        <v>133</v>
      </c>
    </row>
    <row r="140" spans="2:65" s="1" customFormat="1" ht="22.5" customHeight="1">
      <c r="B140" s="35"/>
      <c r="C140" s="183" t="s">
        <v>192</v>
      </c>
      <c r="D140" s="183" t="s">
        <v>136</v>
      </c>
      <c r="E140" s="184" t="s">
        <v>853</v>
      </c>
      <c r="F140" s="185" t="s">
        <v>854</v>
      </c>
      <c r="G140" s="186" t="s">
        <v>269</v>
      </c>
      <c r="H140" s="187">
        <v>31.49</v>
      </c>
      <c r="I140" s="188"/>
      <c r="J140" s="189">
        <f>ROUND(I140*H140,2)</f>
        <v>0</v>
      </c>
      <c r="K140" s="185" t="s">
        <v>140</v>
      </c>
      <c r="L140" s="39"/>
      <c r="M140" s="190" t="s">
        <v>19</v>
      </c>
      <c r="N140" s="191" t="s">
        <v>45</v>
      </c>
      <c r="O140" s="61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18" t="s">
        <v>152</v>
      </c>
      <c r="AT140" s="18" t="s">
        <v>136</v>
      </c>
      <c r="AU140" s="18" t="s">
        <v>84</v>
      </c>
      <c r="AY140" s="18" t="s">
        <v>133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18" t="s">
        <v>82</v>
      </c>
      <c r="BK140" s="194">
        <f>ROUND(I140*H140,2)</f>
        <v>0</v>
      </c>
      <c r="BL140" s="18" t="s">
        <v>152</v>
      </c>
      <c r="BM140" s="18" t="s">
        <v>855</v>
      </c>
    </row>
    <row r="141" spans="2:65" s="1" customFormat="1" ht="16.5" customHeight="1">
      <c r="B141" s="35"/>
      <c r="C141" s="183" t="s">
        <v>196</v>
      </c>
      <c r="D141" s="183" t="s">
        <v>136</v>
      </c>
      <c r="E141" s="184" t="s">
        <v>856</v>
      </c>
      <c r="F141" s="185" t="s">
        <v>857</v>
      </c>
      <c r="G141" s="186" t="s">
        <v>228</v>
      </c>
      <c r="H141" s="187">
        <v>1.207</v>
      </c>
      <c r="I141" s="188"/>
      <c r="J141" s="189">
        <f>ROUND(I141*H141,2)</f>
        <v>0</v>
      </c>
      <c r="K141" s="185" t="s">
        <v>140</v>
      </c>
      <c r="L141" s="39"/>
      <c r="M141" s="190" t="s">
        <v>19</v>
      </c>
      <c r="N141" s="191" t="s">
        <v>45</v>
      </c>
      <c r="O141" s="61"/>
      <c r="P141" s="192">
        <f>O141*H141</f>
        <v>0</v>
      </c>
      <c r="Q141" s="192">
        <v>1.09</v>
      </c>
      <c r="R141" s="192">
        <f>Q141*H141</f>
        <v>1.31563</v>
      </c>
      <c r="S141" s="192">
        <v>0</v>
      </c>
      <c r="T141" s="193">
        <f>S141*H141</f>
        <v>0</v>
      </c>
      <c r="AR141" s="18" t="s">
        <v>152</v>
      </c>
      <c r="AT141" s="18" t="s">
        <v>136</v>
      </c>
      <c r="AU141" s="18" t="s">
        <v>84</v>
      </c>
      <c r="AY141" s="18" t="s">
        <v>133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8" t="s">
        <v>82</v>
      </c>
      <c r="BK141" s="194">
        <f>ROUND(I141*H141,2)</f>
        <v>0</v>
      </c>
      <c r="BL141" s="18" t="s">
        <v>152</v>
      </c>
      <c r="BM141" s="18" t="s">
        <v>858</v>
      </c>
    </row>
    <row r="142" spans="2:51" s="14" customFormat="1" ht="11.25">
      <c r="B142" s="234"/>
      <c r="C142" s="235"/>
      <c r="D142" s="213" t="s">
        <v>802</v>
      </c>
      <c r="E142" s="236" t="s">
        <v>19</v>
      </c>
      <c r="F142" s="237" t="s">
        <v>859</v>
      </c>
      <c r="G142" s="235"/>
      <c r="H142" s="236" t="s">
        <v>19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802</v>
      </c>
      <c r="AU142" s="243" t="s">
        <v>84</v>
      </c>
      <c r="AV142" s="14" t="s">
        <v>82</v>
      </c>
      <c r="AW142" s="14" t="s">
        <v>35</v>
      </c>
      <c r="AX142" s="14" t="s">
        <v>74</v>
      </c>
      <c r="AY142" s="243" t="s">
        <v>133</v>
      </c>
    </row>
    <row r="143" spans="2:51" s="12" customFormat="1" ht="11.25">
      <c r="B143" s="211"/>
      <c r="C143" s="212"/>
      <c r="D143" s="213" t="s">
        <v>802</v>
      </c>
      <c r="E143" s="214" t="s">
        <v>19</v>
      </c>
      <c r="F143" s="215" t="s">
        <v>860</v>
      </c>
      <c r="G143" s="212"/>
      <c r="H143" s="216">
        <v>1.207</v>
      </c>
      <c r="I143" s="217"/>
      <c r="J143" s="212"/>
      <c r="K143" s="212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802</v>
      </c>
      <c r="AU143" s="222" t="s">
        <v>84</v>
      </c>
      <c r="AV143" s="12" t="s">
        <v>84</v>
      </c>
      <c r="AW143" s="12" t="s">
        <v>35</v>
      </c>
      <c r="AX143" s="12" t="s">
        <v>82</v>
      </c>
      <c r="AY143" s="222" t="s">
        <v>133</v>
      </c>
    </row>
    <row r="144" spans="2:65" s="1" customFormat="1" ht="16.5" customHeight="1">
      <c r="B144" s="35"/>
      <c r="C144" s="183" t="s">
        <v>8</v>
      </c>
      <c r="D144" s="183" t="s">
        <v>136</v>
      </c>
      <c r="E144" s="184" t="s">
        <v>861</v>
      </c>
      <c r="F144" s="185" t="s">
        <v>862</v>
      </c>
      <c r="G144" s="186" t="s">
        <v>269</v>
      </c>
      <c r="H144" s="187">
        <v>0.33</v>
      </c>
      <c r="I144" s="188"/>
      <c r="J144" s="189">
        <f>ROUND(I144*H144,2)</f>
        <v>0</v>
      </c>
      <c r="K144" s="185" t="s">
        <v>800</v>
      </c>
      <c r="L144" s="39"/>
      <c r="M144" s="190" t="s">
        <v>19</v>
      </c>
      <c r="N144" s="191" t="s">
        <v>45</v>
      </c>
      <c r="O144" s="61"/>
      <c r="P144" s="192">
        <f>O144*H144</f>
        <v>0</v>
      </c>
      <c r="Q144" s="192">
        <v>0.00079</v>
      </c>
      <c r="R144" s="192">
        <f>Q144*H144</f>
        <v>0.0002607</v>
      </c>
      <c r="S144" s="192">
        <v>0</v>
      </c>
      <c r="T144" s="193">
        <f>S144*H144</f>
        <v>0</v>
      </c>
      <c r="AR144" s="18" t="s">
        <v>152</v>
      </c>
      <c r="AT144" s="18" t="s">
        <v>136</v>
      </c>
      <c r="AU144" s="18" t="s">
        <v>84</v>
      </c>
      <c r="AY144" s="18" t="s">
        <v>133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8" t="s">
        <v>82</v>
      </c>
      <c r="BK144" s="194">
        <f>ROUND(I144*H144,2)</f>
        <v>0</v>
      </c>
      <c r="BL144" s="18" t="s">
        <v>152</v>
      </c>
      <c r="BM144" s="18" t="s">
        <v>863</v>
      </c>
    </row>
    <row r="145" spans="2:51" s="12" customFormat="1" ht="11.25">
      <c r="B145" s="211"/>
      <c r="C145" s="212"/>
      <c r="D145" s="213" t="s">
        <v>802</v>
      </c>
      <c r="E145" s="214" t="s">
        <v>19</v>
      </c>
      <c r="F145" s="215" t="s">
        <v>864</v>
      </c>
      <c r="G145" s="212"/>
      <c r="H145" s="216">
        <v>0.33</v>
      </c>
      <c r="I145" s="217"/>
      <c r="J145" s="212"/>
      <c r="K145" s="212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802</v>
      </c>
      <c r="AU145" s="222" t="s">
        <v>84</v>
      </c>
      <c r="AV145" s="12" t="s">
        <v>84</v>
      </c>
      <c r="AW145" s="12" t="s">
        <v>35</v>
      </c>
      <c r="AX145" s="12" t="s">
        <v>82</v>
      </c>
      <c r="AY145" s="222" t="s">
        <v>133</v>
      </c>
    </row>
    <row r="146" spans="2:65" s="1" customFormat="1" ht="16.5" customHeight="1">
      <c r="B146" s="35"/>
      <c r="C146" s="183" t="s">
        <v>141</v>
      </c>
      <c r="D146" s="183" t="s">
        <v>136</v>
      </c>
      <c r="E146" s="184" t="s">
        <v>865</v>
      </c>
      <c r="F146" s="185" t="s">
        <v>866</v>
      </c>
      <c r="G146" s="186" t="s">
        <v>171</v>
      </c>
      <c r="H146" s="187">
        <v>60.75</v>
      </c>
      <c r="I146" s="188"/>
      <c r="J146" s="189">
        <f>ROUND(I146*H146,2)</f>
        <v>0</v>
      </c>
      <c r="K146" s="185" t="s">
        <v>140</v>
      </c>
      <c r="L146" s="39"/>
      <c r="M146" s="190" t="s">
        <v>19</v>
      </c>
      <c r="N146" s="191" t="s">
        <v>45</v>
      </c>
      <c r="O146" s="61"/>
      <c r="P146" s="192">
        <f>O146*H146</f>
        <v>0</v>
      </c>
      <c r="Q146" s="192">
        <v>0.06702</v>
      </c>
      <c r="R146" s="192">
        <f>Q146*H146</f>
        <v>4.071465</v>
      </c>
      <c r="S146" s="192">
        <v>0</v>
      </c>
      <c r="T146" s="193">
        <f>S146*H146</f>
        <v>0</v>
      </c>
      <c r="AR146" s="18" t="s">
        <v>152</v>
      </c>
      <c r="AT146" s="18" t="s">
        <v>136</v>
      </c>
      <c r="AU146" s="18" t="s">
        <v>84</v>
      </c>
      <c r="AY146" s="18" t="s">
        <v>133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8" t="s">
        <v>82</v>
      </c>
      <c r="BK146" s="194">
        <f>ROUND(I146*H146,2)</f>
        <v>0</v>
      </c>
      <c r="BL146" s="18" t="s">
        <v>152</v>
      </c>
      <c r="BM146" s="18" t="s">
        <v>867</v>
      </c>
    </row>
    <row r="147" spans="2:51" s="12" customFormat="1" ht="11.25">
      <c r="B147" s="211"/>
      <c r="C147" s="212"/>
      <c r="D147" s="213" t="s">
        <v>802</v>
      </c>
      <c r="E147" s="214" t="s">
        <v>19</v>
      </c>
      <c r="F147" s="215" t="s">
        <v>868</v>
      </c>
      <c r="G147" s="212"/>
      <c r="H147" s="216">
        <v>60.75</v>
      </c>
      <c r="I147" s="217"/>
      <c r="J147" s="212"/>
      <c r="K147" s="212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802</v>
      </c>
      <c r="AU147" s="222" t="s">
        <v>84</v>
      </c>
      <c r="AV147" s="12" t="s">
        <v>84</v>
      </c>
      <c r="AW147" s="12" t="s">
        <v>35</v>
      </c>
      <c r="AX147" s="12" t="s">
        <v>82</v>
      </c>
      <c r="AY147" s="222" t="s">
        <v>133</v>
      </c>
    </row>
    <row r="148" spans="2:65" s="1" customFormat="1" ht="16.5" customHeight="1">
      <c r="B148" s="35"/>
      <c r="C148" s="195" t="s">
        <v>206</v>
      </c>
      <c r="D148" s="195" t="s">
        <v>143</v>
      </c>
      <c r="E148" s="196" t="s">
        <v>869</v>
      </c>
      <c r="F148" s="197" t="s">
        <v>870</v>
      </c>
      <c r="G148" s="198" t="s">
        <v>171</v>
      </c>
      <c r="H148" s="199">
        <v>62</v>
      </c>
      <c r="I148" s="200"/>
      <c r="J148" s="201">
        <f>ROUND(I148*H148,2)</f>
        <v>0</v>
      </c>
      <c r="K148" s="197" t="s">
        <v>800</v>
      </c>
      <c r="L148" s="202"/>
      <c r="M148" s="203" t="s">
        <v>19</v>
      </c>
      <c r="N148" s="204" t="s">
        <v>45</v>
      </c>
      <c r="O148" s="61"/>
      <c r="P148" s="192">
        <f>O148*H148</f>
        <v>0</v>
      </c>
      <c r="Q148" s="192">
        <v>0.016</v>
      </c>
      <c r="R148" s="192">
        <f>Q148*H148</f>
        <v>0.992</v>
      </c>
      <c r="S148" s="192">
        <v>0</v>
      </c>
      <c r="T148" s="193">
        <f>S148*H148</f>
        <v>0</v>
      </c>
      <c r="AR148" s="18" t="s">
        <v>168</v>
      </c>
      <c r="AT148" s="18" t="s">
        <v>143</v>
      </c>
      <c r="AU148" s="18" t="s">
        <v>84</v>
      </c>
      <c r="AY148" s="18" t="s">
        <v>133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8" t="s">
        <v>82</v>
      </c>
      <c r="BK148" s="194">
        <f>ROUND(I148*H148,2)</f>
        <v>0</v>
      </c>
      <c r="BL148" s="18" t="s">
        <v>152</v>
      </c>
      <c r="BM148" s="18" t="s">
        <v>871</v>
      </c>
    </row>
    <row r="149" spans="2:51" s="12" customFormat="1" ht="11.25">
      <c r="B149" s="211"/>
      <c r="C149" s="212"/>
      <c r="D149" s="213" t="s">
        <v>802</v>
      </c>
      <c r="E149" s="214" t="s">
        <v>19</v>
      </c>
      <c r="F149" s="215" t="s">
        <v>872</v>
      </c>
      <c r="G149" s="212"/>
      <c r="H149" s="216">
        <v>62</v>
      </c>
      <c r="I149" s="217"/>
      <c r="J149" s="212"/>
      <c r="K149" s="212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802</v>
      </c>
      <c r="AU149" s="222" t="s">
        <v>84</v>
      </c>
      <c r="AV149" s="12" t="s">
        <v>84</v>
      </c>
      <c r="AW149" s="12" t="s">
        <v>35</v>
      </c>
      <c r="AX149" s="12" t="s">
        <v>82</v>
      </c>
      <c r="AY149" s="222" t="s">
        <v>133</v>
      </c>
    </row>
    <row r="150" spans="2:65" s="1" customFormat="1" ht="16.5" customHeight="1">
      <c r="B150" s="35"/>
      <c r="C150" s="183" t="s">
        <v>210</v>
      </c>
      <c r="D150" s="183" t="s">
        <v>136</v>
      </c>
      <c r="E150" s="184" t="s">
        <v>873</v>
      </c>
      <c r="F150" s="185" t="s">
        <v>874</v>
      </c>
      <c r="G150" s="186" t="s">
        <v>269</v>
      </c>
      <c r="H150" s="187">
        <v>2.1</v>
      </c>
      <c r="I150" s="188"/>
      <c r="J150" s="189">
        <f>ROUND(I150*H150,2)</f>
        <v>0</v>
      </c>
      <c r="K150" s="185" t="s">
        <v>140</v>
      </c>
      <c r="L150" s="39"/>
      <c r="M150" s="190" t="s">
        <v>19</v>
      </c>
      <c r="N150" s="191" t="s">
        <v>45</v>
      </c>
      <c r="O150" s="61"/>
      <c r="P150" s="192">
        <f>O150*H150</f>
        <v>0</v>
      </c>
      <c r="Q150" s="192">
        <v>0.12335</v>
      </c>
      <c r="R150" s="192">
        <f>Q150*H150</f>
        <v>0.259035</v>
      </c>
      <c r="S150" s="192">
        <v>0</v>
      </c>
      <c r="T150" s="193">
        <f>S150*H150</f>
        <v>0</v>
      </c>
      <c r="AR150" s="18" t="s">
        <v>152</v>
      </c>
      <c r="AT150" s="18" t="s">
        <v>136</v>
      </c>
      <c r="AU150" s="18" t="s">
        <v>84</v>
      </c>
      <c r="AY150" s="18" t="s">
        <v>133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8" t="s">
        <v>82</v>
      </c>
      <c r="BK150" s="194">
        <f>ROUND(I150*H150,2)</f>
        <v>0</v>
      </c>
      <c r="BL150" s="18" t="s">
        <v>152</v>
      </c>
      <c r="BM150" s="18" t="s">
        <v>875</v>
      </c>
    </row>
    <row r="151" spans="2:51" s="12" customFormat="1" ht="11.25">
      <c r="B151" s="211"/>
      <c r="C151" s="212"/>
      <c r="D151" s="213" t="s">
        <v>802</v>
      </c>
      <c r="E151" s="214" t="s">
        <v>19</v>
      </c>
      <c r="F151" s="215" t="s">
        <v>876</v>
      </c>
      <c r="G151" s="212"/>
      <c r="H151" s="216">
        <v>2.1</v>
      </c>
      <c r="I151" s="217"/>
      <c r="J151" s="212"/>
      <c r="K151" s="212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802</v>
      </c>
      <c r="AU151" s="222" t="s">
        <v>84</v>
      </c>
      <c r="AV151" s="12" t="s">
        <v>84</v>
      </c>
      <c r="AW151" s="12" t="s">
        <v>35</v>
      </c>
      <c r="AX151" s="12" t="s">
        <v>82</v>
      </c>
      <c r="AY151" s="222" t="s">
        <v>133</v>
      </c>
    </row>
    <row r="152" spans="2:65" s="1" customFormat="1" ht="22.5" customHeight="1">
      <c r="B152" s="35"/>
      <c r="C152" s="183" t="s">
        <v>214</v>
      </c>
      <c r="D152" s="183" t="s">
        <v>136</v>
      </c>
      <c r="E152" s="184" t="s">
        <v>877</v>
      </c>
      <c r="F152" s="185" t="s">
        <v>878</v>
      </c>
      <c r="G152" s="186" t="s">
        <v>269</v>
      </c>
      <c r="H152" s="187">
        <v>2.124</v>
      </c>
      <c r="I152" s="188"/>
      <c r="J152" s="189">
        <f>ROUND(I152*H152,2)</f>
        <v>0</v>
      </c>
      <c r="K152" s="185" t="s">
        <v>800</v>
      </c>
      <c r="L152" s="39"/>
      <c r="M152" s="190" t="s">
        <v>19</v>
      </c>
      <c r="N152" s="191" t="s">
        <v>45</v>
      </c>
      <c r="O152" s="61"/>
      <c r="P152" s="192">
        <f>O152*H152</f>
        <v>0</v>
      </c>
      <c r="Q152" s="192">
        <v>0.14994</v>
      </c>
      <c r="R152" s="192">
        <f>Q152*H152</f>
        <v>0.31847256</v>
      </c>
      <c r="S152" s="192">
        <v>0</v>
      </c>
      <c r="T152" s="193">
        <f>S152*H152</f>
        <v>0</v>
      </c>
      <c r="AR152" s="18" t="s">
        <v>152</v>
      </c>
      <c r="AT152" s="18" t="s">
        <v>136</v>
      </c>
      <c r="AU152" s="18" t="s">
        <v>84</v>
      </c>
      <c r="AY152" s="18" t="s">
        <v>133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8" t="s">
        <v>82</v>
      </c>
      <c r="BK152" s="194">
        <f>ROUND(I152*H152,2)</f>
        <v>0</v>
      </c>
      <c r="BL152" s="18" t="s">
        <v>152</v>
      </c>
      <c r="BM152" s="18" t="s">
        <v>879</v>
      </c>
    </row>
    <row r="153" spans="2:51" s="12" customFormat="1" ht="11.25">
      <c r="B153" s="211"/>
      <c r="C153" s="212"/>
      <c r="D153" s="213" t="s">
        <v>802</v>
      </c>
      <c r="E153" s="214" t="s">
        <v>19</v>
      </c>
      <c r="F153" s="215" t="s">
        <v>880</v>
      </c>
      <c r="G153" s="212"/>
      <c r="H153" s="216">
        <v>1.08</v>
      </c>
      <c r="I153" s="217"/>
      <c r="J153" s="212"/>
      <c r="K153" s="212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802</v>
      </c>
      <c r="AU153" s="222" t="s">
        <v>84</v>
      </c>
      <c r="AV153" s="12" t="s">
        <v>84</v>
      </c>
      <c r="AW153" s="12" t="s">
        <v>35</v>
      </c>
      <c r="AX153" s="12" t="s">
        <v>74</v>
      </c>
      <c r="AY153" s="222" t="s">
        <v>133</v>
      </c>
    </row>
    <row r="154" spans="2:51" s="12" customFormat="1" ht="11.25">
      <c r="B154" s="211"/>
      <c r="C154" s="212"/>
      <c r="D154" s="213" t="s">
        <v>802</v>
      </c>
      <c r="E154" s="214" t="s">
        <v>19</v>
      </c>
      <c r="F154" s="215" t="s">
        <v>881</v>
      </c>
      <c r="G154" s="212"/>
      <c r="H154" s="216">
        <v>1.044</v>
      </c>
      <c r="I154" s="217"/>
      <c r="J154" s="212"/>
      <c r="K154" s="212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802</v>
      </c>
      <c r="AU154" s="222" t="s">
        <v>84</v>
      </c>
      <c r="AV154" s="12" t="s">
        <v>84</v>
      </c>
      <c r="AW154" s="12" t="s">
        <v>35</v>
      </c>
      <c r="AX154" s="12" t="s">
        <v>74</v>
      </c>
      <c r="AY154" s="222" t="s">
        <v>133</v>
      </c>
    </row>
    <row r="155" spans="2:51" s="13" customFormat="1" ht="11.25">
      <c r="B155" s="223"/>
      <c r="C155" s="224"/>
      <c r="D155" s="213" t="s">
        <v>802</v>
      </c>
      <c r="E155" s="225" t="s">
        <v>19</v>
      </c>
      <c r="F155" s="226" t="s">
        <v>835</v>
      </c>
      <c r="G155" s="224"/>
      <c r="H155" s="227">
        <v>2.124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802</v>
      </c>
      <c r="AU155" s="233" t="s">
        <v>84</v>
      </c>
      <c r="AV155" s="13" t="s">
        <v>152</v>
      </c>
      <c r="AW155" s="13" t="s">
        <v>35</v>
      </c>
      <c r="AX155" s="13" t="s">
        <v>82</v>
      </c>
      <c r="AY155" s="233" t="s">
        <v>133</v>
      </c>
    </row>
    <row r="156" spans="2:65" s="1" customFormat="1" ht="22.5" customHeight="1">
      <c r="B156" s="35"/>
      <c r="C156" s="183" t="s">
        <v>218</v>
      </c>
      <c r="D156" s="183" t="s">
        <v>136</v>
      </c>
      <c r="E156" s="184" t="s">
        <v>882</v>
      </c>
      <c r="F156" s="185" t="s">
        <v>883</v>
      </c>
      <c r="G156" s="186" t="s">
        <v>269</v>
      </c>
      <c r="H156" s="187">
        <v>44.2</v>
      </c>
      <c r="I156" s="188"/>
      <c r="J156" s="189">
        <f>ROUND(I156*H156,2)</f>
        <v>0</v>
      </c>
      <c r="K156" s="185" t="s">
        <v>800</v>
      </c>
      <c r="L156" s="39"/>
      <c r="M156" s="190" t="s">
        <v>19</v>
      </c>
      <c r="N156" s="191" t="s">
        <v>45</v>
      </c>
      <c r="O156" s="61"/>
      <c r="P156" s="192">
        <f>O156*H156</f>
        <v>0</v>
      </c>
      <c r="Q156" s="192">
        <v>0.06951</v>
      </c>
      <c r="R156" s="192">
        <f>Q156*H156</f>
        <v>3.0723420000000004</v>
      </c>
      <c r="S156" s="192">
        <v>0</v>
      </c>
      <c r="T156" s="193">
        <f>S156*H156</f>
        <v>0</v>
      </c>
      <c r="AR156" s="18" t="s">
        <v>152</v>
      </c>
      <c r="AT156" s="18" t="s">
        <v>136</v>
      </c>
      <c r="AU156" s="18" t="s">
        <v>84</v>
      </c>
      <c r="AY156" s="18" t="s">
        <v>133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8" t="s">
        <v>82</v>
      </c>
      <c r="BK156" s="194">
        <f>ROUND(I156*H156,2)</f>
        <v>0</v>
      </c>
      <c r="BL156" s="18" t="s">
        <v>152</v>
      </c>
      <c r="BM156" s="18" t="s">
        <v>884</v>
      </c>
    </row>
    <row r="157" spans="2:51" s="12" customFormat="1" ht="11.25">
      <c r="B157" s="211"/>
      <c r="C157" s="212"/>
      <c r="D157" s="213" t="s">
        <v>802</v>
      </c>
      <c r="E157" s="214" t="s">
        <v>19</v>
      </c>
      <c r="F157" s="215" t="s">
        <v>885</v>
      </c>
      <c r="G157" s="212"/>
      <c r="H157" s="216">
        <v>29.4</v>
      </c>
      <c r="I157" s="217"/>
      <c r="J157" s="212"/>
      <c r="K157" s="212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802</v>
      </c>
      <c r="AU157" s="222" t="s">
        <v>84</v>
      </c>
      <c r="AV157" s="12" t="s">
        <v>84</v>
      </c>
      <c r="AW157" s="12" t="s">
        <v>35</v>
      </c>
      <c r="AX157" s="12" t="s">
        <v>74</v>
      </c>
      <c r="AY157" s="222" t="s">
        <v>133</v>
      </c>
    </row>
    <row r="158" spans="2:51" s="12" customFormat="1" ht="11.25">
      <c r="B158" s="211"/>
      <c r="C158" s="212"/>
      <c r="D158" s="213" t="s">
        <v>802</v>
      </c>
      <c r="E158" s="214" t="s">
        <v>19</v>
      </c>
      <c r="F158" s="215" t="s">
        <v>886</v>
      </c>
      <c r="G158" s="212"/>
      <c r="H158" s="216">
        <v>3.78</v>
      </c>
      <c r="I158" s="217"/>
      <c r="J158" s="212"/>
      <c r="K158" s="212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802</v>
      </c>
      <c r="AU158" s="222" t="s">
        <v>84</v>
      </c>
      <c r="AV158" s="12" t="s">
        <v>84</v>
      </c>
      <c r="AW158" s="12" t="s">
        <v>35</v>
      </c>
      <c r="AX158" s="12" t="s">
        <v>74</v>
      </c>
      <c r="AY158" s="222" t="s">
        <v>133</v>
      </c>
    </row>
    <row r="159" spans="2:51" s="12" customFormat="1" ht="11.25">
      <c r="B159" s="211"/>
      <c r="C159" s="212"/>
      <c r="D159" s="213" t="s">
        <v>802</v>
      </c>
      <c r="E159" s="214" t="s">
        <v>19</v>
      </c>
      <c r="F159" s="215" t="s">
        <v>887</v>
      </c>
      <c r="G159" s="212"/>
      <c r="H159" s="216">
        <v>1.3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802</v>
      </c>
      <c r="AU159" s="222" t="s">
        <v>84</v>
      </c>
      <c r="AV159" s="12" t="s">
        <v>84</v>
      </c>
      <c r="AW159" s="12" t="s">
        <v>35</v>
      </c>
      <c r="AX159" s="12" t="s">
        <v>74</v>
      </c>
      <c r="AY159" s="222" t="s">
        <v>133</v>
      </c>
    </row>
    <row r="160" spans="2:51" s="12" customFormat="1" ht="11.25">
      <c r="B160" s="211"/>
      <c r="C160" s="212"/>
      <c r="D160" s="213" t="s">
        <v>802</v>
      </c>
      <c r="E160" s="214" t="s">
        <v>19</v>
      </c>
      <c r="F160" s="215" t="s">
        <v>888</v>
      </c>
      <c r="G160" s="212"/>
      <c r="H160" s="216">
        <v>5.1</v>
      </c>
      <c r="I160" s="217"/>
      <c r="J160" s="212"/>
      <c r="K160" s="212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802</v>
      </c>
      <c r="AU160" s="222" t="s">
        <v>84</v>
      </c>
      <c r="AV160" s="12" t="s">
        <v>84</v>
      </c>
      <c r="AW160" s="12" t="s">
        <v>35</v>
      </c>
      <c r="AX160" s="12" t="s">
        <v>74</v>
      </c>
      <c r="AY160" s="222" t="s">
        <v>133</v>
      </c>
    </row>
    <row r="161" spans="2:51" s="12" customFormat="1" ht="11.25">
      <c r="B161" s="211"/>
      <c r="C161" s="212"/>
      <c r="D161" s="213" t="s">
        <v>802</v>
      </c>
      <c r="E161" s="214" t="s">
        <v>19</v>
      </c>
      <c r="F161" s="215" t="s">
        <v>889</v>
      </c>
      <c r="G161" s="212"/>
      <c r="H161" s="216">
        <v>2.73</v>
      </c>
      <c r="I161" s="217"/>
      <c r="J161" s="212"/>
      <c r="K161" s="212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802</v>
      </c>
      <c r="AU161" s="222" t="s">
        <v>84</v>
      </c>
      <c r="AV161" s="12" t="s">
        <v>84</v>
      </c>
      <c r="AW161" s="12" t="s">
        <v>35</v>
      </c>
      <c r="AX161" s="12" t="s">
        <v>74</v>
      </c>
      <c r="AY161" s="222" t="s">
        <v>133</v>
      </c>
    </row>
    <row r="162" spans="2:51" s="12" customFormat="1" ht="11.25">
      <c r="B162" s="211"/>
      <c r="C162" s="212"/>
      <c r="D162" s="213" t="s">
        <v>802</v>
      </c>
      <c r="E162" s="214" t="s">
        <v>19</v>
      </c>
      <c r="F162" s="215" t="s">
        <v>890</v>
      </c>
      <c r="G162" s="212"/>
      <c r="H162" s="216">
        <v>1.89</v>
      </c>
      <c r="I162" s="217"/>
      <c r="J162" s="212"/>
      <c r="K162" s="212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802</v>
      </c>
      <c r="AU162" s="222" t="s">
        <v>84</v>
      </c>
      <c r="AV162" s="12" t="s">
        <v>84</v>
      </c>
      <c r="AW162" s="12" t="s">
        <v>35</v>
      </c>
      <c r="AX162" s="12" t="s">
        <v>74</v>
      </c>
      <c r="AY162" s="222" t="s">
        <v>133</v>
      </c>
    </row>
    <row r="163" spans="2:51" s="13" customFormat="1" ht="11.25">
      <c r="B163" s="223"/>
      <c r="C163" s="224"/>
      <c r="D163" s="213" t="s">
        <v>802</v>
      </c>
      <c r="E163" s="225" t="s">
        <v>19</v>
      </c>
      <c r="F163" s="226" t="s">
        <v>835</v>
      </c>
      <c r="G163" s="224"/>
      <c r="H163" s="227">
        <v>44.2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802</v>
      </c>
      <c r="AU163" s="233" t="s">
        <v>84</v>
      </c>
      <c r="AV163" s="13" t="s">
        <v>152</v>
      </c>
      <c r="AW163" s="13" t="s">
        <v>35</v>
      </c>
      <c r="AX163" s="13" t="s">
        <v>82</v>
      </c>
      <c r="AY163" s="233" t="s">
        <v>133</v>
      </c>
    </row>
    <row r="164" spans="2:65" s="1" customFormat="1" ht="22.5" customHeight="1">
      <c r="B164" s="35"/>
      <c r="C164" s="183" t="s">
        <v>7</v>
      </c>
      <c r="D164" s="183" t="s">
        <v>136</v>
      </c>
      <c r="E164" s="184" t="s">
        <v>891</v>
      </c>
      <c r="F164" s="185" t="s">
        <v>892</v>
      </c>
      <c r="G164" s="186" t="s">
        <v>269</v>
      </c>
      <c r="H164" s="187">
        <v>21.138</v>
      </c>
      <c r="I164" s="188"/>
      <c r="J164" s="189">
        <f>ROUND(I164*H164,2)</f>
        <v>0</v>
      </c>
      <c r="K164" s="185" t="s">
        <v>800</v>
      </c>
      <c r="L164" s="39"/>
      <c r="M164" s="190" t="s">
        <v>19</v>
      </c>
      <c r="N164" s="191" t="s">
        <v>45</v>
      </c>
      <c r="O164" s="61"/>
      <c r="P164" s="192">
        <f>O164*H164</f>
        <v>0</v>
      </c>
      <c r="Q164" s="192">
        <v>0.10359</v>
      </c>
      <c r="R164" s="192">
        <f>Q164*H164</f>
        <v>2.18968542</v>
      </c>
      <c r="S164" s="192">
        <v>0</v>
      </c>
      <c r="T164" s="193">
        <f>S164*H164</f>
        <v>0</v>
      </c>
      <c r="AR164" s="18" t="s">
        <v>152</v>
      </c>
      <c r="AT164" s="18" t="s">
        <v>136</v>
      </c>
      <c r="AU164" s="18" t="s">
        <v>84</v>
      </c>
      <c r="AY164" s="18" t="s">
        <v>133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8" t="s">
        <v>82</v>
      </c>
      <c r="BK164" s="194">
        <f>ROUND(I164*H164,2)</f>
        <v>0</v>
      </c>
      <c r="BL164" s="18" t="s">
        <v>152</v>
      </c>
      <c r="BM164" s="18" t="s">
        <v>893</v>
      </c>
    </row>
    <row r="165" spans="2:51" s="12" customFormat="1" ht="11.25">
      <c r="B165" s="211"/>
      <c r="C165" s="212"/>
      <c r="D165" s="213" t="s">
        <v>802</v>
      </c>
      <c r="E165" s="214" t="s">
        <v>19</v>
      </c>
      <c r="F165" s="215" t="s">
        <v>894</v>
      </c>
      <c r="G165" s="212"/>
      <c r="H165" s="216">
        <v>21.138</v>
      </c>
      <c r="I165" s="217"/>
      <c r="J165" s="212"/>
      <c r="K165" s="212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802</v>
      </c>
      <c r="AU165" s="222" t="s">
        <v>84</v>
      </c>
      <c r="AV165" s="12" t="s">
        <v>84</v>
      </c>
      <c r="AW165" s="12" t="s">
        <v>35</v>
      </c>
      <c r="AX165" s="12" t="s">
        <v>82</v>
      </c>
      <c r="AY165" s="222" t="s">
        <v>133</v>
      </c>
    </row>
    <row r="166" spans="2:63" s="11" customFormat="1" ht="22.9" customHeight="1">
      <c r="B166" s="167"/>
      <c r="C166" s="168"/>
      <c r="D166" s="169" t="s">
        <v>73</v>
      </c>
      <c r="E166" s="181" t="s">
        <v>152</v>
      </c>
      <c r="F166" s="181" t="s">
        <v>895</v>
      </c>
      <c r="G166" s="168"/>
      <c r="H166" s="168"/>
      <c r="I166" s="171"/>
      <c r="J166" s="182">
        <f>BK166</f>
        <v>0</v>
      </c>
      <c r="K166" s="168"/>
      <c r="L166" s="173"/>
      <c r="M166" s="174"/>
      <c r="N166" s="175"/>
      <c r="O166" s="175"/>
      <c r="P166" s="176">
        <f>SUM(P167:P170)</f>
        <v>0</v>
      </c>
      <c r="Q166" s="175"/>
      <c r="R166" s="176">
        <f>SUM(R167:R170)</f>
        <v>0.55634</v>
      </c>
      <c r="S166" s="175"/>
      <c r="T166" s="177">
        <f>SUM(T167:T170)</f>
        <v>0</v>
      </c>
      <c r="AR166" s="178" t="s">
        <v>82</v>
      </c>
      <c r="AT166" s="179" t="s">
        <v>73</v>
      </c>
      <c r="AU166" s="179" t="s">
        <v>82</v>
      </c>
      <c r="AY166" s="178" t="s">
        <v>133</v>
      </c>
      <c r="BK166" s="180">
        <f>SUM(BK167:BK170)</f>
        <v>0</v>
      </c>
    </row>
    <row r="167" spans="2:65" s="1" customFormat="1" ht="22.5" customHeight="1">
      <c r="B167" s="35"/>
      <c r="C167" s="183" t="s">
        <v>225</v>
      </c>
      <c r="D167" s="183" t="s">
        <v>136</v>
      </c>
      <c r="E167" s="184" t="s">
        <v>896</v>
      </c>
      <c r="F167" s="185" t="s">
        <v>897</v>
      </c>
      <c r="G167" s="186" t="s">
        <v>171</v>
      </c>
      <c r="H167" s="187">
        <v>6</v>
      </c>
      <c r="I167" s="188"/>
      <c r="J167" s="189">
        <f>ROUND(I167*H167,2)</f>
        <v>0</v>
      </c>
      <c r="K167" s="185" t="s">
        <v>140</v>
      </c>
      <c r="L167" s="39"/>
      <c r="M167" s="190" t="s">
        <v>19</v>
      </c>
      <c r="N167" s="191" t="s">
        <v>45</v>
      </c>
      <c r="O167" s="61"/>
      <c r="P167" s="192">
        <f>O167*H167</f>
        <v>0</v>
      </c>
      <c r="Q167" s="192">
        <v>0.00459</v>
      </c>
      <c r="R167" s="192">
        <f>Q167*H167</f>
        <v>0.027540000000000002</v>
      </c>
      <c r="S167" s="192">
        <v>0</v>
      </c>
      <c r="T167" s="193">
        <f>S167*H167</f>
        <v>0</v>
      </c>
      <c r="AR167" s="18" t="s">
        <v>152</v>
      </c>
      <c r="AT167" s="18" t="s">
        <v>136</v>
      </c>
      <c r="AU167" s="18" t="s">
        <v>84</v>
      </c>
      <c r="AY167" s="18" t="s">
        <v>133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8" t="s">
        <v>82</v>
      </c>
      <c r="BK167" s="194">
        <f>ROUND(I167*H167,2)</f>
        <v>0</v>
      </c>
      <c r="BL167" s="18" t="s">
        <v>152</v>
      </c>
      <c r="BM167" s="18" t="s">
        <v>898</v>
      </c>
    </row>
    <row r="168" spans="2:65" s="1" customFormat="1" ht="16.5" customHeight="1">
      <c r="B168" s="35"/>
      <c r="C168" s="195" t="s">
        <v>230</v>
      </c>
      <c r="D168" s="195" t="s">
        <v>143</v>
      </c>
      <c r="E168" s="196" t="s">
        <v>899</v>
      </c>
      <c r="F168" s="197" t="s">
        <v>900</v>
      </c>
      <c r="G168" s="198" t="s">
        <v>171</v>
      </c>
      <c r="H168" s="199">
        <v>6</v>
      </c>
      <c r="I168" s="200"/>
      <c r="J168" s="201">
        <f>ROUND(I168*H168,2)</f>
        <v>0</v>
      </c>
      <c r="K168" s="197" t="s">
        <v>140</v>
      </c>
      <c r="L168" s="202"/>
      <c r="M168" s="203" t="s">
        <v>19</v>
      </c>
      <c r="N168" s="204" t="s">
        <v>45</v>
      </c>
      <c r="O168" s="61"/>
      <c r="P168" s="192">
        <f>O168*H168</f>
        <v>0</v>
      </c>
      <c r="Q168" s="192">
        <v>0.075</v>
      </c>
      <c r="R168" s="192">
        <f>Q168*H168</f>
        <v>0.44999999999999996</v>
      </c>
      <c r="S168" s="192">
        <v>0</v>
      </c>
      <c r="T168" s="193">
        <f>S168*H168</f>
        <v>0</v>
      </c>
      <c r="AR168" s="18" t="s">
        <v>168</v>
      </c>
      <c r="AT168" s="18" t="s">
        <v>143</v>
      </c>
      <c r="AU168" s="18" t="s">
        <v>84</v>
      </c>
      <c r="AY168" s="18" t="s">
        <v>133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8" t="s">
        <v>82</v>
      </c>
      <c r="BK168" s="194">
        <f>ROUND(I168*H168,2)</f>
        <v>0</v>
      </c>
      <c r="BL168" s="18" t="s">
        <v>152</v>
      </c>
      <c r="BM168" s="18" t="s">
        <v>901</v>
      </c>
    </row>
    <row r="169" spans="2:65" s="1" customFormat="1" ht="16.5" customHeight="1">
      <c r="B169" s="35"/>
      <c r="C169" s="183" t="s">
        <v>236</v>
      </c>
      <c r="D169" s="183" t="s">
        <v>136</v>
      </c>
      <c r="E169" s="184" t="s">
        <v>902</v>
      </c>
      <c r="F169" s="185" t="s">
        <v>903</v>
      </c>
      <c r="G169" s="186" t="s">
        <v>171</v>
      </c>
      <c r="H169" s="187">
        <v>4</v>
      </c>
      <c r="I169" s="188"/>
      <c r="J169" s="189">
        <f>ROUND(I169*H169,2)</f>
        <v>0</v>
      </c>
      <c r="K169" s="185" t="s">
        <v>800</v>
      </c>
      <c r="L169" s="39"/>
      <c r="M169" s="190" t="s">
        <v>19</v>
      </c>
      <c r="N169" s="191" t="s">
        <v>45</v>
      </c>
      <c r="O169" s="61"/>
      <c r="P169" s="192">
        <f>O169*H169</f>
        <v>0</v>
      </c>
      <c r="Q169" s="192">
        <v>0.0197</v>
      </c>
      <c r="R169" s="192">
        <f>Q169*H169</f>
        <v>0.0788</v>
      </c>
      <c r="S169" s="192">
        <v>0</v>
      </c>
      <c r="T169" s="193">
        <f>S169*H169</f>
        <v>0</v>
      </c>
      <c r="AR169" s="18" t="s">
        <v>152</v>
      </c>
      <c r="AT169" s="18" t="s">
        <v>136</v>
      </c>
      <c r="AU169" s="18" t="s">
        <v>84</v>
      </c>
      <c r="AY169" s="18" t="s">
        <v>133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8" t="s">
        <v>82</v>
      </c>
      <c r="BK169" s="194">
        <f>ROUND(I169*H169,2)</f>
        <v>0</v>
      </c>
      <c r="BL169" s="18" t="s">
        <v>152</v>
      </c>
      <c r="BM169" s="18" t="s">
        <v>904</v>
      </c>
    </row>
    <row r="170" spans="2:51" s="12" customFormat="1" ht="11.25">
      <c r="B170" s="211"/>
      <c r="C170" s="212"/>
      <c r="D170" s="213" t="s">
        <v>802</v>
      </c>
      <c r="E170" s="214" t="s">
        <v>19</v>
      </c>
      <c r="F170" s="215" t="s">
        <v>905</v>
      </c>
      <c r="G170" s="212"/>
      <c r="H170" s="216">
        <v>4</v>
      </c>
      <c r="I170" s="217"/>
      <c r="J170" s="212"/>
      <c r="K170" s="212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802</v>
      </c>
      <c r="AU170" s="222" t="s">
        <v>84</v>
      </c>
      <c r="AV170" s="12" t="s">
        <v>84</v>
      </c>
      <c r="AW170" s="12" t="s">
        <v>35</v>
      </c>
      <c r="AX170" s="12" t="s">
        <v>82</v>
      </c>
      <c r="AY170" s="222" t="s">
        <v>133</v>
      </c>
    </row>
    <row r="171" spans="2:63" s="11" customFormat="1" ht="22.9" customHeight="1">
      <c r="B171" s="167"/>
      <c r="C171" s="168"/>
      <c r="D171" s="169" t="s">
        <v>73</v>
      </c>
      <c r="E171" s="181" t="s">
        <v>156</v>
      </c>
      <c r="F171" s="181" t="s">
        <v>906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SUM(P172:P177)</f>
        <v>0</v>
      </c>
      <c r="Q171" s="175"/>
      <c r="R171" s="176">
        <f>SUM(R172:R177)</f>
        <v>1.5850560000000002</v>
      </c>
      <c r="S171" s="175"/>
      <c r="T171" s="177">
        <f>SUM(T172:T177)</f>
        <v>0</v>
      </c>
      <c r="AR171" s="178" t="s">
        <v>82</v>
      </c>
      <c r="AT171" s="179" t="s">
        <v>73</v>
      </c>
      <c r="AU171" s="179" t="s">
        <v>82</v>
      </c>
      <c r="AY171" s="178" t="s">
        <v>133</v>
      </c>
      <c r="BK171" s="180">
        <f>SUM(BK172:BK177)</f>
        <v>0</v>
      </c>
    </row>
    <row r="172" spans="2:65" s="1" customFormat="1" ht="16.5" customHeight="1">
      <c r="B172" s="35"/>
      <c r="C172" s="183" t="s">
        <v>240</v>
      </c>
      <c r="D172" s="183" t="s">
        <v>136</v>
      </c>
      <c r="E172" s="184" t="s">
        <v>907</v>
      </c>
      <c r="F172" s="185" t="s">
        <v>908</v>
      </c>
      <c r="G172" s="186" t="s">
        <v>269</v>
      </c>
      <c r="H172" s="187">
        <v>5.25</v>
      </c>
      <c r="I172" s="188"/>
      <c r="J172" s="189">
        <f>ROUND(I172*H172,2)</f>
        <v>0</v>
      </c>
      <c r="K172" s="185" t="s">
        <v>140</v>
      </c>
      <c r="L172" s="39"/>
      <c r="M172" s="190" t="s">
        <v>19</v>
      </c>
      <c r="N172" s="191" t="s">
        <v>45</v>
      </c>
      <c r="O172" s="61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18" t="s">
        <v>152</v>
      </c>
      <c r="AT172" s="18" t="s">
        <v>136</v>
      </c>
      <c r="AU172" s="18" t="s">
        <v>84</v>
      </c>
      <c r="AY172" s="18" t="s">
        <v>133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8" t="s">
        <v>82</v>
      </c>
      <c r="BK172" s="194">
        <f>ROUND(I172*H172,2)</f>
        <v>0</v>
      </c>
      <c r="BL172" s="18" t="s">
        <v>152</v>
      </c>
      <c r="BM172" s="18" t="s">
        <v>909</v>
      </c>
    </row>
    <row r="173" spans="2:51" s="12" customFormat="1" ht="11.25">
      <c r="B173" s="211"/>
      <c r="C173" s="212"/>
      <c r="D173" s="213" t="s">
        <v>802</v>
      </c>
      <c r="E173" s="214" t="s">
        <v>19</v>
      </c>
      <c r="F173" s="215" t="s">
        <v>910</v>
      </c>
      <c r="G173" s="212"/>
      <c r="H173" s="216">
        <v>5.25</v>
      </c>
      <c r="I173" s="217"/>
      <c r="J173" s="212"/>
      <c r="K173" s="212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802</v>
      </c>
      <c r="AU173" s="222" t="s">
        <v>84</v>
      </c>
      <c r="AV173" s="12" t="s">
        <v>84</v>
      </c>
      <c r="AW173" s="12" t="s">
        <v>35</v>
      </c>
      <c r="AX173" s="12" t="s">
        <v>82</v>
      </c>
      <c r="AY173" s="222" t="s">
        <v>133</v>
      </c>
    </row>
    <row r="174" spans="2:65" s="1" customFormat="1" ht="33.75" customHeight="1">
      <c r="B174" s="35"/>
      <c r="C174" s="183" t="s">
        <v>244</v>
      </c>
      <c r="D174" s="183" t="s">
        <v>136</v>
      </c>
      <c r="E174" s="184" t="s">
        <v>911</v>
      </c>
      <c r="F174" s="185" t="s">
        <v>912</v>
      </c>
      <c r="G174" s="186" t="s">
        <v>269</v>
      </c>
      <c r="H174" s="187">
        <v>7.9</v>
      </c>
      <c r="I174" s="188"/>
      <c r="J174" s="189">
        <f>ROUND(I174*H174,2)</f>
        <v>0</v>
      </c>
      <c r="K174" s="185" t="s">
        <v>140</v>
      </c>
      <c r="L174" s="39"/>
      <c r="M174" s="190" t="s">
        <v>19</v>
      </c>
      <c r="N174" s="191" t="s">
        <v>45</v>
      </c>
      <c r="O174" s="61"/>
      <c r="P174" s="192">
        <f>O174*H174</f>
        <v>0</v>
      </c>
      <c r="Q174" s="192">
        <v>0.08425</v>
      </c>
      <c r="R174" s="192">
        <f>Q174*H174</f>
        <v>0.665575</v>
      </c>
      <c r="S174" s="192">
        <v>0</v>
      </c>
      <c r="T174" s="193">
        <f>S174*H174</f>
        <v>0</v>
      </c>
      <c r="AR174" s="18" t="s">
        <v>152</v>
      </c>
      <c r="AT174" s="18" t="s">
        <v>136</v>
      </c>
      <c r="AU174" s="18" t="s">
        <v>84</v>
      </c>
      <c r="AY174" s="18" t="s">
        <v>133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8" t="s">
        <v>82</v>
      </c>
      <c r="BK174" s="194">
        <f>ROUND(I174*H174,2)</f>
        <v>0</v>
      </c>
      <c r="BL174" s="18" t="s">
        <v>152</v>
      </c>
      <c r="BM174" s="18" t="s">
        <v>913</v>
      </c>
    </row>
    <row r="175" spans="2:51" s="12" customFormat="1" ht="11.25">
      <c r="B175" s="211"/>
      <c r="C175" s="212"/>
      <c r="D175" s="213" t="s">
        <v>802</v>
      </c>
      <c r="E175" s="214" t="s">
        <v>19</v>
      </c>
      <c r="F175" s="215" t="s">
        <v>914</v>
      </c>
      <c r="G175" s="212"/>
      <c r="H175" s="216">
        <v>7.9</v>
      </c>
      <c r="I175" s="217"/>
      <c r="J175" s="212"/>
      <c r="K175" s="212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802</v>
      </c>
      <c r="AU175" s="222" t="s">
        <v>84</v>
      </c>
      <c r="AV175" s="12" t="s">
        <v>84</v>
      </c>
      <c r="AW175" s="12" t="s">
        <v>35</v>
      </c>
      <c r="AX175" s="12" t="s">
        <v>82</v>
      </c>
      <c r="AY175" s="222" t="s">
        <v>133</v>
      </c>
    </row>
    <row r="176" spans="2:65" s="1" customFormat="1" ht="16.5" customHeight="1">
      <c r="B176" s="35"/>
      <c r="C176" s="195" t="s">
        <v>248</v>
      </c>
      <c r="D176" s="195" t="s">
        <v>143</v>
      </c>
      <c r="E176" s="196" t="s">
        <v>915</v>
      </c>
      <c r="F176" s="197" t="s">
        <v>916</v>
      </c>
      <c r="G176" s="198" t="s">
        <v>269</v>
      </c>
      <c r="H176" s="199">
        <v>8.137</v>
      </c>
      <c r="I176" s="200"/>
      <c r="J176" s="201">
        <f>ROUND(I176*H176,2)</f>
        <v>0</v>
      </c>
      <c r="K176" s="197" t="s">
        <v>140</v>
      </c>
      <c r="L176" s="202"/>
      <c r="M176" s="203" t="s">
        <v>19</v>
      </c>
      <c r="N176" s="204" t="s">
        <v>45</v>
      </c>
      <c r="O176" s="61"/>
      <c r="P176" s="192">
        <f>O176*H176</f>
        <v>0</v>
      </c>
      <c r="Q176" s="192">
        <v>0.113</v>
      </c>
      <c r="R176" s="192">
        <f>Q176*H176</f>
        <v>0.9194810000000001</v>
      </c>
      <c r="S176" s="192">
        <v>0</v>
      </c>
      <c r="T176" s="193">
        <f>S176*H176</f>
        <v>0</v>
      </c>
      <c r="AR176" s="18" t="s">
        <v>168</v>
      </c>
      <c r="AT176" s="18" t="s">
        <v>143</v>
      </c>
      <c r="AU176" s="18" t="s">
        <v>84</v>
      </c>
      <c r="AY176" s="18" t="s">
        <v>133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8" t="s">
        <v>82</v>
      </c>
      <c r="BK176" s="194">
        <f>ROUND(I176*H176,2)</f>
        <v>0</v>
      </c>
      <c r="BL176" s="18" t="s">
        <v>152</v>
      </c>
      <c r="BM176" s="18" t="s">
        <v>917</v>
      </c>
    </row>
    <row r="177" spans="2:51" s="12" customFormat="1" ht="11.25">
      <c r="B177" s="211"/>
      <c r="C177" s="212"/>
      <c r="D177" s="213" t="s">
        <v>802</v>
      </c>
      <c r="E177" s="214" t="s">
        <v>19</v>
      </c>
      <c r="F177" s="215" t="s">
        <v>918</v>
      </c>
      <c r="G177" s="212"/>
      <c r="H177" s="216">
        <v>8.137</v>
      </c>
      <c r="I177" s="217"/>
      <c r="J177" s="212"/>
      <c r="K177" s="212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802</v>
      </c>
      <c r="AU177" s="222" t="s">
        <v>84</v>
      </c>
      <c r="AV177" s="12" t="s">
        <v>84</v>
      </c>
      <c r="AW177" s="12" t="s">
        <v>35</v>
      </c>
      <c r="AX177" s="12" t="s">
        <v>82</v>
      </c>
      <c r="AY177" s="222" t="s">
        <v>133</v>
      </c>
    </row>
    <row r="178" spans="2:63" s="11" customFormat="1" ht="22.9" customHeight="1">
      <c r="B178" s="167"/>
      <c r="C178" s="168"/>
      <c r="D178" s="169" t="s">
        <v>73</v>
      </c>
      <c r="E178" s="181" t="s">
        <v>160</v>
      </c>
      <c r="F178" s="181" t="s">
        <v>919</v>
      </c>
      <c r="G178" s="168"/>
      <c r="H178" s="168"/>
      <c r="I178" s="171"/>
      <c r="J178" s="182">
        <f>BK178</f>
        <v>0</v>
      </c>
      <c r="K178" s="168"/>
      <c r="L178" s="173"/>
      <c r="M178" s="174"/>
      <c r="N178" s="175"/>
      <c r="O178" s="175"/>
      <c r="P178" s="176">
        <f>SUM(P179:P341)</f>
        <v>0</v>
      </c>
      <c r="Q178" s="175"/>
      <c r="R178" s="176">
        <f>SUM(R179:R341)</f>
        <v>17.407794260000003</v>
      </c>
      <c r="S178" s="175"/>
      <c r="T178" s="177">
        <f>SUM(T179:T341)</f>
        <v>0</v>
      </c>
      <c r="AR178" s="178" t="s">
        <v>82</v>
      </c>
      <c r="AT178" s="179" t="s">
        <v>73</v>
      </c>
      <c r="AU178" s="179" t="s">
        <v>82</v>
      </c>
      <c r="AY178" s="178" t="s">
        <v>133</v>
      </c>
      <c r="BK178" s="180">
        <f>SUM(BK179:BK341)</f>
        <v>0</v>
      </c>
    </row>
    <row r="179" spans="2:65" s="1" customFormat="1" ht="16.5" customHeight="1">
      <c r="B179" s="35"/>
      <c r="C179" s="183" t="s">
        <v>252</v>
      </c>
      <c r="D179" s="183" t="s">
        <v>136</v>
      </c>
      <c r="E179" s="184" t="s">
        <v>920</v>
      </c>
      <c r="F179" s="185" t="s">
        <v>921</v>
      </c>
      <c r="G179" s="186" t="s">
        <v>269</v>
      </c>
      <c r="H179" s="187">
        <v>218.9</v>
      </c>
      <c r="I179" s="188"/>
      <c r="J179" s="189">
        <f>ROUND(I179*H179,2)</f>
        <v>0</v>
      </c>
      <c r="K179" s="185" t="s">
        <v>140</v>
      </c>
      <c r="L179" s="39"/>
      <c r="M179" s="190" t="s">
        <v>19</v>
      </c>
      <c r="N179" s="191" t="s">
        <v>45</v>
      </c>
      <c r="O179" s="61"/>
      <c r="P179" s="192">
        <f>O179*H179</f>
        <v>0</v>
      </c>
      <c r="Q179" s="192">
        <v>0.0014</v>
      </c>
      <c r="R179" s="192">
        <f>Q179*H179</f>
        <v>0.30646</v>
      </c>
      <c r="S179" s="192">
        <v>0</v>
      </c>
      <c r="T179" s="193">
        <f>S179*H179</f>
        <v>0</v>
      </c>
      <c r="AR179" s="18" t="s">
        <v>152</v>
      </c>
      <c r="AT179" s="18" t="s">
        <v>136</v>
      </c>
      <c r="AU179" s="18" t="s">
        <v>84</v>
      </c>
      <c r="AY179" s="18" t="s">
        <v>133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8" t="s">
        <v>82</v>
      </c>
      <c r="BK179" s="194">
        <f>ROUND(I179*H179,2)</f>
        <v>0</v>
      </c>
      <c r="BL179" s="18" t="s">
        <v>152</v>
      </c>
      <c r="BM179" s="18" t="s">
        <v>922</v>
      </c>
    </row>
    <row r="180" spans="2:51" s="14" customFormat="1" ht="11.25">
      <c r="B180" s="234"/>
      <c r="C180" s="235"/>
      <c r="D180" s="213" t="s">
        <v>802</v>
      </c>
      <c r="E180" s="236" t="s">
        <v>19</v>
      </c>
      <c r="F180" s="237" t="s">
        <v>923</v>
      </c>
      <c r="G180" s="235"/>
      <c r="H180" s="236" t="s">
        <v>19</v>
      </c>
      <c r="I180" s="238"/>
      <c r="J180" s="235"/>
      <c r="K180" s="235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802</v>
      </c>
      <c r="AU180" s="243" t="s">
        <v>84</v>
      </c>
      <c r="AV180" s="14" t="s">
        <v>82</v>
      </c>
      <c r="AW180" s="14" t="s">
        <v>35</v>
      </c>
      <c r="AX180" s="14" t="s">
        <v>74</v>
      </c>
      <c r="AY180" s="243" t="s">
        <v>133</v>
      </c>
    </row>
    <row r="181" spans="2:51" s="12" customFormat="1" ht="11.25">
      <c r="B181" s="211"/>
      <c r="C181" s="212"/>
      <c r="D181" s="213" t="s">
        <v>802</v>
      </c>
      <c r="E181" s="214" t="s">
        <v>19</v>
      </c>
      <c r="F181" s="215" t="s">
        <v>924</v>
      </c>
      <c r="G181" s="212"/>
      <c r="H181" s="216">
        <v>52.5</v>
      </c>
      <c r="I181" s="217"/>
      <c r="J181" s="212"/>
      <c r="K181" s="212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802</v>
      </c>
      <c r="AU181" s="222" t="s">
        <v>84</v>
      </c>
      <c r="AV181" s="12" t="s">
        <v>84</v>
      </c>
      <c r="AW181" s="12" t="s">
        <v>35</v>
      </c>
      <c r="AX181" s="12" t="s">
        <v>74</v>
      </c>
      <c r="AY181" s="222" t="s">
        <v>133</v>
      </c>
    </row>
    <row r="182" spans="2:51" s="12" customFormat="1" ht="11.25">
      <c r="B182" s="211"/>
      <c r="C182" s="212"/>
      <c r="D182" s="213" t="s">
        <v>802</v>
      </c>
      <c r="E182" s="214" t="s">
        <v>19</v>
      </c>
      <c r="F182" s="215" t="s">
        <v>925</v>
      </c>
      <c r="G182" s="212"/>
      <c r="H182" s="216">
        <v>166.4</v>
      </c>
      <c r="I182" s="217"/>
      <c r="J182" s="212"/>
      <c r="K182" s="212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802</v>
      </c>
      <c r="AU182" s="222" t="s">
        <v>84</v>
      </c>
      <c r="AV182" s="12" t="s">
        <v>84</v>
      </c>
      <c r="AW182" s="12" t="s">
        <v>35</v>
      </c>
      <c r="AX182" s="12" t="s">
        <v>74</v>
      </c>
      <c r="AY182" s="222" t="s">
        <v>133</v>
      </c>
    </row>
    <row r="183" spans="2:51" s="13" customFormat="1" ht="11.25">
      <c r="B183" s="223"/>
      <c r="C183" s="224"/>
      <c r="D183" s="213" t="s">
        <v>802</v>
      </c>
      <c r="E183" s="225" t="s">
        <v>19</v>
      </c>
      <c r="F183" s="226" t="s">
        <v>835</v>
      </c>
      <c r="G183" s="224"/>
      <c r="H183" s="227">
        <v>218.9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802</v>
      </c>
      <c r="AU183" s="233" t="s">
        <v>84</v>
      </c>
      <c r="AV183" s="13" t="s">
        <v>152</v>
      </c>
      <c r="AW183" s="13" t="s">
        <v>35</v>
      </c>
      <c r="AX183" s="13" t="s">
        <v>82</v>
      </c>
      <c r="AY183" s="233" t="s">
        <v>133</v>
      </c>
    </row>
    <row r="184" spans="2:65" s="1" customFormat="1" ht="16.5" customHeight="1">
      <c r="B184" s="35"/>
      <c r="C184" s="183" t="s">
        <v>256</v>
      </c>
      <c r="D184" s="183" t="s">
        <v>136</v>
      </c>
      <c r="E184" s="184" t="s">
        <v>926</v>
      </c>
      <c r="F184" s="185" t="s">
        <v>927</v>
      </c>
      <c r="G184" s="186" t="s">
        <v>269</v>
      </c>
      <c r="H184" s="187">
        <v>218.9</v>
      </c>
      <c r="I184" s="188"/>
      <c r="J184" s="189">
        <f>ROUND(I184*H184,2)</f>
        <v>0</v>
      </c>
      <c r="K184" s="185" t="s">
        <v>140</v>
      </c>
      <c r="L184" s="39"/>
      <c r="M184" s="190" t="s">
        <v>19</v>
      </c>
      <c r="N184" s="191" t="s">
        <v>45</v>
      </c>
      <c r="O184" s="61"/>
      <c r="P184" s="192">
        <f>O184*H184</f>
        <v>0</v>
      </c>
      <c r="Q184" s="192">
        <v>0.003</v>
      </c>
      <c r="R184" s="192">
        <f>Q184*H184</f>
        <v>0.6567000000000001</v>
      </c>
      <c r="S184" s="192">
        <v>0</v>
      </c>
      <c r="T184" s="193">
        <f>S184*H184</f>
        <v>0</v>
      </c>
      <c r="AR184" s="18" t="s">
        <v>152</v>
      </c>
      <c r="AT184" s="18" t="s">
        <v>136</v>
      </c>
      <c r="AU184" s="18" t="s">
        <v>84</v>
      </c>
      <c r="AY184" s="18" t="s">
        <v>133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8" t="s">
        <v>82</v>
      </c>
      <c r="BK184" s="194">
        <f>ROUND(I184*H184,2)</f>
        <v>0</v>
      </c>
      <c r="BL184" s="18" t="s">
        <v>152</v>
      </c>
      <c r="BM184" s="18" t="s">
        <v>928</v>
      </c>
    </row>
    <row r="185" spans="2:51" s="14" customFormat="1" ht="11.25">
      <c r="B185" s="234"/>
      <c r="C185" s="235"/>
      <c r="D185" s="213" t="s">
        <v>802</v>
      </c>
      <c r="E185" s="236" t="s">
        <v>19</v>
      </c>
      <c r="F185" s="237" t="s">
        <v>923</v>
      </c>
      <c r="G185" s="235"/>
      <c r="H185" s="236" t="s">
        <v>19</v>
      </c>
      <c r="I185" s="238"/>
      <c r="J185" s="235"/>
      <c r="K185" s="235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802</v>
      </c>
      <c r="AU185" s="243" t="s">
        <v>84</v>
      </c>
      <c r="AV185" s="14" t="s">
        <v>82</v>
      </c>
      <c r="AW185" s="14" t="s">
        <v>35</v>
      </c>
      <c r="AX185" s="14" t="s">
        <v>74</v>
      </c>
      <c r="AY185" s="243" t="s">
        <v>133</v>
      </c>
    </row>
    <row r="186" spans="2:51" s="12" customFormat="1" ht="11.25">
      <c r="B186" s="211"/>
      <c r="C186" s="212"/>
      <c r="D186" s="213" t="s">
        <v>802</v>
      </c>
      <c r="E186" s="214" t="s">
        <v>19</v>
      </c>
      <c r="F186" s="215" t="s">
        <v>924</v>
      </c>
      <c r="G186" s="212"/>
      <c r="H186" s="216">
        <v>52.5</v>
      </c>
      <c r="I186" s="217"/>
      <c r="J186" s="212"/>
      <c r="K186" s="212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802</v>
      </c>
      <c r="AU186" s="222" t="s">
        <v>84</v>
      </c>
      <c r="AV186" s="12" t="s">
        <v>84</v>
      </c>
      <c r="AW186" s="12" t="s">
        <v>35</v>
      </c>
      <c r="AX186" s="12" t="s">
        <v>74</v>
      </c>
      <c r="AY186" s="222" t="s">
        <v>133</v>
      </c>
    </row>
    <row r="187" spans="2:51" s="12" customFormat="1" ht="11.25">
      <c r="B187" s="211"/>
      <c r="C187" s="212"/>
      <c r="D187" s="213" t="s">
        <v>802</v>
      </c>
      <c r="E187" s="214" t="s">
        <v>19</v>
      </c>
      <c r="F187" s="215" t="s">
        <v>925</v>
      </c>
      <c r="G187" s="212"/>
      <c r="H187" s="216">
        <v>166.4</v>
      </c>
      <c r="I187" s="217"/>
      <c r="J187" s="212"/>
      <c r="K187" s="212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802</v>
      </c>
      <c r="AU187" s="222" t="s">
        <v>84</v>
      </c>
      <c r="AV187" s="12" t="s">
        <v>84</v>
      </c>
      <c r="AW187" s="12" t="s">
        <v>35</v>
      </c>
      <c r="AX187" s="12" t="s">
        <v>74</v>
      </c>
      <c r="AY187" s="222" t="s">
        <v>133</v>
      </c>
    </row>
    <row r="188" spans="2:51" s="13" customFormat="1" ht="11.25">
      <c r="B188" s="223"/>
      <c r="C188" s="224"/>
      <c r="D188" s="213" t="s">
        <v>802</v>
      </c>
      <c r="E188" s="225" t="s">
        <v>19</v>
      </c>
      <c r="F188" s="226" t="s">
        <v>835</v>
      </c>
      <c r="G188" s="224"/>
      <c r="H188" s="227">
        <v>218.9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802</v>
      </c>
      <c r="AU188" s="233" t="s">
        <v>84</v>
      </c>
      <c r="AV188" s="13" t="s">
        <v>152</v>
      </c>
      <c r="AW188" s="13" t="s">
        <v>35</v>
      </c>
      <c r="AX188" s="13" t="s">
        <v>82</v>
      </c>
      <c r="AY188" s="233" t="s">
        <v>133</v>
      </c>
    </row>
    <row r="189" spans="2:65" s="1" customFormat="1" ht="16.5" customHeight="1">
      <c r="B189" s="35"/>
      <c r="C189" s="183" t="s">
        <v>262</v>
      </c>
      <c r="D189" s="183" t="s">
        <v>136</v>
      </c>
      <c r="E189" s="184" t="s">
        <v>929</v>
      </c>
      <c r="F189" s="185" t="s">
        <v>930</v>
      </c>
      <c r="G189" s="186" t="s">
        <v>269</v>
      </c>
      <c r="H189" s="187">
        <v>166.4</v>
      </c>
      <c r="I189" s="188"/>
      <c r="J189" s="189">
        <f>ROUND(I189*H189,2)</f>
        <v>0</v>
      </c>
      <c r="K189" s="185" t="s">
        <v>140</v>
      </c>
      <c r="L189" s="39"/>
      <c r="M189" s="190" t="s">
        <v>19</v>
      </c>
      <c r="N189" s="191" t="s">
        <v>45</v>
      </c>
      <c r="O189" s="61"/>
      <c r="P189" s="192">
        <f>O189*H189</f>
        <v>0</v>
      </c>
      <c r="Q189" s="192">
        <v>0.0051</v>
      </c>
      <c r="R189" s="192">
        <f>Q189*H189</f>
        <v>0.8486400000000001</v>
      </c>
      <c r="S189" s="192">
        <v>0</v>
      </c>
      <c r="T189" s="193">
        <f>S189*H189</f>
        <v>0</v>
      </c>
      <c r="AR189" s="18" t="s">
        <v>152</v>
      </c>
      <c r="AT189" s="18" t="s">
        <v>136</v>
      </c>
      <c r="AU189" s="18" t="s">
        <v>84</v>
      </c>
      <c r="AY189" s="18" t="s">
        <v>133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8" t="s">
        <v>82</v>
      </c>
      <c r="BK189" s="194">
        <f>ROUND(I189*H189,2)</f>
        <v>0</v>
      </c>
      <c r="BL189" s="18" t="s">
        <v>152</v>
      </c>
      <c r="BM189" s="18" t="s">
        <v>931</v>
      </c>
    </row>
    <row r="190" spans="2:51" s="12" customFormat="1" ht="11.25">
      <c r="B190" s="211"/>
      <c r="C190" s="212"/>
      <c r="D190" s="213" t="s">
        <v>802</v>
      </c>
      <c r="E190" s="214" t="s">
        <v>19</v>
      </c>
      <c r="F190" s="215" t="s">
        <v>925</v>
      </c>
      <c r="G190" s="212"/>
      <c r="H190" s="216">
        <v>166.4</v>
      </c>
      <c r="I190" s="217"/>
      <c r="J190" s="212"/>
      <c r="K190" s="212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802</v>
      </c>
      <c r="AU190" s="222" t="s">
        <v>84</v>
      </c>
      <c r="AV190" s="12" t="s">
        <v>84</v>
      </c>
      <c r="AW190" s="12" t="s">
        <v>35</v>
      </c>
      <c r="AX190" s="12" t="s">
        <v>82</v>
      </c>
      <c r="AY190" s="222" t="s">
        <v>133</v>
      </c>
    </row>
    <row r="191" spans="2:65" s="1" customFormat="1" ht="22.5" customHeight="1">
      <c r="B191" s="35"/>
      <c r="C191" s="183" t="s">
        <v>266</v>
      </c>
      <c r="D191" s="183" t="s">
        <v>136</v>
      </c>
      <c r="E191" s="184" t="s">
        <v>932</v>
      </c>
      <c r="F191" s="185" t="s">
        <v>933</v>
      </c>
      <c r="G191" s="186" t="s">
        <v>269</v>
      </c>
      <c r="H191" s="187">
        <v>52.5</v>
      </c>
      <c r="I191" s="188"/>
      <c r="J191" s="189">
        <f>ROUND(I191*H191,2)</f>
        <v>0</v>
      </c>
      <c r="K191" s="185" t="s">
        <v>140</v>
      </c>
      <c r="L191" s="39"/>
      <c r="M191" s="190" t="s">
        <v>19</v>
      </c>
      <c r="N191" s="191" t="s">
        <v>45</v>
      </c>
      <c r="O191" s="61"/>
      <c r="P191" s="192">
        <f>O191*H191</f>
        <v>0</v>
      </c>
      <c r="Q191" s="192">
        <v>0.017</v>
      </c>
      <c r="R191" s="192">
        <f>Q191*H191</f>
        <v>0.8925000000000001</v>
      </c>
      <c r="S191" s="192">
        <v>0</v>
      </c>
      <c r="T191" s="193">
        <f>S191*H191</f>
        <v>0</v>
      </c>
      <c r="AR191" s="18" t="s">
        <v>152</v>
      </c>
      <c r="AT191" s="18" t="s">
        <v>136</v>
      </c>
      <c r="AU191" s="18" t="s">
        <v>84</v>
      </c>
      <c r="AY191" s="18" t="s">
        <v>133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8" t="s">
        <v>82</v>
      </c>
      <c r="BK191" s="194">
        <f>ROUND(I191*H191,2)</f>
        <v>0</v>
      </c>
      <c r="BL191" s="18" t="s">
        <v>152</v>
      </c>
      <c r="BM191" s="18" t="s">
        <v>934</v>
      </c>
    </row>
    <row r="192" spans="2:51" s="14" customFormat="1" ht="11.25">
      <c r="B192" s="234"/>
      <c r="C192" s="235"/>
      <c r="D192" s="213" t="s">
        <v>802</v>
      </c>
      <c r="E192" s="236" t="s">
        <v>19</v>
      </c>
      <c r="F192" s="237" t="s">
        <v>923</v>
      </c>
      <c r="G192" s="235"/>
      <c r="H192" s="236" t="s">
        <v>19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802</v>
      </c>
      <c r="AU192" s="243" t="s">
        <v>84</v>
      </c>
      <c r="AV192" s="14" t="s">
        <v>82</v>
      </c>
      <c r="AW192" s="14" t="s">
        <v>35</v>
      </c>
      <c r="AX192" s="14" t="s">
        <v>74</v>
      </c>
      <c r="AY192" s="243" t="s">
        <v>133</v>
      </c>
    </row>
    <row r="193" spans="2:51" s="12" customFormat="1" ht="11.25">
      <c r="B193" s="211"/>
      <c r="C193" s="212"/>
      <c r="D193" s="213" t="s">
        <v>802</v>
      </c>
      <c r="E193" s="214" t="s">
        <v>19</v>
      </c>
      <c r="F193" s="215" t="s">
        <v>924</v>
      </c>
      <c r="G193" s="212"/>
      <c r="H193" s="216">
        <v>52.5</v>
      </c>
      <c r="I193" s="217"/>
      <c r="J193" s="212"/>
      <c r="K193" s="212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802</v>
      </c>
      <c r="AU193" s="222" t="s">
        <v>84</v>
      </c>
      <c r="AV193" s="12" t="s">
        <v>84</v>
      </c>
      <c r="AW193" s="12" t="s">
        <v>35</v>
      </c>
      <c r="AX193" s="12" t="s">
        <v>82</v>
      </c>
      <c r="AY193" s="222" t="s">
        <v>133</v>
      </c>
    </row>
    <row r="194" spans="2:65" s="1" customFormat="1" ht="16.5" customHeight="1">
      <c r="B194" s="35"/>
      <c r="C194" s="183" t="s">
        <v>146</v>
      </c>
      <c r="D194" s="183" t="s">
        <v>136</v>
      </c>
      <c r="E194" s="184" t="s">
        <v>935</v>
      </c>
      <c r="F194" s="185" t="s">
        <v>936</v>
      </c>
      <c r="G194" s="186" t="s">
        <v>269</v>
      </c>
      <c r="H194" s="187">
        <v>245.4</v>
      </c>
      <c r="I194" s="188"/>
      <c r="J194" s="189">
        <f>ROUND(I194*H194,2)</f>
        <v>0</v>
      </c>
      <c r="K194" s="185" t="s">
        <v>140</v>
      </c>
      <c r="L194" s="39"/>
      <c r="M194" s="190" t="s">
        <v>19</v>
      </c>
      <c r="N194" s="191" t="s">
        <v>45</v>
      </c>
      <c r="O194" s="61"/>
      <c r="P194" s="192">
        <f>O194*H194</f>
        <v>0</v>
      </c>
      <c r="Q194" s="192">
        <v>0.0014</v>
      </c>
      <c r="R194" s="192">
        <f>Q194*H194</f>
        <v>0.34356000000000003</v>
      </c>
      <c r="S194" s="192">
        <v>0</v>
      </c>
      <c r="T194" s="193">
        <f>S194*H194</f>
        <v>0</v>
      </c>
      <c r="AR194" s="18" t="s">
        <v>152</v>
      </c>
      <c r="AT194" s="18" t="s">
        <v>136</v>
      </c>
      <c r="AU194" s="18" t="s">
        <v>84</v>
      </c>
      <c r="AY194" s="18" t="s">
        <v>133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18" t="s">
        <v>82</v>
      </c>
      <c r="BK194" s="194">
        <f>ROUND(I194*H194,2)</f>
        <v>0</v>
      </c>
      <c r="BL194" s="18" t="s">
        <v>152</v>
      </c>
      <c r="BM194" s="18" t="s">
        <v>937</v>
      </c>
    </row>
    <row r="195" spans="2:51" s="12" customFormat="1" ht="11.25">
      <c r="B195" s="211"/>
      <c r="C195" s="212"/>
      <c r="D195" s="213" t="s">
        <v>802</v>
      </c>
      <c r="E195" s="214" t="s">
        <v>19</v>
      </c>
      <c r="F195" s="215" t="s">
        <v>938</v>
      </c>
      <c r="G195" s="212"/>
      <c r="H195" s="216">
        <v>87.108</v>
      </c>
      <c r="I195" s="217"/>
      <c r="J195" s="212"/>
      <c r="K195" s="212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802</v>
      </c>
      <c r="AU195" s="222" t="s">
        <v>84</v>
      </c>
      <c r="AV195" s="12" t="s">
        <v>84</v>
      </c>
      <c r="AW195" s="12" t="s">
        <v>35</v>
      </c>
      <c r="AX195" s="12" t="s">
        <v>74</v>
      </c>
      <c r="AY195" s="222" t="s">
        <v>133</v>
      </c>
    </row>
    <row r="196" spans="2:51" s="12" customFormat="1" ht="11.25">
      <c r="B196" s="211"/>
      <c r="C196" s="212"/>
      <c r="D196" s="213" t="s">
        <v>802</v>
      </c>
      <c r="E196" s="214" t="s">
        <v>19</v>
      </c>
      <c r="F196" s="215" t="s">
        <v>939</v>
      </c>
      <c r="G196" s="212"/>
      <c r="H196" s="216">
        <v>60.619</v>
      </c>
      <c r="I196" s="217"/>
      <c r="J196" s="212"/>
      <c r="K196" s="212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802</v>
      </c>
      <c r="AU196" s="222" t="s">
        <v>84</v>
      </c>
      <c r="AV196" s="12" t="s">
        <v>84</v>
      </c>
      <c r="AW196" s="12" t="s">
        <v>35</v>
      </c>
      <c r="AX196" s="12" t="s">
        <v>74</v>
      </c>
      <c r="AY196" s="222" t="s">
        <v>133</v>
      </c>
    </row>
    <row r="197" spans="2:51" s="14" customFormat="1" ht="11.25">
      <c r="B197" s="234"/>
      <c r="C197" s="235"/>
      <c r="D197" s="213" t="s">
        <v>802</v>
      </c>
      <c r="E197" s="236" t="s">
        <v>19</v>
      </c>
      <c r="F197" s="237" t="s">
        <v>940</v>
      </c>
      <c r="G197" s="235"/>
      <c r="H197" s="236" t="s">
        <v>19</v>
      </c>
      <c r="I197" s="238"/>
      <c r="J197" s="235"/>
      <c r="K197" s="235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802</v>
      </c>
      <c r="AU197" s="243" t="s">
        <v>84</v>
      </c>
      <c r="AV197" s="14" t="s">
        <v>82</v>
      </c>
      <c r="AW197" s="14" t="s">
        <v>35</v>
      </c>
      <c r="AX197" s="14" t="s">
        <v>74</v>
      </c>
      <c r="AY197" s="243" t="s">
        <v>133</v>
      </c>
    </row>
    <row r="198" spans="2:51" s="12" customFormat="1" ht="11.25">
      <c r="B198" s="211"/>
      <c r="C198" s="212"/>
      <c r="D198" s="213" t="s">
        <v>802</v>
      </c>
      <c r="E198" s="214" t="s">
        <v>19</v>
      </c>
      <c r="F198" s="215" t="s">
        <v>941</v>
      </c>
      <c r="G198" s="212"/>
      <c r="H198" s="216">
        <v>41.723</v>
      </c>
      <c r="I198" s="217"/>
      <c r="J198" s="212"/>
      <c r="K198" s="212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802</v>
      </c>
      <c r="AU198" s="222" t="s">
        <v>84</v>
      </c>
      <c r="AV198" s="12" t="s">
        <v>84</v>
      </c>
      <c r="AW198" s="12" t="s">
        <v>35</v>
      </c>
      <c r="AX198" s="12" t="s">
        <v>74</v>
      </c>
      <c r="AY198" s="222" t="s">
        <v>133</v>
      </c>
    </row>
    <row r="199" spans="2:51" s="12" customFormat="1" ht="11.25">
      <c r="B199" s="211"/>
      <c r="C199" s="212"/>
      <c r="D199" s="213" t="s">
        <v>802</v>
      </c>
      <c r="E199" s="214" t="s">
        <v>19</v>
      </c>
      <c r="F199" s="215" t="s">
        <v>942</v>
      </c>
      <c r="G199" s="212"/>
      <c r="H199" s="216">
        <v>2.09</v>
      </c>
      <c r="I199" s="217"/>
      <c r="J199" s="212"/>
      <c r="K199" s="212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802</v>
      </c>
      <c r="AU199" s="222" t="s">
        <v>84</v>
      </c>
      <c r="AV199" s="12" t="s">
        <v>84</v>
      </c>
      <c r="AW199" s="12" t="s">
        <v>35</v>
      </c>
      <c r="AX199" s="12" t="s">
        <v>74</v>
      </c>
      <c r="AY199" s="222" t="s">
        <v>133</v>
      </c>
    </row>
    <row r="200" spans="2:51" s="12" customFormat="1" ht="11.25">
      <c r="B200" s="211"/>
      <c r="C200" s="212"/>
      <c r="D200" s="213" t="s">
        <v>802</v>
      </c>
      <c r="E200" s="214" t="s">
        <v>19</v>
      </c>
      <c r="F200" s="215" t="s">
        <v>943</v>
      </c>
      <c r="G200" s="212"/>
      <c r="H200" s="216">
        <v>4.76</v>
      </c>
      <c r="I200" s="217"/>
      <c r="J200" s="212"/>
      <c r="K200" s="212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802</v>
      </c>
      <c r="AU200" s="222" t="s">
        <v>84</v>
      </c>
      <c r="AV200" s="12" t="s">
        <v>84</v>
      </c>
      <c r="AW200" s="12" t="s">
        <v>35</v>
      </c>
      <c r="AX200" s="12" t="s">
        <v>74</v>
      </c>
      <c r="AY200" s="222" t="s">
        <v>133</v>
      </c>
    </row>
    <row r="201" spans="2:51" s="12" customFormat="1" ht="11.25">
      <c r="B201" s="211"/>
      <c r="C201" s="212"/>
      <c r="D201" s="213" t="s">
        <v>802</v>
      </c>
      <c r="E201" s="214" t="s">
        <v>19</v>
      </c>
      <c r="F201" s="215" t="s">
        <v>944</v>
      </c>
      <c r="G201" s="212"/>
      <c r="H201" s="216">
        <v>3.33</v>
      </c>
      <c r="I201" s="217"/>
      <c r="J201" s="212"/>
      <c r="K201" s="212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802</v>
      </c>
      <c r="AU201" s="222" t="s">
        <v>84</v>
      </c>
      <c r="AV201" s="12" t="s">
        <v>84</v>
      </c>
      <c r="AW201" s="12" t="s">
        <v>35</v>
      </c>
      <c r="AX201" s="12" t="s">
        <v>74</v>
      </c>
      <c r="AY201" s="222" t="s">
        <v>133</v>
      </c>
    </row>
    <row r="202" spans="2:51" s="12" customFormat="1" ht="11.25">
      <c r="B202" s="211"/>
      <c r="C202" s="212"/>
      <c r="D202" s="213" t="s">
        <v>802</v>
      </c>
      <c r="E202" s="214" t="s">
        <v>19</v>
      </c>
      <c r="F202" s="215" t="s">
        <v>945</v>
      </c>
      <c r="G202" s="212"/>
      <c r="H202" s="216">
        <v>7.02</v>
      </c>
      <c r="I202" s="217"/>
      <c r="J202" s="212"/>
      <c r="K202" s="212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802</v>
      </c>
      <c r="AU202" s="222" t="s">
        <v>84</v>
      </c>
      <c r="AV202" s="12" t="s">
        <v>84</v>
      </c>
      <c r="AW202" s="12" t="s">
        <v>35</v>
      </c>
      <c r="AX202" s="12" t="s">
        <v>74</v>
      </c>
      <c r="AY202" s="222" t="s">
        <v>133</v>
      </c>
    </row>
    <row r="203" spans="2:51" s="12" customFormat="1" ht="11.25">
      <c r="B203" s="211"/>
      <c r="C203" s="212"/>
      <c r="D203" s="213" t="s">
        <v>802</v>
      </c>
      <c r="E203" s="214" t="s">
        <v>19</v>
      </c>
      <c r="F203" s="215" t="s">
        <v>946</v>
      </c>
      <c r="G203" s="212"/>
      <c r="H203" s="216">
        <v>7.185</v>
      </c>
      <c r="I203" s="217"/>
      <c r="J203" s="212"/>
      <c r="K203" s="212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802</v>
      </c>
      <c r="AU203" s="222" t="s">
        <v>84</v>
      </c>
      <c r="AV203" s="12" t="s">
        <v>84</v>
      </c>
      <c r="AW203" s="12" t="s">
        <v>35</v>
      </c>
      <c r="AX203" s="12" t="s">
        <v>74</v>
      </c>
      <c r="AY203" s="222" t="s">
        <v>133</v>
      </c>
    </row>
    <row r="204" spans="2:51" s="12" customFormat="1" ht="11.25">
      <c r="B204" s="211"/>
      <c r="C204" s="212"/>
      <c r="D204" s="213" t="s">
        <v>802</v>
      </c>
      <c r="E204" s="214" t="s">
        <v>19</v>
      </c>
      <c r="F204" s="215" t="s">
        <v>947</v>
      </c>
      <c r="G204" s="212"/>
      <c r="H204" s="216">
        <v>9.685</v>
      </c>
      <c r="I204" s="217"/>
      <c r="J204" s="212"/>
      <c r="K204" s="212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802</v>
      </c>
      <c r="AU204" s="222" t="s">
        <v>84</v>
      </c>
      <c r="AV204" s="12" t="s">
        <v>84</v>
      </c>
      <c r="AW204" s="12" t="s">
        <v>35</v>
      </c>
      <c r="AX204" s="12" t="s">
        <v>74</v>
      </c>
      <c r="AY204" s="222" t="s">
        <v>133</v>
      </c>
    </row>
    <row r="205" spans="2:51" s="12" customFormat="1" ht="11.25">
      <c r="B205" s="211"/>
      <c r="C205" s="212"/>
      <c r="D205" s="213" t="s">
        <v>802</v>
      </c>
      <c r="E205" s="214" t="s">
        <v>19</v>
      </c>
      <c r="F205" s="215" t="s">
        <v>948</v>
      </c>
      <c r="G205" s="212"/>
      <c r="H205" s="216">
        <v>21.88</v>
      </c>
      <c r="I205" s="217"/>
      <c r="J205" s="212"/>
      <c r="K205" s="212"/>
      <c r="L205" s="218"/>
      <c r="M205" s="219"/>
      <c r="N205" s="220"/>
      <c r="O205" s="220"/>
      <c r="P205" s="220"/>
      <c r="Q205" s="220"/>
      <c r="R205" s="220"/>
      <c r="S205" s="220"/>
      <c r="T205" s="221"/>
      <c r="AT205" s="222" t="s">
        <v>802</v>
      </c>
      <c r="AU205" s="222" t="s">
        <v>84</v>
      </c>
      <c r="AV205" s="12" t="s">
        <v>84</v>
      </c>
      <c r="AW205" s="12" t="s">
        <v>35</v>
      </c>
      <c r="AX205" s="12" t="s">
        <v>74</v>
      </c>
      <c r="AY205" s="222" t="s">
        <v>133</v>
      </c>
    </row>
    <row r="206" spans="2:51" s="13" customFormat="1" ht="11.25">
      <c r="B206" s="223"/>
      <c r="C206" s="224"/>
      <c r="D206" s="213" t="s">
        <v>802</v>
      </c>
      <c r="E206" s="225" t="s">
        <v>19</v>
      </c>
      <c r="F206" s="226" t="s">
        <v>835</v>
      </c>
      <c r="G206" s="224"/>
      <c r="H206" s="227">
        <v>245.4</v>
      </c>
      <c r="I206" s="228"/>
      <c r="J206" s="224"/>
      <c r="K206" s="224"/>
      <c r="L206" s="229"/>
      <c r="M206" s="230"/>
      <c r="N206" s="231"/>
      <c r="O206" s="231"/>
      <c r="P206" s="231"/>
      <c r="Q206" s="231"/>
      <c r="R206" s="231"/>
      <c r="S206" s="231"/>
      <c r="T206" s="232"/>
      <c r="AT206" s="233" t="s">
        <v>802</v>
      </c>
      <c r="AU206" s="233" t="s">
        <v>84</v>
      </c>
      <c r="AV206" s="13" t="s">
        <v>152</v>
      </c>
      <c r="AW206" s="13" t="s">
        <v>35</v>
      </c>
      <c r="AX206" s="13" t="s">
        <v>82</v>
      </c>
      <c r="AY206" s="233" t="s">
        <v>133</v>
      </c>
    </row>
    <row r="207" spans="2:65" s="1" customFormat="1" ht="16.5" customHeight="1">
      <c r="B207" s="35"/>
      <c r="C207" s="183" t="s">
        <v>274</v>
      </c>
      <c r="D207" s="183" t="s">
        <v>136</v>
      </c>
      <c r="E207" s="184" t="s">
        <v>949</v>
      </c>
      <c r="F207" s="185" t="s">
        <v>950</v>
      </c>
      <c r="G207" s="186" t="s">
        <v>269</v>
      </c>
      <c r="H207" s="187">
        <v>91.528</v>
      </c>
      <c r="I207" s="188"/>
      <c r="J207" s="189">
        <f>ROUND(I207*H207,2)</f>
        <v>0</v>
      </c>
      <c r="K207" s="185" t="s">
        <v>140</v>
      </c>
      <c r="L207" s="39"/>
      <c r="M207" s="190" t="s">
        <v>19</v>
      </c>
      <c r="N207" s="191" t="s">
        <v>45</v>
      </c>
      <c r="O207" s="61"/>
      <c r="P207" s="192">
        <f>O207*H207</f>
        <v>0</v>
      </c>
      <c r="Q207" s="192">
        <v>0.00438</v>
      </c>
      <c r="R207" s="192">
        <f>Q207*H207</f>
        <v>0.40089264</v>
      </c>
      <c r="S207" s="192">
        <v>0</v>
      </c>
      <c r="T207" s="193">
        <f>S207*H207</f>
        <v>0</v>
      </c>
      <c r="AR207" s="18" t="s">
        <v>152</v>
      </c>
      <c r="AT207" s="18" t="s">
        <v>136</v>
      </c>
      <c r="AU207" s="18" t="s">
        <v>84</v>
      </c>
      <c r="AY207" s="18" t="s">
        <v>133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8" t="s">
        <v>82</v>
      </c>
      <c r="BK207" s="194">
        <f>ROUND(I207*H207,2)</f>
        <v>0</v>
      </c>
      <c r="BL207" s="18" t="s">
        <v>152</v>
      </c>
      <c r="BM207" s="18" t="s">
        <v>951</v>
      </c>
    </row>
    <row r="208" spans="2:51" s="12" customFormat="1" ht="11.25">
      <c r="B208" s="211"/>
      <c r="C208" s="212"/>
      <c r="D208" s="213" t="s">
        <v>802</v>
      </c>
      <c r="E208" s="214" t="s">
        <v>19</v>
      </c>
      <c r="F208" s="215" t="s">
        <v>952</v>
      </c>
      <c r="G208" s="212"/>
      <c r="H208" s="216">
        <v>22.308</v>
      </c>
      <c r="I208" s="217"/>
      <c r="J208" s="212"/>
      <c r="K208" s="212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802</v>
      </c>
      <c r="AU208" s="222" t="s">
        <v>84</v>
      </c>
      <c r="AV208" s="12" t="s">
        <v>84</v>
      </c>
      <c r="AW208" s="12" t="s">
        <v>35</v>
      </c>
      <c r="AX208" s="12" t="s">
        <v>74</v>
      </c>
      <c r="AY208" s="222" t="s">
        <v>133</v>
      </c>
    </row>
    <row r="209" spans="2:51" s="12" customFormat="1" ht="11.25">
      <c r="B209" s="211"/>
      <c r="C209" s="212"/>
      <c r="D209" s="213" t="s">
        <v>802</v>
      </c>
      <c r="E209" s="214" t="s">
        <v>19</v>
      </c>
      <c r="F209" s="215" t="s">
        <v>953</v>
      </c>
      <c r="G209" s="212"/>
      <c r="H209" s="216">
        <v>22.3</v>
      </c>
      <c r="I209" s="217"/>
      <c r="J209" s="212"/>
      <c r="K209" s="212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802</v>
      </c>
      <c r="AU209" s="222" t="s">
        <v>84</v>
      </c>
      <c r="AV209" s="12" t="s">
        <v>84</v>
      </c>
      <c r="AW209" s="12" t="s">
        <v>35</v>
      </c>
      <c r="AX209" s="12" t="s">
        <v>74</v>
      </c>
      <c r="AY209" s="222" t="s">
        <v>133</v>
      </c>
    </row>
    <row r="210" spans="2:51" s="12" customFormat="1" ht="11.25">
      <c r="B210" s="211"/>
      <c r="C210" s="212"/>
      <c r="D210" s="213" t="s">
        <v>802</v>
      </c>
      <c r="E210" s="214" t="s">
        <v>19</v>
      </c>
      <c r="F210" s="215" t="s">
        <v>954</v>
      </c>
      <c r="G210" s="212"/>
      <c r="H210" s="216">
        <v>7.92</v>
      </c>
      <c r="I210" s="217"/>
      <c r="J210" s="212"/>
      <c r="K210" s="212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802</v>
      </c>
      <c r="AU210" s="222" t="s">
        <v>84</v>
      </c>
      <c r="AV210" s="12" t="s">
        <v>84</v>
      </c>
      <c r="AW210" s="12" t="s">
        <v>35</v>
      </c>
      <c r="AX210" s="12" t="s">
        <v>74</v>
      </c>
      <c r="AY210" s="222" t="s">
        <v>133</v>
      </c>
    </row>
    <row r="211" spans="2:51" s="12" customFormat="1" ht="11.25">
      <c r="B211" s="211"/>
      <c r="C211" s="212"/>
      <c r="D211" s="213" t="s">
        <v>802</v>
      </c>
      <c r="E211" s="214" t="s">
        <v>19</v>
      </c>
      <c r="F211" s="215" t="s">
        <v>955</v>
      </c>
      <c r="G211" s="212"/>
      <c r="H211" s="216">
        <v>0.81</v>
      </c>
      <c r="I211" s="217"/>
      <c r="J211" s="212"/>
      <c r="K211" s="212"/>
      <c r="L211" s="218"/>
      <c r="M211" s="219"/>
      <c r="N211" s="220"/>
      <c r="O211" s="220"/>
      <c r="P211" s="220"/>
      <c r="Q211" s="220"/>
      <c r="R211" s="220"/>
      <c r="S211" s="220"/>
      <c r="T211" s="221"/>
      <c r="AT211" s="222" t="s">
        <v>802</v>
      </c>
      <c r="AU211" s="222" t="s">
        <v>84</v>
      </c>
      <c r="AV211" s="12" t="s">
        <v>84</v>
      </c>
      <c r="AW211" s="12" t="s">
        <v>35</v>
      </c>
      <c r="AX211" s="12" t="s">
        <v>74</v>
      </c>
      <c r="AY211" s="222" t="s">
        <v>133</v>
      </c>
    </row>
    <row r="212" spans="2:51" s="12" customFormat="1" ht="11.25">
      <c r="B212" s="211"/>
      <c r="C212" s="212"/>
      <c r="D212" s="213" t="s">
        <v>802</v>
      </c>
      <c r="E212" s="214" t="s">
        <v>19</v>
      </c>
      <c r="F212" s="215" t="s">
        <v>956</v>
      </c>
      <c r="G212" s="212"/>
      <c r="H212" s="216">
        <v>3.33</v>
      </c>
      <c r="I212" s="217"/>
      <c r="J212" s="212"/>
      <c r="K212" s="212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802</v>
      </c>
      <c r="AU212" s="222" t="s">
        <v>84</v>
      </c>
      <c r="AV212" s="12" t="s">
        <v>84</v>
      </c>
      <c r="AW212" s="12" t="s">
        <v>35</v>
      </c>
      <c r="AX212" s="12" t="s">
        <v>74</v>
      </c>
      <c r="AY212" s="222" t="s">
        <v>133</v>
      </c>
    </row>
    <row r="213" spans="2:51" s="15" customFormat="1" ht="11.25">
      <c r="B213" s="244"/>
      <c r="C213" s="245"/>
      <c r="D213" s="213" t="s">
        <v>802</v>
      </c>
      <c r="E213" s="246" t="s">
        <v>19</v>
      </c>
      <c r="F213" s="247" t="s">
        <v>957</v>
      </c>
      <c r="G213" s="245"/>
      <c r="H213" s="248">
        <v>56.668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802</v>
      </c>
      <c r="AU213" s="254" t="s">
        <v>84</v>
      </c>
      <c r="AV213" s="15" t="s">
        <v>148</v>
      </c>
      <c r="AW213" s="15" t="s">
        <v>35</v>
      </c>
      <c r="AX213" s="15" t="s">
        <v>74</v>
      </c>
      <c r="AY213" s="254" t="s">
        <v>133</v>
      </c>
    </row>
    <row r="214" spans="2:51" s="14" customFormat="1" ht="11.25">
      <c r="B214" s="234"/>
      <c r="C214" s="235"/>
      <c r="D214" s="213" t="s">
        <v>802</v>
      </c>
      <c r="E214" s="236" t="s">
        <v>19</v>
      </c>
      <c r="F214" s="237" t="s">
        <v>958</v>
      </c>
      <c r="G214" s="235"/>
      <c r="H214" s="236" t="s">
        <v>19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802</v>
      </c>
      <c r="AU214" s="243" t="s">
        <v>84</v>
      </c>
      <c r="AV214" s="14" t="s">
        <v>82</v>
      </c>
      <c r="AW214" s="14" t="s">
        <v>35</v>
      </c>
      <c r="AX214" s="14" t="s">
        <v>74</v>
      </c>
      <c r="AY214" s="243" t="s">
        <v>133</v>
      </c>
    </row>
    <row r="215" spans="2:51" s="12" customFormat="1" ht="11.25">
      <c r="B215" s="211"/>
      <c r="C215" s="212"/>
      <c r="D215" s="213" t="s">
        <v>802</v>
      </c>
      <c r="E215" s="214" t="s">
        <v>19</v>
      </c>
      <c r="F215" s="215" t="s">
        <v>959</v>
      </c>
      <c r="G215" s="212"/>
      <c r="H215" s="216">
        <v>24.36</v>
      </c>
      <c r="I215" s="217"/>
      <c r="J215" s="212"/>
      <c r="K215" s="212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802</v>
      </c>
      <c r="AU215" s="222" t="s">
        <v>84</v>
      </c>
      <c r="AV215" s="12" t="s">
        <v>84</v>
      </c>
      <c r="AW215" s="12" t="s">
        <v>35</v>
      </c>
      <c r="AX215" s="12" t="s">
        <v>74</v>
      </c>
      <c r="AY215" s="222" t="s">
        <v>133</v>
      </c>
    </row>
    <row r="216" spans="2:51" s="12" customFormat="1" ht="11.25">
      <c r="B216" s="211"/>
      <c r="C216" s="212"/>
      <c r="D216" s="213" t="s">
        <v>802</v>
      </c>
      <c r="E216" s="214" t="s">
        <v>19</v>
      </c>
      <c r="F216" s="215" t="s">
        <v>960</v>
      </c>
      <c r="G216" s="212"/>
      <c r="H216" s="216">
        <v>0.42</v>
      </c>
      <c r="I216" s="217"/>
      <c r="J216" s="212"/>
      <c r="K216" s="212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802</v>
      </c>
      <c r="AU216" s="222" t="s">
        <v>84</v>
      </c>
      <c r="AV216" s="12" t="s">
        <v>84</v>
      </c>
      <c r="AW216" s="12" t="s">
        <v>35</v>
      </c>
      <c r="AX216" s="12" t="s">
        <v>74</v>
      </c>
      <c r="AY216" s="222" t="s">
        <v>133</v>
      </c>
    </row>
    <row r="217" spans="2:51" s="12" customFormat="1" ht="11.25">
      <c r="B217" s="211"/>
      <c r="C217" s="212"/>
      <c r="D217" s="213" t="s">
        <v>802</v>
      </c>
      <c r="E217" s="214" t="s">
        <v>19</v>
      </c>
      <c r="F217" s="215" t="s">
        <v>961</v>
      </c>
      <c r="G217" s="212"/>
      <c r="H217" s="216">
        <v>6.09</v>
      </c>
      <c r="I217" s="217"/>
      <c r="J217" s="212"/>
      <c r="K217" s="212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802</v>
      </c>
      <c r="AU217" s="222" t="s">
        <v>84</v>
      </c>
      <c r="AV217" s="12" t="s">
        <v>84</v>
      </c>
      <c r="AW217" s="12" t="s">
        <v>35</v>
      </c>
      <c r="AX217" s="12" t="s">
        <v>74</v>
      </c>
      <c r="AY217" s="222" t="s">
        <v>133</v>
      </c>
    </row>
    <row r="218" spans="2:51" s="12" customFormat="1" ht="11.25">
      <c r="B218" s="211"/>
      <c r="C218" s="212"/>
      <c r="D218" s="213" t="s">
        <v>802</v>
      </c>
      <c r="E218" s="214" t="s">
        <v>19</v>
      </c>
      <c r="F218" s="215" t="s">
        <v>962</v>
      </c>
      <c r="G218" s="212"/>
      <c r="H218" s="216">
        <v>3.99</v>
      </c>
      <c r="I218" s="217"/>
      <c r="J218" s="212"/>
      <c r="K218" s="212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802</v>
      </c>
      <c r="AU218" s="222" t="s">
        <v>84</v>
      </c>
      <c r="AV218" s="12" t="s">
        <v>84</v>
      </c>
      <c r="AW218" s="12" t="s">
        <v>35</v>
      </c>
      <c r="AX218" s="12" t="s">
        <v>74</v>
      </c>
      <c r="AY218" s="222" t="s">
        <v>133</v>
      </c>
    </row>
    <row r="219" spans="2:51" s="15" customFormat="1" ht="11.25">
      <c r="B219" s="244"/>
      <c r="C219" s="245"/>
      <c r="D219" s="213" t="s">
        <v>802</v>
      </c>
      <c r="E219" s="246" t="s">
        <v>19</v>
      </c>
      <c r="F219" s="247" t="s">
        <v>957</v>
      </c>
      <c r="G219" s="245"/>
      <c r="H219" s="248">
        <v>34.86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802</v>
      </c>
      <c r="AU219" s="254" t="s">
        <v>84</v>
      </c>
      <c r="AV219" s="15" t="s">
        <v>148</v>
      </c>
      <c r="AW219" s="15" t="s">
        <v>35</v>
      </c>
      <c r="AX219" s="15" t="s">
        <v>74</v>
      </c>
      <c r="AY219" s="254" t="s">
        <v>133</v>
      </c>
    </row>
    <row r="220" spans="2:51" s="13" customFormat="1" ht="11.25">
      <c r="B220" s="223"/>
      <c r="C220" s="224"/>
      <c r="D220" s="213" t="s">
        <v>802</v>
      </c>
      <c r="E220" s="225" t="s">
        <v>19</v>
      </c>
      <c r="F220" s="226" t="s">
        <v>835</v>
      </c>
      <c r="G220" s="224"/>
      <c r="H220" s="227">
        <v>91.528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802</v>
      </c>
      <c r="AU220" s="233" t="s">
        <v>84</v>
      </c>
      <c r="AV220" s="13" t="s">
        <v>152</v>
      </c>
      <c r="AW220" s="13" t="s">
        <v>35</v>
      </c>
      <c r="AX220" s="13" t="s">
        <v>82</v>
      </c>
      <c r="AY220" s="233" t="s">
        <v>133</v>
      </c>
    </row>
    <row r="221" spans="2:65" s="1" customFormat="1" ht="16.5" customHeight="1">
      <c r="B221" s="35"/>
      <c r="C221" s="183" t="s">
        <v>278</v>
      </c>
      <c r="D221" s="183" t="s">
        <v>136</v>
      </c>
      <c r="E221" s="184" t="s">
        <v>963</v>
      </c>
      <c r="F221" s="185" t="s">
        <v>964</v>
      </c>
      <c r="G221" s="186" t="s">
        <v>269</v>
      </c>
      <c r="H221" s="187">
        <v>56.668</v>
      </c>
      <c r="I221" s="188"/>
      <c r="J221" s="189">
        <f>ROUND(I221*H221,2)</f>
        <v>0</v>
      </c>
      <c r="K221" s="185" t="s">
        <v>800</v>
      </c>
      <c r="L221" s="39"/>
      <c r="M221" s="190" t="s">
        <v>19</v>
      </c>
      <c r="N221" s="191" t="s">
        <v>45</v>
      </c>
      <c r="O221" s="61"/>
      <c r="P221" s="192">
        <f>O221*H221</f>
        <v>0</v>
      </c>
      <c r="Q221" s="192">
        <v>0.002</v>
      </c>
      <c r="R221" s="192">
        <f>Q221*H221</f>
        <v>0.113336</v>
      </c>
      <c r="S221" s="192">
        <v>0</v>
      </c>
      <c r="T221" s="193">
        <f>S221*H221</f>
        <v>0</v>
      </c>
      <c r="AR221" s="18" t="s">
        <v>152</v>
      </c>
      <c r="AT221" s="18" t="s">
        <v>136</v>
      </c>
      <c r="AU221" s="18" t="s">
        <v>84</v>
      </c>
      <c r="AY221" s="18" t="s">
        <v>133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18" t="s">
        <v>82</v>
      </c>
      <c r="BK221" s="194">
        <f>ROUND(I221*H221,2)</f>
        <v>0</v>
      </c>
      <c r="BL221" s="18" t="s">
        <v>152</v>
      </c>
      <c r="BM221" s="18" t="s">
        <v>965</v>
      </c>
    </row>
    <row r="222" spans="2:51" s="12" customFormat="1" ht="11.25">
      <c r="B222" s="211"/>
      <c r="C222" s="212"/>
      <c r="D222" s="213" t="s">
        <v>802</v>
      </c>
      <c r="E222" s="214" t="s">
        <v>19</v>
      </c>
      <c r="F222" s="215" t="s">
        <v>952</v>
      </c>
      <c r="G222" s="212"/>
      <c r="H222" s="216">
        <v>22.308</v>
      </c>
      <c r="I222" s="217"/>
      <c r="J222" s="212"/>
      <c r="K222" s="212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802</v>
      </c>
      <c r="AU222" s="222" t="s">
        <v>84</v>
      </c>
      <c r="AV222" s="12" t="s">
        <v>84</v>
      </c>
      <c r="AW222" s="12" t="s">
        <v>35</v>
      </c>
      <c r="AX222" s="12" t="s">
        <v>74</v>
      </c>
      <c r="AY222" s="222" t="s">
        <v>133</v>
      </c>
    </row>
    <row r="223" spans="2:51" s="12" customFormat="1" ht="11.25">
      <c r="B223" s="211"/>
      <c r="C223" s="212"/>
      <c r="D223" s="213" t="s">
        <v>802</v>
      </c>
      <c r="E223" s="214" t="s">
        <v>19</v>
      </c>
      <c r="F223" s="215" t="s">
        <v>953</v>
      </c>
      <c r="G223" s="212"/>
      <c r="H223" s="216">
        <v>22.3</v>
      </c>
      <c r="I223" s="217"/>
      <c r="J223" s="212"/>
      <c r="K223" s="212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802</v>
      </c>
      <c r="AU223" s="222" t="s">
        <v>84</v>
      </c>
      <c r="AV223" s="12" t="s">
        <v>84</v>
      </c>
      <c r="AW223" s="12" t="s">
        <v>35</v>
      </c>
      <c r="AX223" s="12" t="s">
        <v>74</v>
      </c>
      <c r="AY223" s="222" t="s">
        <v>133</v>
      </c>
    </row>
    <row r="224" spans="2:51" s="12" customFormat="1" ht="11.25">
      <c r="B224" s="211"/>
      <c r="C224" s="212"/>
      <c r="D224" s="213" t="s">
        <v>802</v>
      </c>
      <c r="E224" s="214" t="s">
        <v>19</v>
      </c>
      <c r="F224" s="215" t="s">
        <v>954</v>
      </c>
      <c r="G224" s="212"/>
      <c r="H224" s="216">
        <v>7.92</v>
      </c>
      <c r="I224" s="217"/>
      <c r="J224" s="212"/>
      <c r="K224" s="212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802</v>
      </c>
      <c r="AU224" s="222" t="s">
        <v>84</v>
      </c>
      <c r="AV224" s="12" t="s">
        <v>84</v>
      </c>
      <c r="AW224" s="12" t="s">
        <v>35</v>
      </c>
      <c r="AX224" s="12" t="s">
        <v>74</v>
      </c>
      <c r="AY224" s="222" t="s">
        <v>133</v>
      </c>
    </row>
    <row r="225" spans="2:51" s="12" customFormat="1" ht="11.25">
      <c r="B225" s="211"/>
      <c r="C225" s="212"/>
      <c r="D225" s="213" t="s">
        <v>802</v>
      </c>
      <c r="E225" s="214" t="s">
        <v>19</v>
      </c>
      <c r="F225" s="215" t="s">
        <v>955</v>
      </c>
      <c r="G225" s="212"/>
      <c r="H225" s="216">
        <v>0.81</v>
      </c>
      <c r="I225" s="217"/>
      <c r="J225" s="212"/>
      <c r="K225" s="212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802</v>
      </c>
      <c r="AU225" s="222" t="s">
        <v>84</v>
      </c>
      <c r="AV225" s="12" t="s">
        <v>84</v>
      </c>
      <c r="AW225" s="12" t="s">
        <v>35</v>
      </c>
      <c r="AX225" s="12" t="s">
        <v>74</v>
      </c>
      <c r="AY225" s="222" t="s">
        <v>133</v>
      </c>
    </row>
    <row r="226" spans="2:51" s="12" customFormat="1" ht="11.25">
      <c r="B226" s="211"/>
      <c r="C226" s="212"/>
      <c r="D226" s="213" t="s">
        <v>802</v>
      </c>
      <c r="E226" s="214" t="s">
        <v>19</v>
      </c>
      <c r="F226" s="215" t="s">
        <v>956</v>
      </c>
      <c r="G226" s="212"/>
      <c r="H226" s="216">
        <v>3.33</v>
      </c>
      <c r="I226" s="217"/>
      <c r="J226" s="212"/>
      <c r="K226" s="212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802</v>
      </c>
      <c r="AU226" s="222" t="s">
        <v>84</v>
      </c>
      <c r="AV226" s="12" t="s">
        <v>84</v>
      </c>
      <c r="AW226" s="12" t="s">
        <v>35</v>
      </c>
      <c r="AX226" s="12" t="s">
        <v>74</v>
      </c>
      <c r="AY226" s="222" t="s">
        <v>133</v>
      </c>
    </row>
    <row r="227" spans="2:51" s="13" customFormat="1" ht="11.25">
      <c r="B227" s="223"/>
      <c r="C227" s="224"/>
      <c r="D227" s="213" t="s">
        <v>802</v>
      </c>
      <c r="E227" s="225" t="s">
        <v>19</v>
      </c>
      <c r="F227" s="226" t="s">
        <v>835</v>
      </c>
      <c r="G227" s="224"/>
      <c r="H227" s="227">
        <v>56.668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802</v>
      </c>
      <c r="AU227" s="233" t="s">
        <v>84</v>
      </c>
      <c r="AV227" s="13" t="s">
        <v>152</v>
      </c>
      <c r="AW227" s="13" t="s">
        <v>35</v>
      </c>
      <c r="AX227" s="13" t="s">
        <v>82</v>
      </c>
      <c r="AY227" s="233" t="s">
        <v>133</v>
      </c>
    </row>
    <row r="228" spans="2:65" s="1" customFormat="1" ht="16.5" customHeight="1">
      <c r="B228" s="35"/>
      <c r="C228" s="183" t="s">
        <v>282</v>
      </c>
      <c r="D228" s="183" t="s">
        <v>136</v>
      </c>
      <c r="E228" s="184" t="s">
        <v>966</v>
      </c>
      <c r="F228" s="185" t="s">
        <v>967</v>
      </c>
      <c r="G228" s="186" t="s">
        <v>269</v>
      </c>
      <c r="H228" s="187">
        <v>245.4</v>
      </c>
      <c r="I228" s="188"/>
      <c r="J228" s="189">
        <f>ROUND(I228*H228,2)</f>
        <v>0</v>
      </c>
      <c r="K228" s="185" t="s">
        <v>140</v>
      </c>
      <c r="L228" s="39"/>
      <c r="M228" s="190" t="s">
        <v>19</v>
      </c>
      <c r="N228" s="191" t="s">
        <v>45</v>
      </c>
      <c r="O228" s="61"/>
      <c r="P228" s="192">
        <f>O228*H228</f>
        <v>0</v>
      </c>
      <c r="Q228" s="192">
        <v>0.003</v>
      </c>
      <c r="R228" s="192">
        <f>Q228*H228</f>
        <v>0.7362000000000001</v>
      </c>
      <c r="S228" s="192">
        <v>0</v>
      </c>
      <c r="T228" s="193">
        <f>S228*H228</f>
        <v>0</v>
      </c>
      <c r="AR228" s="18" t="s">
        <v>152</v>
      </c>
      <c r="AT228" s="18" t="s">
        <v>136</v>
      </c>
      <c r="AU228" s="18" t="s">
        <v>84</v>
      </c>
      <c r="AY228" s="18" t="s">
        <v>133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8" t="s">
        <v>82</v>
      </c>
      <c r="BK228" s="194">
        <f>ROUND(I228*H228,2)</f>
        <v>0</v>
      </c>
      <c r="BL228" s="18" t="s">
        <v>152</v>
      </c>
      <c r="BM228" s="18" t="s">
        <v>968</v>
      </c>
    </row>
    <row r="229" spans="2:51" s="12" customFormat="1" ht="11.25">
      <c r="B229" s="211"/>
      <c r="C229" s="212"/>
      <c r="D229" s="213" t="s">
        <v>802</v>
      </c>
      <c r="E229" s="214" t="s">
        <v>19</v>
      </c>
      <c r="F229" s="215" t="s">
        <v>938</v>
      </c>
      <c r="G229" s="212"/>
      <c r="H229" s="216">
        <v>87.108</v>
      </c>
      <c r="I229" s="217"/>
      <c r="J229" s="212"/>
      <c r="K229" s="212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802</v>
      </c>
      <c r="AU229" s="222" t="s">
        <v>84</v>
      </c>
      <c r="AV229" s="12" t="s">
        <v>84</v>
      </c>
      <c r="AW229" s="12" t="s">
        <v>35</v>
      </c>
      <c r="AX229" s="12" t="s">
        <v>74</v>
      </c>
      <c r="AY229" s="222" t="s">
        <v>133</v>
      </c>
    </row>
    <row r="230" spans="2:51" s="12" customFormat="1" ht="11.25">
      <c r="B230" s="211"/>
      <c r="C230" s="212"/>
      <c r="D230" s="213" t="s">
        <v>802</v>
      </c>
      <c r="E230" s="214" t="s">
        <v>19</v>
      </c>
      <c r="F230" s="215" t="s">
        <v>939</v>
      </c>
      <c r="G230" s="212"/>
      <c r="H230" s="216">
        <v>60.619</v>
      </c>
      <c r="I230" s="217"/>
      <c r="J230" s="212"/>
      <c r="K230" s="212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802</v>
      </c>
      <c r="AU230" s="222" t="s">
        <v>84</v>
      </c>
      <c r="AV230" s="12" t="s">
        <v>84</v>
      </c>
      <c r="AW230" s="12" t="s">
        <v>35</v>
      </c>
      <c r="AX230" s="12" t="s">
        <v>74</v>
      </c>
      <c r="AY230" s="222" t="s">
        <v>133</v>
      </c>
    </row>
    <row r="231" spans="2:51" s="14" customFormat="1" ht="11.25">
      <c r="B231" s="234"/>
      <c r="C231" s="235"/>
      <c r="D231" s="213" t="s">
        <v>802</v>
      </c>
      <c r="E231" s="236" t="s">
        <v>19</v>
      </c>
      <c r="F231" s="237" t="s">
        <v>940</v>
      </c>
      <c r="G231" s="235"/>
      <c r="H231" s="236" t="s">
        <v>19</v>
      </c>
      <c r="I231" s="238"/>
      <c r="J231" s="235"/>
      <c r="K231" s="235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802</v>
      </c>
      <c r="AU231" s="243" t="s">
        <v>84</v>
      </c>
      <c r="AV231" s="14" t="s">
        <v>82</v>
      </c>
      <c r="AW231" s="14" t="s">
        <v>35</v>
      </c>
      <c r="AX231" s="14" t="s">
        <v>74</v>
      </c>
      <c r="AY231" s="243" t="s">
        <v>133</v>
      </c>
    </row>
    <row r="232" spans="2:51" s="12" customFormat="1" ht="11.25">
      <c r="B232" s="211"/>
      <c r="C232" s="212"/>
      <c r="D232" s="213" t="s">
        <v>802</v>
      </c>
      <c r="E232" s="214" t="s">
        <v>19</v>
      </c>
      <c r="F232" s="215" t="s">
        <v>941</v>
      </c>
      <c r="G232" s="212"/>
      <c r="H232" s="216">
        <v>41.723</v>
      </c>
      <c r="I232" s="217"/>
      <c r="J232" s="212"/>
      <c r="K232" s="212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802</v>
      </c>
      <c r="AU232" s="222" t="s">
        <v>84</v>
      </c>
      <c r="AV232" s="12" t="s">
        <v>84</v>
      </c>
      <c r="AW232" s="12" t="s">
        <v>35</v>
      </c>
      <c r="AX232" s="12" t="s">
        <v>74</v>
      </c>
      <c r="AY232" s="222" t="s">
        <v>133</v>
      </c>
    </row>
    <row r="233" spans="2:51" s="12" customFormat="1" ht="11.25">
      <c r="B233" s="211"/>
      <c r="C233" s="212"/>
      <c r="D233" s="213" t="s">
        <v>802</v>
      </c>
      <c r="E233" s="214" t="s">
        <v>19</v>
      </c>
      <c r="F233" s="215" t="s">
        <v>942</v>
      </c>
      <c r="G233" s="212"/>
      <c r="H233" s="216">
        <v>2.09</v>
      </c>
      <c r="I233" s="217"/>
      <c r="J233" s="212"/>
      <c r="K233" s="212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802</v>
      </c>
      <c r="AU233" s="222" t="s">
        <v>84</v>
      </c>
      <c r="AV233" s="12" t="s">
        <v>84</v>
      </c>
      <c r="AW233" s="12" t="s">
        <v>35</v>
      </c>
      <c r="AX233" s="12" t="s">
        <v>74</v>
      </c>
      <c r="AY233" s="222" t="s">
        <v>133</v>
      </c>
    </row>
    <row r="234" spans="2:51" s="12" customFormat="1" ht="11.25">
      <c r="B234" s="211"/>
      <c r="C234" s="212"/>
      <c r="D234" s="213" t="s">
        <v>802</v>
      </c>
      <c r="E234" s="214" t="s">
        <v>19</v>
      </c>
      <c r="F234" s="215" t="s">
        <v>943</v>
      </c>
      <c r="G234" s="212"/>
      <c r="H234" s="216">
        <v>4.76</v>
      </c>
      <c r="I234" s="217"/>
      <c r="J234" s="212"/>
      <c r="K234" s="212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802</v>
      </c>
      <c r="AU234" s="222" t="s">
        <v>84</v>
      </c>
      <c r="AV234" s="12" t="s">
        <v>84</v>
      </c>
      <c r="AW234" s="12" t="s">
        <v>35</v>
      </c>
      <c r="AX234" s="12" t="s">
        <v>74</v>
      </c>
      <c r="AY234" s="222" t="s">
        <v>133</v>
      </c>
    </row>
    <row r="235" spans="2:51" s="12" customFormat="1" ht="11.25">
      <c r="B235" s="211"/>
      <c r="C235" s="212"/>
      <c r="D235" s="213" t="s">
        <v>802</v>
      </c>
      <c r="E235" s="214" t="s">
        <v>19</v>
      </c>
      <c r="F235" s="215" t="s">
        <v>944</v>
      </c>
      <c r="G235" s="212"/>
      <c r="H235" s="216">
        <v>3.33</v>
      </c>
      <c r="I235" s="217"/>
      <c r="J235" s="212"/>
      <c r="K235" s="212"/>
      <c r="L235" s="218"/>
      <c r="M235" s="219"/>
      <c r="N235" s="220"/>
      <c r="O235" s="220"/>
      <c r="P235" s="220"/>
      <c r="Q235" s="220"/>
      <c r="R235" s="220"/>
      <c r="S235" s="220"/>
      <c r="T235" s="221"/>
      <c r="AT235" s="222" t="s">
        <v>802</v>
      </c>
      <c r="AU235" s="222" t="s">
        <v>84</v>
      </c>
      <c r="AV235" s="12" t="s">
        <v>84</v>
      </c>
      <c r="AW235" s="12" t="s">
        <v>35</v>
      </c>
      <c r="AX235" s="12" t="s">
        <v>74</v>
      </c>
      <c r="AY235" s="222" t="s">
        <v>133</v>
      </c>
    </row>
    <row r="236" spans="2:51" s="12" customFormat="1" ht="11.25">
      <c r="B236" s="211"/>
      <c r="C236" s="212"/>
      <c r="D236" s="213" t="s">
        <v>802</v>
      </c>
      <c r="E236" s="214" t="s">
        <v>19</v>
      </c>
      <c r="F236" s="215" t="s">
        <v>945</v>
      </c>
      <c r="G236" s="212"/>
      <c r="H236" s="216">
        <v>7.02</v>
      </c>
      <c r="I236" s="217"/>
      <c r="J236" s="212"/>
      <c r="K236" s="212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802</v>
      </c>
      <c r="AU236" s="222" t="s">
        <v>84</v>
      </c>
      <c r="AV236" s="12" t="s">
        <v>84</v>
      </c>
      <c r="AW236" s="12" t="s">
        <v>35</v>
      </c>
      <c r="AX236" s="12" t="s">
        <v>74</v>
      </c>
      <c r="AY236" s="222" t="s">
        <v>133</v>
      </c>
    </row>
    <row r="237" spans="2:51" s="12" customFormat="1" ht="11.25">
      <c r="B237" s="211"/>
      <c r="C237" s="212"/>
      <c r="D237" s="213" t="s">
        <v>802</v>
      </c>
      <c r="E237" s="214" t="s">
        <v>19</v>
      </c>
      <c r="F237" s="215" t="s">
        <v>946</v>
      </c>
      <c r="G237" s="212"/>
      <c r="H237" s="216">
        <v>7.185</v>
      </c>
      <c r="I237" s="217"/>
      <c r="J237" s="212"/>
      <c r="K237" s="212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802</v>
      </c>
      <c r="AU237" s="222" t="s">
        <v>84</v>
      </c>
      <c r="AV237" s="12" t="s">
        <v>84</v>
      </c>
      <c r="AW237" s="12" t="s">
        <v>35</v>
      </c>
      <c r="AX237" s="12" t="s">
        <v>74</v>
      </c>
      <c r="AY237" s="222" t="s">
        <v>133</v>
      </c>
    </row>
    <row r="238" spans="2:51" s="12" customFormat="1" ht="11.25">
      <c r="B238" s="211"/>
      <c r="C238" s="212"/>
      <c r="D238" s="213" t="s">
        <v>802</v>
      </c>
      <c r="E238" s="214" t="s">
        <v>19</v>
      </c>
      <c r="F238" s="215" t="s">
        <v>947</v>
      </c>
      <c r="G238" s="212"/>
      <c r="H238" s="216">
        <v>9.685</v>
      </c>
      <c r="I238" s="217"/>
      <c r="J238" s="212"/>
      <c r="K238" s="212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802</v>
      </c>
      <c r="AU238" s="222" t="s">
        <v>84</v>
      </c>
      <c r="AV238" s="12" t="s">
        <v>84</v>
      </c>
      <c r="AW238" s="12" t="s">
        <v>35</v>
      </c>
      <c r="AX238" s="12" t="s">
        <v>74</v>
      </c>
      <c r="AY238" s="222" t="s">
        <v>133</v>
      </c>
    </row>
    <row r="239" spans="2:51" s="12" customFormat="1" ht="11.25">
      <c r="B239" s="211"/>
      <c r="C239" s="212"/>
      <c r="D239" s="213" t="s">
        <v>802</v>
      </c>
      <c r="E239" s="214" t="s">
        <v>19</v>
      </c>
      <c r="F239" s="215" t="s">
        <v>948</v>
      </c>
      <c r="G239" s="212"/>
      <c r="H239" s="216">
        <v>21.88</v>
      </c>
      <c r="I239" s="217"/>
      <c r="J239" s="212"/>
      <c r="K239" s="212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802</v>
      </c>
      <c r="AU239" s="222" t="s">
        <v>84</v>
      </c>
      <c r="AV239" s="12" t="s">
        <v>84</v>
      </c>
      <c r="AW239" s="12" t="s">
        <v>35</v>
      </c>
      <c r="AX239" s="12" t="s">
        <v>74</v>
      </c>
      <c r="AY239" s="222" t="s">
        <v>133</v>
      </c>
    </row>
    <row r="240" spans="2:51" s="13" customFormat="1" ht="11.25">
      <c r="B240" s="223"/>
      <c r="C240" s="224"/>
      <c r="D240" s="213" t="s">
        <v>802</v>
      </c>
      <c r="E240" s="225" t="s">
        <v>19</v>
      </c>
      <c r="F240" s="226" t="s">
        <v>835</v>
      </c>
      <c r="G240" s="224"/>
      <c r="H240" s="227">
        <v>245.4</v>
      </c>
      <c r="I240" s="228"/>
      <c r="J240" s="224"/>
      <c r="K240" s="224"/>
      <c r="L240" s="229"/>
      <c r="M240" s="230"/>
      <c r="N240" s="231"/>
      <c r="O240" s="231"/>
      <c r="P240" s="231"/>
      <c r="Q240" s="231"/>
      <c r="R240" s="231"/>
      <c r="S240" s="231"/>
      <c r="T240" s="232"/>
      <c r="AT240" s="233" t="s">
        <v>802</v>
      </c>
      <c r="AU240" s="233" t="s">
        <v>84</v>
      </c>
      <c r="AV240" s="13" t="s">
        <v>152</v>
      </c>
      <c r="AW240" s="13" t="s">
        <v>35</v>
      </c>
      <c r="AX240" s="13" t="s">
        <v>82</v>
      </c>
      <c r="AY240" s="233" t="s">
        <v>133</v>
      </c>
    </row>
    <row r="241" spans="2:65" s="1" customFormat="1" ht="22.5" customHeight="1">
      <c r="B241" s="35"/>
      <c r="C241" s="183" t="s">
        <v>286</v>
      </c>
      <c r="D241" s="183" t="s">
        <v>136</v>
      </c>
      <c r="E241" s="184" t="s">
        <v>969</v>
      </c>
      <c r="F241" s="185" t="s">
        <v>970</v>
      </c>
      <c r="G241" s="186" t="s">
        <v>269</v>
      </c>
      <c r="H241" s="187">
        <v>10.105</v>
      </c>
      <c r="I241" s="188"/>
      <c r="J241" s="189">
        <f>ROUND(I241*H241,2)</f>
        <v>0</v>
      </c>
      <c r="K241" s="185" t="s">
        <v>140</v>
      </c>
      <c r="L241" s="39"/>
      <c r="M241" s="190" t="s">
        <v>19</v>
      </c>
      <c r="N241" s="191" t="s">
        <v>45</v>
      </c>
      <c r="O241" s="61"/>
      <c r="P241" s="192">
        <f>O241*H241</f>
        <v>0</v>
      </c>
      <c r="Q241" s="192">
        <v>0.01838</v>
      </c>
      <c r="R241" s="192">
        <f>Q241*H241</f>
        <v>0.1857299</v>
      </c>
      <c r="S241" s="192">
        <v>0</v>
      </c>
      <c r="T241" s="193">
        <f>S241*H241</f>
        <v>0</v>
      </c>
      <c r="AR241" s="18" t="s">
        <v>152</v>
      </c>
      <c r="AT241" s="18" t="s">
        <v>136</v>
      </c>
      <c r="AU241" s="18" t="s">
        <v>84</v>
      </c>
      <c r="AY241" s="18" t="s">
        <v>133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18" t="s">
        <v>82</v>
      </c>
      <c r="BK241" s="194">
        <f>ROUND(I241*H241,2)</f>
        <v>0</v>
      </c>
      <c r="BL241" s="18" t="s">
        <v>152</v>
      </c>
      <c r="BM241" s="18" t="s">
        <v>971</v>
      </c>
    </row>
    <row r="242" spans="2:51" s="12" customFormat="1" ht="11.25">
      <c r="B242" s="211"/>
      <c r="C242" s="212"/>
      <c r="D242" s="213" t="s">
        <v>802</v>
      </c>
      <c r="E242" s="214" t="s">
        <v>19</v>
      </c>
      <c r="F242" s="215" t="s">
        <v>972</v>
      </c>
      <c r="G242" s="212"/>
      <c r="H242" s="216">
        <v>0.96</v>
      </c>
      <c r="I242" s="217"/>
      <c r="J242" s="212"/>
      <c r="K242" s="212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802</v>
      </c>
      <c r="AU242" s="222" t="s">
        <v>84</v>
      </c>
      <c r="AV242" s="12" t="s">
        <v>84</v>
      </c>
      <c r="AW242" s="12" t="s">
        <v>35</v>
      </c>
      <c r="AX242" s="12" t="s">
        <v>74</v>
      </c>
      <c r="AY242" s="222" t="s">
        <v>133</v>
      </c>
    </row>
    <row r="243" spans="2:51" s="12" customFormat="1" ht="11.25">
      <c r="B243" s="211"/>
      <c r="C243" s="212"/>
      <c r="D243" s="213" t="s">
        <v>802</v>
      </c>
      <c r="E243" s="214" t="s">
        <v>19</v>
      </c>
      <c r="F243" s="215" t="s">
        <v>973</v>
      </c>
      <c r="G243" s="212"/>
      <c r="H243" s="216">
        <v>4.2</v>
      </c>
      <c r="I243" s="217"/>
      <c r="J243" s="212"/>
      <c r="K243" s="212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802</v>
      </c>
      <c r="AU243" s="222" t="s">
        <v>84</v>
      </c>
      <c r="AV243" s="12" t="s">
        <v>84</v>
      </c>
      <c r="AW243" s="12" t="s">
        <v>35</v>
      </c>
      <c r="AX243" s="12" t="s">
        <v>74</v>
      </c>
      <c r="AY243" s="222" t="s">
        <v>133</v>
      </c>
    </row>
    <row r="244" spans="2:51" s="12" customFormat="1" ht="11.25">
      <c r="B244" s="211"/>
      <c r="C244" s="212"/>
      <c r="D244" s="213" t="s">
        <v>802</v>
      </c>
      <c r="E244" s="214" t="s">
        <v>19</v>
      </c>
      <c r="F244" s="215" t="s">
        <v>974</v>
      </c>
      <c r="G244" s="212"/>
      <c r="H244" s="216">
        <v>4.945</v>
      </c>
      <c r="I244" s="217"/>
      <c r="J244" s="212"/>
      <c r="K244" s="212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802</v>
      </c>
      <c r="AU244" s="222" t="s">
        <v>84</v>
      </c>
      <c r="AV244" s="12" t="s">
        <v>84</v>
      </c>
      <c r="AW244" s="12" t="s">
        <v>35</v>
      </c>
      <c r="AX244" s="12" t="s">
        <v>74</v>
      </c>
      <c r="AY244" s="222" t="s">
        <v>133</v>
      </c>
    </row>
    <row r="245" spans="2:51" s="13" customFormat="1" ht="11.25">
      <c r="B245" s="223"/>
      <c r="C245" s="224"/>
      <c r="D245" s="213" t="s">
        <v>802</v>
      </c>
      <c r="E245" s="225" t="s">
        <v>19</v>
      </c>
      <c r="F245" s="226" t="s">
        <v>835</v>
      </c>
      <c r="G245" s="224"/>
      <c r="H245" s="227">
        <v>10.105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802</v>
      </c>
      <c r="AU245" s="233" t="s">
        <v>84</v>
      </c>
      <c r="AV245" s="13" t="s">
        <v>152</v>
      </c>
      <c r="AW245" s="13" t="s">
        <v>35</v>
      </c>
      <c r="AX245" s="13" t="s">
        <v>82</v>
      </c>
      <c r="AY245" s="233" t="s">
        <v>133</v>
      </c>
    </row>
    <row r="246" spans="2:65" s="1" customFormat="1" ht="16.5" customHeight="1">
      <c r="B246" s="35"/>
      <c r="C246" s="183" t="s">
        <v>290</v>
      </c>
      <c r="D246" s="183" t="s">
        <v>136</v>
      </c>
      <c r="E246" s="184" t="s">
        <v>975</v>
      </c>
      <c r="F246" s="185" t="s">
        <v>976</v>
      </c>
      <c r="G246" s="186" t="s">
        <v>269</v>
      </c>
      <c r="H246" s="187">
        <v>13.86</v>
      </c>
      <c r="I246" s="188"/>
      <c r="J246" s="189">
        <f>ROUND(I246*H246,2)</f>
        <v>0</v>
      </c>
      <c r="K246" s="185" t="s">
        <v>140</v>
      </c>
      <c r="L246" s="39"/>
      <c r="M246" s="190" t="s">
        <v>19</v>
      </c>
      <c r="N246" s="191" t="s">
        <v>45</v>
      </c>
      <c r="O246" s="61"/>
      <c r="P246" s="192">
        <f>O246*H246</f>
        <v>0</v>
      </c>
      <c r="Q246" s="192">
        <v>0.03358</v>
      </c>
      <c r="R246" s="192">
        <f>Q246*H246</f>
        <v>0.46541879999999997</v>
      </c>
      <c r="S246" s="192">
        <v>0</v>
      </c>
      <c r="T246" s="193">
        <f>S246*H246</f>
        <v>0</v>
      </c>
      <c r="AR246" s="18" t="s">
        <v>152</v>
      </c>
      <c r="AT246" s="18" t="s">
        <v>136</v>
      </c>
      <c r="AU246" s="18" t="s">
        <v>84</v>
      </c>
      <c r="AY246" s="18" t="s">
        <v>133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8" t="s">
        <v>82</v>
      </c>
      <c r="BK246" s="194">
        <f>ROUND(I246*H246,2)</f>
        <v>0</v>
      </c>
      <c r="BL246" s="18" t="s">
        <v>152</v>
      </c>
      <c r="BM246" s="18" t="s">
        <v>977</v>
      </c>
    </row>
    <row r="247" spans="2:51" s="12" customFormat="1" ht="11.25">
      <c r="B247" s="211"/>
      <c r="C247" s="212"/>
      <c r="D247" s="213" t="s">
        <v>802</v>
      </c>
      <c r="E247" s="214" t="s">
        <v>19</v>
      </c>
      <c r="F247" s="215" t="s">
        <v>978</v>
      </c>
      <c r="G247" s="212"/>
      <c r="H247" s="216">
        <v>11.14</v>
      </c>
      <c r="I247" s="217"/>
      <c r="J247" s="212"/>
      <c r="K247" s="212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802</v>
      </c>
      <c r="AU247" s="222" t="s">
        <v>84</v>
      </c>
      <c r="AV247" s="12" t="s">
        <v>84</v>
      </c>
      <c r="AW247" s="12" t="s">
        <v>35</v>
      </c>
      <c r="AX247" s="12" t="s">
        <v>74</v>
      </c>
      <c r="AY247" s="222" t="s">
        <v>133</v>
      </c>
    </row>
    <row r="248" spans="2:51" s="12" customFormat="1" ht="11.25">
      <c r="B248" s="211"/>
      <c r="C248" s="212"/>
      <c r="D248" s="213" t="s">
        <v>802</v>
      </c>
      <c r="E248" s="214" t="s">
        <v>19</v>
      </c>
      <c r="F248" s="215" t="s">
        <v>979</v>
      </c>
      <c r="G248" s="212"/>
      <c r="H248" s="216">
        <v>1.02</v>
      </c>
      <c r="I248" s="217"/>
      <c r="J248" s="212"/>
      <c r="K248" s="212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802</v>
      </c>
      <c r="AU248" s="222" t="s">
        <v>84</v>
      </c>
      <c r="AV248" s="12" t="s">
        <v>84</v>
      </c>
      <c r="AW248" s="12" t="s">
        <v>35</v>
      </c>
      <c r="AX248" s="12" t="s">
        <v>74</v>
      </c>
      <c r="AY248" s="222" t="s">
        <v>133</v>
      </c>
    </row>
    <row r="249" spans="2:51" s="12" customFormat="1" ht="11.25">
      <c r="B249" s="211"/>
      <c r="C249" s="212"/>
      <c r="D249" s="213" t="s">
        <v>802</v>
      </c>
      <c r="E249" s="214" t="s">
        <v>19</v>
      </c>
      <c r="F249" s="215" t="s">
        <v>980</v>
      </c>
      <c r="G249" s="212"/>
      <c r="H249" s="216">
        <v>1.7</v>
      </c>
      <c r="I249" s="217"/>
      <c r="J249" s="212"/>
      <c r="K249" s="212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802</v>
      </c>
      <c r="AU249" s="222" t="s">
        <v>84</v>
      </c>
      <c r="AV249" s="12" t="s">
        <v>84</v>
      </c>
      <c r="AW249" s="12" t="s">
        <v>35</v>
      </c>
      <c r="AX249" s="12" t="s">
        <v>74</v>
      </c>
      <c r="AY249" s="222" t="s">
        <v>133</v>
      </c>
    </row>
    <row r="250" spans="2:51" s="13" customFormat="1" ht="11.25">
      <c r="B250" s="223"/>
      <c r="C250" s="224"/>
      <c r="D250" s="213" t="s">
        <v>802</v>
      </c>
      <c r="E250" s="225" t="s">
        <v>19</v>
      </c>
      <c r="F250" s="226" t="s">
        <v>835</v>
      </c>
      <c r="G250" s="224"/>
      <c r="H250" s="227">
        <v>13.86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802</v>
      </c>
      <c r="AU250" s="233" t="s">
        <v>84</v>
      </c>
      <c r="AV250" s="13" t="s">
        <v>152</v>
      </c>
      <c r="AW250" s="13" t="s">
        <v>35</v>
      </c>
      <c r="AX250" s="13" t="s">
        <v>82</v>
      </c>
      <c r="AY250" s="233" t="s">
        <v>133</v>
      </c>
    </row>
    <row r="251" spans="2:65" s="1" customFormat="1" ht="16.5" customHeight="1">
      <c r="B251" s="35"/>
      <c r="C251" s="183" t="s">
        <v>294</v>
      </c>
      <c r="D251" s="183" t="s">
        <v>136</v>
      </c>
      <c r="E251" s="184" t="s">
        <v>981</v>
      </c>
      <c r="F251" s="185" t="s">
        <v>982</v>
      </c>
      <c r="G251" s="186" t="s">
        <v>269</v>
      </c>
      <c r="H251" s="187">
        <v>147.727</v>
      </c>
      <c r="I251" s="188"/>
      <c r="J251" s="189">
        <f>ROUND(I251*H251,2)</f>
        <v>0</v>
      </c>
      <c r="K251" s="185" t="s">
        <v>140</v>
      </c>
      <c r="L251" s="39"/>
      <c r="M251" s="190" t="s">
        <v>19</v>
      </c>
      <c r="N251" s="191" t="s">
        <v>45</v>
      </c>
      <c r="O251" s="61"/>
      <c r="P251" s="192">
        <f>O251*H251</f>
        <v>0</v>
      </c>
      <c r="Q251" s="192">
        <v>0.0052</v>
      </c>
      <c r="R251" s="192">
        <f>Q251*H251</f>
        <v>0.7681804</v>
      </c>
      <c r="S251" s="192">
        <v>0</v>
      </c>
      <c r="T251" s="193">
        <f>S251*H251</f>
        <v>0</v>
      </c>
      <c r="AR251" s="18" t="s">
        <v>152</v>
      </c>
      <c r="AT251" s="18" t="s">
        <v>136</v>
      </c>
      <c r="AU251" s="18" t="s">
        <v>84</v>
      </c>
      <c r="AY251" s="18" t="s">
        <v>133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18" t="s">
        <v>82</v>
      </c>
      <c r="BK251" s="194">
        <f>ROUND(I251*H251,2)</f>
        <v>0</v>
      </c>
      <c r="BL251" s="18" t="s">
        <v>152</v>
      </c>
      <c r="BM251" s="18" t="s">
        <v>983</v>
      </c>
    </row>
    <row r="252" spans="2:51" s="12" customFormat="1" ht="11.25">
      <c r="B252" s="211"/>
      <c r="C252" s="212"/>
      <c r="D252" s="213" t="s">
        <v>802</v>
      </c>
      <c r="E252" s="214" t="s">
        <v>19</v>
      </c>
      <c r="F252" s="215" t="s">
        <v>938</v>
      </c>
      <c r="G252" s="212"/>
      <c r="H252" s="216">
        <v>87.108</v>
      </c>
      <c r="I252" s="217"/>
      <c r="J252" s="212"/>
      <c r="K252" s="212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802</v>
      </c>
      <c r="AU252" s="222" t="s">
        <v>84</v>
      </c>
      <c r="AV252" s="12" t="s">
        <v>84</v>
      </c>
      <c r="AW252" s="12" t="s">
        <v>35</v>
      </c>
      <c r="AX252" s="12" t="s">
        <v>74</v>
      </c>
      <c r="AY252" s="222" t="s">
        <v>133</v>
      </c>
    </row>
    <row r="253" spans="2:51" s="12" customFormat="1" ht="11.25">
      <c r="B253" s="211"/>
      <c r="C253" s="212"/>
      <c r="D253" s="213" t="s">
        <v>802</v>
      </c>
      <c r="E253" s="214" t="s">
        <v>19</v>
      </c>
      <c r="F253" s="215" t="s">
        <v>939</v>
      </c>
      <c r="G253" s="212"/>
      <c r="H253" s="216">
        <v>60.619</v>
      </c>
      <c r="I253" s="217"/>
      <c r="J253" s="212"/>
      <c r="K253" s="212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802</v>
      </c>
      <c r="AU253" s="222" t="s">
        <v>84</v>
      </c>
      <c r="AV253" s="12" t="s">
        <v>84</v>
      </c>
      <c r="AW253" s="12" t="s">
        <v>35</v>
      </c>
      <c r="AX253" s="12" t="s">
        <v>74</v>
      </c>
      <c r="AY253" s="222" t="s">
        <v>133</v>
      </c>
    </row>
    <row r="254" spans="2:51" s="14" customFormat="1" ht="11.25">
      <c r="B254" s="234"/>
      <c r="C254" s="235"/>
      <c r="D254" s="213" t="s">
        <v>802</v>
      </c>
      <c r="E254" s="236" t="s">
        <v>19</v>
      </c>
      <c r="F254" s="237" t="s">
        <v>940</v>
      </c>
      <c r="G254" s="235"/>
      <c r="H254" s="236" t="s">
        <v>19</v>
      </c>
      <c r="I254" s="238"/>
      <c r="J254" s="235"/>
      <c r="K254" s="235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802</v>
      </c>
      <c r="AU254" s="243" t="s">
        <v>84</v>
      </c>
      <c r="AV254" s="14" t="s">
        <v>82</v>
      </c>
      <c r="AW254" s="14" t="s">
        <v>35</v>
      </c>
      <c r="AX254" s="14" t="s">
        <v>74</v>
      </c>
      <c r="AY254" s="243" t="s">
        <v>133</v>
      </c>
    </row>
    <row r="255" spans="2:51" s="13" customFormat="1" ht="11.25">
      <c r="B255" s="223"/>
      <c r="C255" s="224"/>
      <c r="D255" s="213" t="s">
        <v>802</v>
      </c>
      <c r="E255" s="225" t="s">
        <v>19</v>
      </c>
      <c r="F255" s="226" t="s">
        <v>835</v>
      </c>
      <c r="G255" s="224"/>
      <c r="H255" s="227">
        <v>147.727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802</v>
      </c>
      <c r="AU255" s="233" t="s">
        <v>84</v>
      </c>
      <c r="AV255" s="13" t="s">
        <v>152</v>
      </c>
      <c r="AW255" s="13" t="s">
        <v>35</v>
      </c>
      <c r="AX255" s="13" t="s">
        <v>82</v>
      </c>
      <c r="AY255" s="233" t="s">
        <v>133</v>
      </c>
    </row>
    <row r="256" spans="2:65" s="1" customFormat="1" ht="22.5" customHeight="1">
      <c r="B256" s="35"/>
      <c r="C256" s="183" t="s">
        <v>298</v>
      </c>
      <c r="D256" s="183" t="s">
        <v>136</v>
      </c>
      <c r="E256" s="184" t="s">
        <v>984</v>
      </c>
      <c r="F256" s="185" t="s">
        <v>985</v>
      </c>
      <c r="G256" s="186" t="s">
        <v>269</v>
      </c>
      <c r="H256" s="187">
        <v>97.673</v>
      </c>
      <c r="I256" s="188"/>
      <c r="J256" s="189">
        <f>ROUND(I256*H256,2)</f>
        <v>0</v>
      </c>
      <c r="K256" s="185" t="s">
        <v>140</v>
      </c>
      <c r="L256" s="39"/>
      <c r="M256" s="190" t="s">
        <v>19</v>
      </c>
      <c r="N256" s="191" t="s">
        <v>45</v>
      </c>
      <c r="O256" s="61"/>
      <c r="P256" s="192">
        <f>O256*H256</f>
        <v>0</v>
      </c>
      <c r="Q256" s="192">
        <v>0.017</v>
      </c>
      <c r="R256" s="192">
        <f>Q256*H256</f>
        <v>1.660441</v>
      </c>
      <c r="S256" s="192">
        <v>0</v>
      </c>
      <c r="T256" s="193">
        <f>S256*H256</f>
        <v>0</v>
      </c>
      <c r="AR256" s="18" t="s">
        <v>152</v>
      </c>
      <c r="AT256" s="18" t="s">
        <v>136</v>
      </c>
      <c r="AU256" s="18" t="s">
        <v>84</v>
      </c>
      <c r="AY256" s="18" t="s">
        <v>133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8" t="s">
        <v>82</v>
      </c>
      <c r="BK256" s="194">
        <f>ROUND(I256*H256,2)</f>
        <v>0</v>
      </c>
      <c r="BL256" s="18" t="s">
        <v>152</v>
      </c>
      <c r="BM256" s="18" t="s">
        <v>986</v>
      </c>
    </row>
    <row r="257" spans="2:51" s="12" customFormat="1" ht="11.25">
      <c r="B257" s="211"/>
      <c r="C257" s="212"/>
      <c r="D257" s="213" t="s">
        <v>802</v>
      </c>
      <c r="E257" s="214" t="s">
        <v>19</v>
      </c>
      <c r="F257" s="215" t="s">
        <v>941</v>
      </c>
      <c r="G257" s="212"/>
      <c r="H257" s="216">
        <v>41.723</v>
      </c>
      <c r="I257" s="217"/>
      <c r="J257" s="212"/>
      <c r="K257" s="212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802</v>
      </c>
      <c r="AU257" s="222" t="s">
        <v>84</v>
      </c>
      <c r="AV257" s="12" t="s">
        <v>84</v>
      </c>
      <c r="AW257" s="12" t="s">
        <v>35</v>
      </c>
      <c r="AX257" s="12" t="s">
        <v>74</v>
      </c>
      <c r="AY257" s="222" t="s">
        <v>133</v>
      </c>
    </row>
    <row r="258" spans="2:51" s="12" customFormat="1" ht="11.25">
      <c r="B258" s="211"/>
      <c r="C258" s="212"/>
      <c r="D258" s="213" t="s">
        <v>802</v>
      </c>
      <c r="E258" s="214" t="s">
        <v>19</v>
      </c>
      <c r="F258" s="215" t="s">
        <v>942</v>
      </c>
      <c r="G258" s="212"/>
      <c r="H258" s="216">
        <v>2.09</v>
      </c>
      <c r="I258" s="217"/>
      <c r="J258" s="212"/>
      <c r="K258" s="212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802</v>
      </c>
      <c r="AU258" s="222" t="s">
        <v>84</v>
      </c>
      <c r="AV258" s="12" t="s">
        <v>84</v>
      </c>
      <c r="AW258" s="12" t="s">
        <v>35</v>
      </c>
      <c r="AX258" s="12" t="s">
        <v>74</v>
      </c>
      <c r="AY258" s="222" t="s">
        <v>133</v>
      </c>
    </row>
    <row r="259" spans="2:51" s="12" customFormat="1" ht="11.25">
      <c r="B259" s="211"/>
      <c r="C259" s="212"/>
      <c r="D259" s="213" t="s">
        <v>802</v>
      </c>
      <c r="E259" s="214" t="s">
        <v>19</v>
      </c>
      <c r="F259" s="215" t="s">
        <v>943</v>
      </c>
      <c r="G259" s="212"/>
      <c r="H259" s="216">
        <v>4.76</v>
      </c>
      <c r="I259" s="217"/>
      <c r="J259" s="212"/>
      <c r="K259" s="212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802</v>
      </c>
      <c r="AU259" s="222" t="s">
        <v>84</v>
      </c>
      <c r="AV259" s="12" t="s">
        <v>84</v>
      </c>
      <c r="AW259" s="12" t="s">
        <v>35</v>
      </c>
      <c r="AX259" s="12" t="s">
        <v>74</v>
      </c>
      <c r="AY259" s="222" t="s">
        <v>133</v>
      </c>
    </row>
    <row r="260" spans="2:51" s="12" customFormat="1" ht="11.25">
      <c r="B260" s="211"/>
      <c r="C260" s="212"/>
      <c r="D260" s="213" t="s">
        <v>802</v>
      </c>
      <c r="E260" s="214" t="s">
        <v>19</v>
      </c>
      <c r="F260" s="215" t="s">
        <v>944</v>
      </c>
      <c r="G260" s="212"/>
      <c r="H260" s="216">
        <v>3.33</v>
      </c>
      <c r="I260" s="217"/>
      <c r="J260" s="212"/>
      <c r="K260" s="212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802</v>
      </c>
      <c r="AU260" s="222" t="s">
        <v>84</v>
      </c>
      <c r="AV260" s="12" t="s">
        <v>84</v>
      </c>
      <c r="AW260" s="12" t="s">
        <v>35</v>
      </c>
      <c r="AX260" s="12" t="s">
        <v>74</v>
      </c>
      <c r="AY260" s="222" t="s">
        <v>133</v>
      </c>
    </row>
    <row r="261" spans="2:51" s="12" customFormat="1" ht="11.25">
      <c r="B261" s="211"/>
      <c r="C261" s="212"/>
      <c r="D261" s="213" t="s">
        <v>802</v>
      </c>
      <c r="E261" s="214" t="s">
        <v>19</v>
      </c>
      <c r="F261" s="215" t="s">
        <v>945</v>
      </c>
      <c r="G261" s="212"/>
      <c r="H261" s="216">
        <v>7.02</v>
      </c>
      <c r="I261" s="217"/>
      <c r="J261" s="212"/>
      <c r="K261" s="212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802</v>
      </c>
      <c r="AU261" s="222" t="s">
        <v>84</v>
      </c>
      <c r="AV261" s="12" t="s">
        <v>84</v>
      </c>
      <c r="AW261" s="12" t="s">
        <v>35</v>
      </c>
      <c r="AX261" s="12" t="s">
        <v>74</v>
      </c>
      <c r="AY261" s="222" t="s">
        <v>133</v>
      </c>
    </row>
    <row r="262" spans="2:51" s="12" customFormat="1" ht="11.25">
      <c r="B262" s="211"/>
      <c r="C262" s="212"/>
      <c r="D262" s="213" t="s">
        <v>802</v>
      </c>
      <c r="E262" s="214" t="s">
        <v>19</v>
      </c>
      <c r="F262" s="215" t="s">
        <v>946</v>
      </c>
      <c r="G262" s="212"/>
      <c r="H262" s="216">
        <v>7.185</v>
      </c>
      <c r="I262" s="217"/>
      <c r="J262" s="212"/>
      <c r="K262" s="212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802</v>
      </c>
      <c r="AU262" s="222" t="s">
        <v>84</v>
      </c>
      <c r="AV262" s="12" t="s">
        <v>84</v>
      </c>
      <c r="AW262" s="12" t="s">
        <v>35</v>
      </c>
      <c r="AX262" s="12" t="s">
        <v>74</v>
      </c>
      <c r="AY262" s="222" t="s">
        <v>133</v>
      </c>
    </row>
    <row r="263" spans="2:51" s="12" customFormat="1" ht="11.25">
      <c r="B263" s="211"/>
      <c r="C263" s="212"/>
      <c r="D263" s="213" t="s">
        <v>802</v>
      </c>
      <c r="E263" s="214" t="s">
        <v>19</v>
      </c>
      <c r="F263" s="215" t="s">
        <v>947</v>
      </c>
      <c r="G263" s="212"/>
      <c r="H263" s="216">
        <v>9.685</v>
      </c>
      <c r="I263" s="217"/>
      <c r="J263" s="212"/>
      <c r="K263" s="212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802</v>
      </c>
      <c r="AU263" s="222" t="s">
        <v>84</v>
      </c>
      <c r="AV263" s="12" t="s">
        <v>84</v>
      </c>
      <c r="AW263" s="12" t="s">
        <v>35</v>
      </c>
      <c r="AX263" s="12" t="s">
        <v>74</v>
      </c>
      <c r="AY263" s="222" t="s">
        <v>133</v>
      </c>
    </row>
    <row r="264" spans="2:51" s="12" customFormat="1" ht="11.25">
      <c r="B264" s="211"/>
      <c r="C264" s="212"/>
      <c r="D264" s="213" t="s">
        <v>802</v>
      </c>
      <c r="E264" s="214" t="s">
        <v>19</v>
      </c>
      <c r="F264" s="215" t="s">
        <v>948</v>
      </c>
      <c r="G264" s="212"/>
      <c r="H264" s="216">
        <v>21.88</v>
      </c>
      <c r="I264" s="217"/>
      <c r="J264" s="212"/>
      <c r="K264" s="212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802</v>
      </c>
      <c r="AU264" s="222" t="s">
        <v>84</v>
      </c>
      <c r="AV264" s="12" t="s">
        <v>84</v>
      </c>
      <c r="AW264" s="12" t="s">
        <v>35</v>
      </c>
      <c r="AX264" s="12" t="s">
        <v>74</v>
      </c>
      <c r="AY264" s="222" t="s">
        <v>133</v>
      </c>
    </row>
    <row r="265" spans="2:51" s="13" customFormat="1" ht="11.25">
      <c r="B265" s="223"/>
      <c r="C265" s="224"/>
      <c r="D265" s="213" t="s">
        <v>802</v>
      </c>
      <c r="E265" s="225" t="s">
        <v>19</v>
      </c>
      <c r="F265" s="226" t="s">
        <v>835</v>
      </c>
      <c r="G265" s="224"/>
      <c r="H265" s="227">
        <v>97.673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802</v>
      </c>
      <c r="AU265" s="233" t="s">
        <v>84</v>
      </c>
      <c r="AV265" s="13" t="s">
        <v>152</v>
      </c>
      <c r="AW265" s="13" t="s">
        <v>35</v>
      </c>
      <c r="AX265" s="13" t="s">
        <v>82</v>
      </c>
      <c r="AY265" s="233" t="s">
        <v>133</v>
      </c>
    </row>
    <row r="266" spans="2:65" s="1" customFormat="1" ht="22.5" customHeight="1">
      <c r="B266" s="35"/>
      <c r="C266" s="183" t="s">
        <v>302</v>
      </c>
      <c r="D266" s="183" t="s">
        <v>136</v>
      </c>
      <c r="E266" s="184" t="s">
        <v>987</v>
      </c>
      <c r="F266" s="185" t="s">
        <v>988</v>
      </c>
      <c r="G266" s="186" t="s">
        <v>269</v>
      </c>
      <c r="H266" s="187">
        <v>40.176</v>
      </c>
      <c r="I266" s="188"/>
      <c r="J266" s="189">
        <f>ROUND(I266*H266,2)</f>
        <v>0</v>
      </c>
      <c r="K266" s="185" t="s">
        <v>140</v>
      </c>
      <c r="L266" s="39"/>
      <c r="M266" s="190" t="s">
        <v>19</v>
      </c>
      <c r="N266" s="191" t="s">
        <v>45</v>
      </c>
      <c r="O266" s="61"/>
      <c r="P266" s="192">
        <f>O266*H266</f>
        <v>0</v>
      </c>
      <c r="Q266" s="192">
        <v>0.00825</v>
      </c>
      <c r="R266" s="192">
        <f>Q266*H266</f>
        <v>0.331452</v>
      </c>
      <c r="S266" s="192">
        <v>0</v>
      </c>
      <c r="T266" s="193">
        <f>S266*H266</f>
        <v>0</v>
      </c>
      <c r="AR266" s="18" t="s">
        <v>152</v>
      </c>
      <c r="AT266" s="18" t="s">
        <v>136</v>
      </c>
      <c r="AU266" s="18" t="s">
        <v>84</v>
      </c>
      <c r="AY266" s="18" t="s">
        <v>133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8" t="s">
        <v>82</v>
      </c>
      <c r="BK266" s="194">
        <f>ROUND(I266*H266,2)</f>
        <v>0</v>
      </c>
      <c r="BL266" s="18" t="s">
        <v>152</v>
      </c>
      <c r="BM266" s="18" t="s">
        <v>989</v>
      </c>
    </row>
    <row r="267" spans="2:51" s="12" customFormat="1" ht="11.25">
      <c r="B267" s="211"/>
      <c r="C267" s="212"/>
      <c r="D267" s="213" t="s">
        <v>802</v>
      </c>
      <c r="E267" s="214" t="s">
        <v>19</v>
      </c>
      <c r="F267" s="215" t="s">
        <v>990</v>
      </c>
      <c r="G267" s="212"/>
      <c r="H267" s="216">
        <v>40.176</v>
      </c>
      <c r="I267" s="217"/>
      <c r="J267" s="212"/>
      <c r="K267" s="212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802</v>
      </c>
      <c r="AU267" s="222" t="s">
        <v>84</v>
      </c>
      <c r="AV267" s="12" t="s">
        <v>84</v>
      </c>
      <c r="AW267" s="12" t="s">
        <v>35</v>
      </c>
      <c r="AX267" s="12" t="s">
        <v>82</v>
      </c>
      <c r="AY267" s="222" t="s">
        <v>133</v>
      </c>
    </row>
    <row r="268" spans="2:65" s="1" customFormat="1" ht="16.5" customHeight="1">
      <c r="B268" s="35"/>
      <c r="C268" s="195" t="s">
        <v>306</v>
      </c>
      <c r="D268" s="195" t="s">
        <v>143</v>
      </c>
      <c r="E268" s="196" t="s">
        <v>991</v>
      </c>
      <c r="F268" s="197" t="s">
        <v>992</v>
      </c>
      <c r="G268" s="198" t="s">
        <v>806</v>
      </c>
      <c r="H268" s="199">
        <v>3.278</v>
      </c>
      <c r="I268" s="200"/>
      <c r="J268" s="201">
        <f>ROUND(I268*H268,2)</f>
        <v>0</v>
      </c>
      <c r="K268" s="197" t="s">
        <v>800</v>
      </c>
      <c r="L268" s="202"/>
      <c r="M268" s="203" t="s">
        <v>19</v>
      </c>
      <c r="N268" s="204" t="s">
        <v>45</v>
      </c>
      <c r="O268" s="61"/>
      <c r="P268" s="192">
        <f>O268*H268</f>
        <v>0</v>
      </c>
      <c r="Q268" s="192">
        <v>0.032</v>
      </c>
      <c r="R268" s="192">
        <f>Q268*H268</f>
        <v>0.104896</v>
      </c>
      <c r="S268" s="192">
        <v>0</v>
      </c>
      <c r="T268" s="193">
        <f>S268*H268</f>
        <v>0</v>
      </c>
      <c r="AR268" s="18" t="s">
        <v>168</v>
      </c>
      <c r="AT268" s="18" t="s">
        <v>143</v>
      </c>
      <c r="AU268" s="18" t="s">
        <v>84</v>
      </c>
      <c r="AY268" s="18" t="s">
        <v>133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8" t="s">
        <v>82</v>
      </c>
      <c r="BK268" s="194">
        <f>ROUND(I268*H268,2)</f>
        <v>0</v>
      </c>
      <c r="BL268" s="18" t="s">
        <v>152</v>
      </c>
      <c r="BM268" s="18" t="s">
        <v>993</v>
      </c>
    </row>
    <row r="269" spans="2:51" s="12" customFormat="1" ht="11.25">
      <c r="B269" s="211"/>
      <c r="C269" s="212"/>
      <c r="D269" s="213" t="s">
        <v>802</v>
      </c>
      <c r="E269" s="214" t="s">
        <v>19</v>
      </c>
      <c r="F269" s="215" t="s">
        <v>994</v>
      </c>
      <c r="G269" s="212"/>
      <c r="H269" s="216">
        <v>3.278</v>
      </c>
      <c r="I269" s="217"/>
      <c r="J269" s="212"/>
      <c r="K269" s="212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802</v>
      </c>
      <c r="AU269" s="222" t="s">
        <v>84</v>
      </c>
      <c r="AV269" s="12" t="s">
        <v>84</v>
      </c>
      <c r="AW269" s="12" t="s">
        <v>35</v>
      </c>
      <c r="AX269" s="12" t="s">
        <v>82</v>
      </c>
      <c r="AY269" s="222" t="s">
        <v>133</v>
      </c>
    </row>
    <row r="270" spans="2:65" s="1" customFormat="1" ht="22.5" customHeight="1">
      <c r="B270" s="35"/>
      <c r="C270" s="183" t="s">
        <v>310</v>
      </c>
      <c r="D270" s="183" t="s">
        <v>136</v>
      </c>
      <c r="E270" s="184" t="s">
        <v>995</v>
      </c>
      <c r="F270" s="185" t="s">
        <v>996</v>
      </c>
      <c r="G270" s="186" t="s">
        <v>269</v>
      </c>
      <c r="H270" s="187">
        <v>37.368</v>
      </c>
      <c r="I270" s="188"/>
      <c r="J270" s="189">
        <f>ROUND(I270*H270,2)</f>
        <v>0</v>
      </c>
      <c r="K270" s="185" t="s">
        <v>140</v>
      </c>
      <c r="L270" s="39"/>
      <c r="M270" s="190" t="s">
        <v>19</v>
      </c>
      <c r="N270" s="191" t="s">
        <v>45</v>
      </c>
      <c r="O270" s="61"/>
      <c r="P270" s="192">
        <f>O270*H270</f>
        <v>0</v>
      </c>
      <c r="Q270" s="192">
        <v>0.00832</v>
      </c>
      <c r="R270" s="192">
        <f>Q270*H270</f>
        <v>0.31090175999999997</v>
      </c>
      <c r="S270" s="192">
        <v>0</v>
      </c>
      <c r="T270" s="193">
        <f>S270*H270</f>
        <v>0</v>
      </c>
      <c r="AR270" s="18" t="s">
        <v>152</v>
      </c>
      <c r="AT270" s="18" t="s">
        <v>136</v>
      </c>
      <c r="AU270" s="18" t="s">
        <v>84</v>
      </c>
      <c r="AY270" s="18" t="s">
        <v>133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8" t="s">
        <v>82</v>
      </c>
      <c r="BK270" s="194">
        <f>ROUND(I270*H270,2)</f>
        <v>0</v>
      </c>
      <c r="BL270" s="18" t="s">
        <v>152</v>
      </c>
      <c r="BM270" s="18" t="s">
        <v>997</v>
      </c>
    </row>
    <row r="271" spans="2:51" s="12" customFormat="1" ht="11.25">
      <c r="B271" s="211"/>
      <c r="C271" s="212"/>
      <c r="D271" s="213" t="s">
        <v>802</v>
      </c>
      <c r="E271" s="214" t="s">
        <v>19</v>
      </c>
      <c r="F271" s="215" t="s">
        <v>998</v>
      </c>
      <c r="G271" s="212"/>
      <c r="H271" s="216">
        <v>37.368</v>
      </c>
      <c r="I271" s="217"/>
      <c r="J271" s="212"/>
      <c r="K271" s="212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802</v>
      </c>
      <c r="AU271" s="222" t="s">
        <v>84</v>
      </c>
      <c r="AV271" s="12" t="s">
        <v>84</v>
      </c>
      <c r="AW271" s="12" t="s">
        <v>35</v>
      </c>
      <c r="AX271" s="12" t="s">
        <v>82</v>
      </c>
      <c r="AY271" s="222" t="s">
        <v>133</v>
      </c>
    </row>
    <row r="272" spans="2:65" s="1" customFormat="1" ht="16.5" customHeight="1">
      <c r="B272" s="35"/>
      <c r="C272" s="195" t="s">
        <v>314</v>
      </c>
      <c r="D272" s="195" t="s">
        <v>143</v>
      </c>
      <c r="E272" s="196" t="s">
        <v>999</v>
      </c>
      <c r="F272" s="197" t="s">
        <v>1000</v>
      </c>
      <c r="G272" s="198" t="s">
        <v>269</v>
      </c>
      <c r="H272" s="199">
        <v>38.115</v>
      </c>
      <c r="I272" s="200"/>
      <c r="J272" s="201">
        <f>ROUND(I272*H272,2)</f>
        <v>0</v>
      </c>
      <c r="K272" s="197" t="s">
        <v>140</v>
      </c>
      <c r="L272" s="202"/>
      <c r="M272" s="203" t="s">
        <v>19</v>
      </c>
      <c r="N272" s="204" t="s">
        <v>45</v>
      </c>
      <c r="O272" s="61"/>
      <c r="P272" s="192">
        <f>O272*H272</f>
        <v>0</v>
      </c>
      <c r="Q272" s="192">
        <v>0.0042</v>
      </c>
      <c r="R272" s="192">
        <f>Q272*H272</f>
        <v>0.160083</v>
      </c>
      <c r="S272" s="192">
        <v>0</v>
      </c>
      <c r="T272" s="193">
        <f>S272*H272</f>
        <v>0</v>
      </c>
      <c r="AR272" s="18" t="s">
        <v>168</v>
      </c>
      <c r="AT272" s="18" t="s">
        <v>143</v>
      </c>
      <c r="AU272" s="18" t="s">
        <v>84</v>
      </c>
      <c r="AY272" s="18" t="s">
        <v>133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8" t="s">
        <v>82</v>
      </c>
      <c r="BK272" s="194">
        <f>ROUND(I272*H272,2)</f>
        <v>0</v>
      </c>
      <c r="BL272" s="18" t="s">
        <v>152</v>
      </c>
      <c r="BM272" s="18" t="s">
        <v>1001</v>
      </c>
    </row>
    <row r="273" spans="2:51" s="12" customFormat="1" ht="11.25">
      <c r="B273" s="211"/>
      <c r="C273" s="212"/>
      <c r="D273" s="213" t="s">
        <v>802</v>
      </c>
      <c r="E273" s="214" t="s">
        <v>19</v>
      </c>
      <c r="F273" s="215" t="s">
        <v>1002</v>
      </c>
      <c r="G273" s="212"/>
      <c r="H273" s="216">
        <v>38.115</v>
      </c>
      <c r="I273" s="217"/>
      <c r="J273" s="212"/>
      <c r="K273" s="212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802</v>
      </c>
      <c r="AU273" s="222" t="s">
        <v>84</v>
      </c>
      <c r="AV273" s="12" t="s">
        <v>84</v>
      </c>
      <c r="AW273" s="12" t="s">
        <v>35</v>
      </c>
      <c r="AX273" s="12" t="s">
        <v>82</v>
      </c>
      <c r="AY273" s="222" t="s">
        <v>133</v>
      </c>
    </row>
    <row r="274" spans="2:65" s="1" customFormat="1" ht="22.5" customHeight="1">
      <c r="B274" s="35"/>
      <c r="C274" s="183" t="s">
        <v>320</v>
      </c>
      <c r="D274" s="183" t="s">
        <v>136</v>
      </c>
      <c r="E274" s="184" t="s">
        <v>1003</v>
      </c>
      <c r="F274" s="185" t="s">
        <v>1004</v>
      </c>
      <c r="G274" s="186" t="s">
        <v>269</v>
      </c>
      <c r="H274" s="187">
        <v>240.97</v>
      </c>
      <c r="I274" s="188"/>
      <c r="J274" s="189">
        <f>ROUND(I274*H274,2)</f>
        <v>0</v>
      </c>
      <c r="K274" s="185" t="s">
        <v>140</v>
      </c>
      <c r="L274" s="39"/>
      <c r="M274" s="190" t="s">
        <v>19</v>
      </c>
      <c r="N274" s="191" t="s">
        <v>45</v>
      </c>
      <c r="O274" s="61"/>
      <c r="P274" s="192">
        <f>O274*H274</f>
        <v>0</v>
      </c>
      <c r="Q274" s="192">
        <v>0.0085</v>
      </c>
      <c r="R274" s="192">
        <f>Q274*H274</f>
        <v>2.048245</v>
      </c>
      <c r="S274" s="192">
        <v>0</v>
      </c>
      <c r="T274" s="193">
        <f>S274*H274</f>
        <v>0</v>
      </c>
      <c r="AR274" s="18" t="s">
        <v>152</v>
      </c>
      <c r="AT274" s="18" t="s">
        <v>136</v>
      </c>
      <c r="AU274" s="18" t="s">
        <v>84</v>
      </c>
      <c r="AY274" s="18" t="s">
        <v>133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8" t="s">
        <v>82</v>
      </c>
      <c r="BK274" s="194">
        <f>ROUND(I274*H274,2)</f>
        <v>0</v>
      </c>
      <c r="BL274" s="18" t="s">
        <v>152</v>
      </c>
      <c r="BM274" s="18" t="s">
        <v>1005</v>
      </c>
    </row>
    <row r="275" spans="2:51" s="12" customFormat="1" ht="11.25">
      <c r="B275" s="211"/>
      <c r="C275" s="212"/>
      <c r="D275" s="213" t="s">
        <v>802</v>
      </c>
      <c r="E275" s="214" t="s">
        <v>19</v>
      </c>
      <c r="F275" s="215" t="s">
        <v>1006</v>
      </c>
      <c r="G275" s="212"/>
      <c r="H275" s="216">
        <v>328.23</v>
      </c>
      <c r="I275" s="217"/>
      <c r="J275" s="212"/>
      <c r="K275" s="212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802</v>
      </c>
      <c r="AU275" s="222" t="s">
        <v>84</v>
      </c>
      <c r="AV275" s="12" t="s">
        <v>84</v>
      </c>
      <c r="AW275" s="12" t="s">
        <v>35</v>
      </c>
      <c r="AX275" s="12" t="s">
        <v>74</v>
      </c>
      <c r="AY275" s="222" t="s">
        <v>133</v>
      </c>
    </row>
    <row r="276" spans="2:51" s="12" customFormat="1" ht="11.25">
      <c r="B276" s="211"/>
      <c r="C276" s="212"/>
      <c r="D276" s="213" t="s">
        <v>802</v>
      </c>
      <c r="E276" s="214" t="s">
        <v>19</v>
      </c>
      <c r="F276" s="215" t="s">
        <v>1007</v>
      </c>
      <c r="G276" s="212"/>
      <c r="H276" s="216">
        <v>-87.26</v>
      </c>
      <c r="I276" s="217"/>
      <c r="J276" s="212"/>
      <c r="K276" s="212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802</v>
      </c>
      <c r="AU276" s="222" t="s">
        <v>84</v>
      </c>
      <c r="AV276" s="12" t="s">
        <v>84</v>
      </c>
      <c r="AW276" s="12" t="s">
        <v>35</v>
      </c>
      <c r="AX276" s="12" t="s">
        <v>74</v>
      </c>
      <c r="AY276" s="222" t="s">
        <v>133</v>
      </c>
    </row>
    <row r="277" spans="2:51" s="13" customFormat="1" ht="11.25">
      <c r="B277" s="223"/>
      <c r="C277" s="224"/>
      <c r="D277" s="213" t="s">
        <v>802</v>
      </c>
      <c r="E277" s="225" t="s">
        <v>19</v>
      </c>
      <c r="F277" s="226" t="s">
        <v>835</v>
      </c>
      <c r="G277" s="224"/>
      <c r="H277" s="227">
        <v>240.97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802</v>
      </c>
      <c r="AU277" s="233" t="s">
        <v>84</v>
      </c>
      <c r="AV277" s="13" t="s">
        <v>152</v>
      </c>
      <c r="AW277" s="13" t="s">
        <v>35</v>
      </c>
      <c r="AX277" s="13" t="s">
        <v>82</v>
      </c>
      <c r="AY277" s="233" t="s">
        <v>133</v>
      </c>
    </row>
    <row r="278" spans="2:65" s="1" customFormat="1" ht="16.5" customHeight="1">
      <c r="B278" s="35"/>
      <c r="C278" s="195" t="s">
        <v>326</v>
      </c>
      <c r="D278" s="195" t="s">
        <v>143</v>
      </c>
      <c r="E278" s="196" t="s">
        <v>1008</v>
      </c>
      <c r="F278" s="197" t="s">
        <v>1009</v>
      </c>
      <c r="G278" s="198" t="s">
        <v>269</v>
      </c>
      <c r="H278" s="199">
        <v>245.789</v>
      </c>
      <c r="I278" s="200"/>
      <c r="J278" s="201">
        <f>ROUND(I278*H278,2)</f>
        <v>0</v>
      </c>
      <c r="K278" s="197" t="s">
        <v>140</v>
      </c>
      <c r="L278" s="202"/>
      <c r="M278" s="203" t="s">
        <v>19</v>
      </c>
      <c r="N278" s="204" t="s">
        <v>45</v>
      </c>
      <c r="O278" s="61"/>
      <c r="P278" s="192">
        <f>O278*H278</f>
        <v>0</v>
      </c>
      <c r="Q278" s="192">
        <v>0.00272</v>
      </c>
      <c r="R278" s="192">
        <f>Q278*H278</f>
        <v>0.66854608</v>
      </c>
      <c r="S278" s="192">
        <v>0</v>
      </c>
      <c r="T278" s="193">
        <f>S278*H278</f>
        <v>0</v>
      </c>
      <c r="AR278" s="18" t="s">
        <v>168</v>
      </c>
      <c r="AT278" s="18" t="s">
        <v>143</v>
      </c>
      <c r="AU278" s="18" t="s">
        <v>84</v>
      </c>
      <c r="AY278" s="18" t="s">
        <v>133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8" t="s">
        <v>82</v>
      </c>
      <c r="BK278" s="194">
        <f>ROUND(I278*H278,2)</f>
        <v>0</v>
      </c>
      <c r="BL278" s="18" t="s">
        <v>152</v>
      </c>
      <c r="BM278" s="18" t="s">
        <v>1010</v>
      </c>
    </row>
    <row r="279" spans="2:51" s="12" customFormat="1" ht="11.25">
      <c r="B279" s="211"/>
      <c r="C279" s="212"/>
      <c r="D279" s="213" t="s">
        <v>802</v>
      </c>
      <c r="E279" s="212"/>
      <c r="F279" s="215" t="s">
        <v>1011</v>
      </c>
      <c r="G279" s="212"/>
      <c r="H279" s="216">
        <v>245.789</v>
      </c>
      <c r="I279" s="217"/>
      <c r="J279" s="212"/>
      <c r="K279" s="212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802</v>
      </c>
      <c r="AU279" s="222" t="s">
        <v>84</v>
      </c>
      <c r="AV279" s="12" t="s">
        <v>84</v>
      </c>
      <c r="AW279" s="12" t="s">
        <v>4</v>
      </c>
      <c r="AX279" s="12" t="s">
        <v>82</v>
      </c>
      <c r="AY279" s="222" t="s">
        <v>133</v>
      </c>
    </row>
    <row r="280" spans="2:65" s="1" customFormat="1" ht="16.5" customHeight="1">
      <c r="B280" s="35"/>
      <c r="C280" s="183" t="s">
        <v>466</v>
      </c>
      <c r="D280" s="183" t="s">
        <v>136</v>
      </c>
      <c r="E280" s="184" t="s">
        <v>1012</v>
      </c>
      <c r="F280" s="185" t="s">
        <v>1013</v>
      </c>
      <c r="G280" s="186" t="s">
        <v>139</v>
      </c>
      <c r="H280" s="187">
        <v>56.63</v>
      </c>
      <c r="I280" s="188"/>
      <c r="J280" s="189">
        <f>ROUND(I280*H280,2)</f>
        <v>0</v>
      </c>
      <c r="K280" s="185" t="s">
        <v>140</v>
      </c>
      <c r="L280" s="39"/>
      <c r="M280" s="190" t="s">
        <v>19</v>
      </c>
      <c r="N280" s="191" t="s">
        <v>45</v>
      </c>
      <c r="O280" s="61"/>
      <c r="P280" s="192">
        <f>O280*H280</f>
        <v>0</v>
      </c>
      <c r="Q280" s="192">
        <v>6E-05</v>
      </c>
      <c r="R280" s="192">
        <f>Q280*H280</f>
        <v>0.0033978000000000003</v>
      </c>
      <c r="S280" s="192">
        <v>0</v>
      </c>
      <c r="T280" s="193">
        <f>S280*H280</f>
        <v>0</v>
      </c>
      <c r="AR280" s="18" t="s">
        <v>152</v>
      </c>
      <c r="AT280" s="18" t="s">
        <v>136</v>
      </c>
      <c r="AU280" s="18" t="s">
        <v>84</v>
      </c>
      <c r="AY280" s="18" t="s">
        <v>133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8" t="s">
        <v>82</v>
      </c>
      <c r="BK280" s="194">
        <f>ROUND(I280*H280,2)</f>
        <v>0</v>
      </c>
      <c r="BL280" s="18" t="s">
        <v>152</v>
      </c>
      <c r="BM280" s="18" t="s">
        <v>1014</v>
      </c>
    </row>
    <row r="281" spans="2:51" s="12" customFormat="1" ht="11.25">
      <c r="B281" s="211"/>
      <c r="C281" s="212"/>
      <c r="D281" s="213" t="s">
        <v>802</v>
      </c>
      <c r="E281" s="214" t="s">
        <v>19</v>
      </c>
      <c r="F281" s="215" t="s">
        <v>1015</v>
      </c>
      <c r="G281" s="212"/>
      <c r="H281" s="216">
        <v>62.28</v>
      </c>
      <c r="I281" s="217"/>
      <c r="J281" s="212"/>
      <c r="K281" s="212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802</v>
      </c>
      <c r="AU281" s="222" t="s">
        <v>84</v>
      </c>
      <c r="AV281" s="12" t="s">
        <v>84</v>
      </c>
      <c r="AW281" s="12" t="s">
        <v>35</v>
      </c>
      <c r="AX281" s="12" t="s">
        <v>74</v>
      </c>
      <c r="AY281" s="222" t="s">
        <v>133</v>
      </c>
    </row>
    <row r="282" spans="2:51" s="12" customFormat="1" ht="11.25">
      <c r="B282" s="211"/>
      <c r="C282" s="212"/>
      <c r="D282" s="213" t="s">
        <v>802</v>
      </c>
      <c r="E282" s="214" t="s">
        <v>19</v>
      </c>
      <c r="F282" s="215" t="s">
        <v>1016</v>
      </c>
      <c r="G282" s="212"/>
      <c r="H282" s="216">
        <v>-5.65</v>
      </c>
      <c r="I282" s="217"/>
      <c r="J282" s="212"/>
      <c r="K282" s="212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802</v>
      </c>
      <c r="AU282" s="222" t="s">
        <v>84</v>
      </c>
      <c r="AV282" s="12" t="s">
        <v>84</v>
      </c>
      <c r="AW282" s="12" t="s">
        <v>35</v>
      </c>
      <c r="AX282" s="12" t="s">
        <v>74</v>
      </c>
      <c r="AY282" s="222" t="s">
        <v>133</v>
      </c>
    </row>
    <row r="283" spans="2:51" s="13" customFormat="1" ht="11.25">
      <c r="B283" s="223"/>
      <c r="C283" s="224"/>
      <c r="D283" s="213" t="s">
        <v>802</v>
      </c>
      <c r="E283" s="225" t="s">
        <v>19</v>
      </c>
      <c r="F283" s="226" t="s">
        <v>835</v>
      </c>
      <c r="G283" s="224"/>
      <c r="H283" s="227">
        <v>56.63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802</v>
      </c>
      <c r="AU283" s="233" t="s">
        <v>84</v>
      </c>
      <c r="AV283" s="13" t="s">
        <v>152</v>
      </c>
      <c r="AW283" s="13" t="s">
        <v>35</v>
      </c>
      <c r="AX283" s="13" t="s">
        <v>82</v>
      </c>
      <c r="AY283" s="233" t="s">
        <v>133</v>
      </c>
    </row>
    <row r="284" spans="2:65" s="1" customFormat="1" ht="16.5" customHeight="1">
      <c r="B284" s="35"/>
      <c r="C284" s="195" t="s">
        <v>470</v>
      </c>
      <c r="D284" s="195" t="s">
        <v>143</v>
      </c>
      <c r="E284" s="196" t="s">
        <v>1017</v>
      </c>
      <c r="F284" s="197" t="s">
        <v>1018</v>
      </c>
      <c r="G284" s="198" t="s">
        <v>139</v>
      </c>
      <c r="H284" s="199">
        <v>59.462</v>
      </c>
      <c r="I284" s="200"/>
      <c r="J284" s="201">
        <f>ROUND(I284*H284,2)</f>
        <v>0</v>
      </c>
      <c r="K284" s="197" t="s">
        <v>140</v>
      </c>
      <c r="L284" s="202"/>
      <c r="M284" s="203" t="s">
        <v>19</v>
      </c>
      <c r="N284" s="204" t="s">
        <v>45</v>
      </c>
      <c r="O284" s="61"/>
      <c r="P284" s="192">
        <f>O284*H284</f>
        <v>0</v>
      </c>
      <c r="Q284" s="192">
        <v>0.0006</v>
      </c>
      <c r="R284" s="192">
        <f>Q284*H284</f>
        <v>0.0356772</v>
      </c>
      <c r="S284" s="192">
        <v>0</v>
      </c>
      <c r="T284" s="193">
        <f>S284*H284</f>
        <v>0</v>
      </c>
      <c r="AR284" s="18" t="s">
        <v>168</v>
      </c>
      <c r="AT284" s="18" t="s">
        <v>143</v>
      </c>
      <c r="AU284" s="18" t="s">
        <v>84</v>
      </c>
      <c r="AY284" s="18" t="s">
        <v>133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8" t="s">
        <v>82</v>
      </c>
      <c r="BK284" s="194">
        <f>ROUND(I284*H284,2)</f>
        <v>0</v>
      </c>
      <c r="BL284" s="18" t="s">
        <v>152</v>
      </c>
      <c r="BM284" s="18" t="s">
        <v>1019</v>
      </c>
    </row>
    <row r="285" spans="2:51" s="12" customFormat="1" ht="11.25">
      <c r="B285" s="211"/>
      <c r="C285" s="212"/>
      <c r="D285" s="213" t="s">
        <v>802</v>
      </c>
      <c r="E285" s="214" t="s">
        <v>19</v>
      </c>
      <c r="F285" s="215" t="s">
        <v>1020</v>
      </c>
      <c r="G285" s="212"/>
      <c r="H285" s="216">
        <v>59.462</v>
      </c>
      <c r="I285" s="217"/>
      <c r="J285" s="212"/>
      <c r="K285" s="212"/>
      <c r="L285" s="218"/>
      <c r="M285" s="219"/>
      <c r="N285" s="220"/>
      <c r="O285" s="220"/>
      <c r="P285" s="220"/>
      <c r="Q285" s="220"/>
      <c r="R285" s="220"/>
      <c r="S285" s="220"/>
      <c r="T285" s="221"/>
      <c r="AT285" s="222" t="s">
        <v>802</v>
      </c>
      <c r="AU285" s="222" t="s">
        <v>84</v>
      </c>
      <c r="AV285" s="12" t="s">
        <v>84</v>
      </c>
      <c r="AW285" s="12" t="s">
        <v>35</v>
      </c>
      <c r="AX285" s="12" t="s">
        <v>82</v>
      </c>
      <c r="AY285" s="222" t="s">
        <v>133</v>
      </c>
    </row>
    <row r="286" spans="2:65" s="1" customFormat="1" ht="16.5" customHeight="1">
      <c r="B286" s="35"/>
      <c r="C286" s="183" t="s">
        <v>474</v>
      </c>
      <c r="D286" s="183" t="s">
        <v>136</v>
      </c>
      <c r="E286" s="184" t="s">
        <v>1021</v>
      </c>
      <c r="F286" s="185" t="s">
        <v>1022</v>
      </c>
      <c r="G286" s="186" t="s">
        <v>139</v>
      </c>
      <c r="H286" s="187">
        <v>241.94</v>
      </c>
      <c r="I286" s="188"/>
      <c r="J286" s="189">
        <f>ROUND(I286*H286,2)</f>
        <v>0</v>
      </c>
      <c r="K286" s="185" t="s">
        <v>140</v>
      </c>
      <c r="L286" s="39"/>
      <c r="M286" s="190" t="s">
        <v>19</v>
      </c>
      <c r="N286" s="191" t="s">
        <v>45</v>
      </c>
      <c r="O286" s="61"/>
      <c r="P286" s="192">
        <f>O286*H286</f>
        <v>0</v>
      </c>
      <c r="Q286" s="192">
        <v>0.00025</v>
      </c>
      <c r="R286" s="192">
        <f>Q286*H286</f>
        <v>0.060485000000000004</v>
      </c>
      <c r="S286" s="192">
        <v>0</v>
      </c>
      <c r="T286" s="193">
        <f>S286*H286</f>
        <v>0</v>
      </c>
      <c r="AR286" s="18" t="s">
        <v>152</v>
      </c>
      <c r="AT286" s="18" t="s">
        <v>136</v>
      </c>
      <c r="AU286" s="18" t="s">
        <v>84</v>
      </c>
      <c r="AY286" s="18" t="s">
        <v>133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8" t="s">
        <v>82</v>
      </c>
      <c r="BK286" s="194">
        <f>ROUND(I286*H286,2)</f>
        <v>0</v>
      </c>
      <c r="BL286" s="18" t="s">
        <v>152</v>
      </c>
      <c r="BM286" s="18" t="s">
        <v>1023</v>
      </c>
    </row>
    <row r="287" spans="2:51" s="12" customFormat="1" ht="11.25">
      <c r="B287" s="211"/>
      <c r="C287" s="212"/>
      <c r="D287" s="213" t="s">
        <v>802</v>
      </c>
      <c r="E287" s="214" t="s">
        <v>19</v>
      </c>
      <c r="F287" s="215" t="s">
        <v>1024</v>
      </c>
      <c r="G287" s="212"/>
      <c r="H287" s="216">
        <v>39.2</v>
      </c>
      <c r="I287" s="217"/>
      <c r="J287" s="212"/>
      <c r="K287" s="212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802</v>
      </c>
      <c r="AU287" s="222" t="s">
        <v>84</v>
      </c>
      <c r="AV287" s="12" t="s">
        <v>84</v>
      </c>
      <c r="AW287" s="12" t="s">
        <v>35</v>
      </c>
      <c r="AX287" s="12" t="s">
        <v>74</v>
      </c>
      <c r="AY287" s="222" t="s">
        <v>133</v>
      </c>
    </row>
    <row r="288" spans="2:51" s="12" customFormat="1" ht="11.25">
      <c r="B288" s="211"/>
      <c r="C288" s="212"/>
      <c r="D288" s="213" t="s">
        <v>802</v>
      </c>
      <c r="E288" s="214" t="s">
        <v>19</v>
      </c>
      <c r="F288" s="215" t="s">
        <v>1025</v>
      </c>
      <c r="G288" s="212"/>
      <c r="H288" s="216">
        <v>169.14</v>
      </c>
      <c r="I288" s="217"/>
      <c r="J288" s="212"/>
      <c r="K288" s="212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802</v>
      </c>
      <c r="AU288" s="222" t="s">
        <v>84</v>
      </c>
      <c r="AV288" s="12" t="s">
        <v>84</v>
      </c>
      <c r="AW288" s="12" t="s">
        <v>35</v>
      </c>
      <c r="AX288" s="12" t="s">
        <v>74</v>
      </c>
      <c r="AY288" s="222" t="s">
        <v>133</v>
      </c>
    </row>
    <row r="289" spans="2:51" s="12" customFormat="1" ht="11.25">
      <c r="B289" s="211"/>
      <c r="C289" s="212"/>
      <c r="D289" s="213" t="s">
        <v>802</v>
      </c>
      <c r="E289" s="214" t="s">
        <v>19</v>
      </c>
      <c r="F289" s="215" t="s">
        <v>1026</v>
      </c>
      <c r="G289" s="212"/>
      <c r="H289" s="216">
        <v>33.6</v>
      </c>
      <c r="I289" s="217"/>
      <c r="J289" s="212"/>
      <c r="K289" s="212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802</v>
      </c>
      <c r="AU289" s="222" t="s">
        <v>84</v>
      </c>
      <c r="AV289" s="12" t="s">
        <v>84</v>
      </c>
      <c r="AW289" s="12" t="s">
        <v>35</v>
      </c>
      <c r="AX289" s="12" t="s">
        <v>74</v>
      </c>
      <c r="AY289" s="222" t="s">
        <v>133</v>
      </c>
    </row>
    <row r="290" spans="2:51" s="13" customFormat="1" ht="11.25">
      <c r="B290" s="223"/>
      <c r="C290" s="224"/>
      <c r="D290" s="213" t="s">
        <v>802</v>
      </c>
      <c r="E290" s="225" t="s">
        <v>19</v>
      </c>
      <c r="F290" s="226" t="s">
        <v>835</v>
      </c>
      <c r="G290" s="224"/>
      <c r="H290" s="227">
        <v>241.94</v>
      </c>
      <c r="I290" s="228"/>
      <c r="J290" s="224"/>
      <c r="K290" s="224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802</v>
      </c>
      <c r="AU290" s="233" t="s">
        <v>84</v>
      </c>
      <c r="AV290" s="13" t="s">
        <v>152</v>
      </c>
      <c r="AW290" s="13" t="s">
        <v>35</v>
      </c>
      <c r="AX290" s="13" t="s">
        <v>82</v>
      </c>
      <c r="AY290" s="233" t="s">
        <v>133</v>
      </c>
    </row>
    <row r="291" spans="2:65" s="1" customFormat="1" ht="16.5" customHeight="1">
      <c r="B291" s="35"/>
      <c r="C291" s="195" t="s">
        <v>478</v>
      </c>
      <c r="D291" s="195" t="s">
        <v>143</v>
      </c>
      <c r="E291" s="196" t="s">
        <v>1027</v>
      </c>
      <c r="F291" s="197" t="s">
        <v>1028</v>
      </c>
      <c r="G291" s="198" t="s">
        <v>139</v>
      </c>
      <c r="H291" s="199">
        <v>41.16</v>
      </c>
      <c r="I291" s="200"/>
      <c r="J291" s="201">
        <f>ROUND(I291*H291,2)</f>
        <v>0</v>
      </c>
      <c r="K291" s="197" t="s">
        <v>140</v>
      </c>
      <c r="L291" s="202"/>
      <c r="M291" s="203" t="s">
        <v>19</v>
      </c>
      <c r="N291" s="204" t="s">
        <v>45</v>
      </c>
      <c r="O291" s="61"/>
      <c r="P291" s="192">
        <f>O291*H291</f>
        <v>0</v>
      </c>
      <c r="Q291" s="192">
        <v>3E-05</v>
      </c>
      <c r="R291" s="192">
        <f>Q291*H291</f>
        <v>0.0012347999999999999</v>
      </c>
      <c r="S291" s="192">
        <v>0</v>
      </c>
      <c r="T291" s="193">
        <f>S291*H291</f>
        <v>0</v>
      </c>
      <c r="AR291" s="18" t="s">
        <v>168</v>
      </c>
      <c r="AT291" s="18" t="s">
        <v>143</v>
      </c>
      <c r="AU291" s="18" t="s">
        <v>84</v>
      </c>
      <c r="AY291" s="18" t="s">
        <v>133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8" t="s">
        <v>82</v>
      </c>
      <c r="BK291" s="194">
        <f>ROUND(I291*H291,2)</f>
        <v>0</v>
      </c>
      <c r="BL291" s="18" t="s">
        <v>152</v>
      </c>
      <c r="BM291" s="18" t="s">
        <v>1029</v>
      </c>
    </row>
    <row r="292" spans="2:51" s="12" customFormat="1" ht="11.25">
      <c r="B292" s="211"/>
      <c r="C292" s="212"/>
      <c r="D292" s="213" t="s">
        <v>802</v>
      </c>
      <c r="E292" s="214" t="s">
        <v>19</v>
      </c>
      <c r="F292" s="215" t="s">
        <v>1030</v>
      </c>
      <c r="G292" s="212"/>
      <c r="H292" s="216">
        <v>41.16</v>
      </c>
      <c r="I292" s="217"/>
      <c r="J292" s="212"/>
      <c r="K292" s="212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802</v>
      </c>
      <c r="AU292" s="222" t="s">
        <v>84</v>
      </c>
      <c r="AV292" s="12" t="s">
        <v>84</v>
      </c>
      <c r="AW292" s="12" t="s">
        <v>35</v>
      </c>
      <c r="AX292" s="12" t="s">
        <v>82</v>
      </c>
      <c r="AY292" s="222" t="s">
        <v>133</v>
      </c>
    </row>
    <row r="293" spans="2:65" s="1" customFormat="1" ht="16.5" customHeight="1">
      <c r="B293" s="35"/>
      <c r="C293" s="195" t="s">
        <v>482</v>
      </c>
      <c r="D293" s="195" t="s">
        <v>143</v>
      </c>
      <c r="E293" s="196" t="s">
        <v>1031</v>
      </c>
      <c r="F293" s="197" t="s">
        <v>1032</v>
      </c>
      <c r="G293" s="198" t="s">
        <v>139</v>
      </c>
      <c r="H293" s="199">
        <v>88.799</v>
      </c>
      <c r="I293" s="200"/>
      <c r="J293" s="201">
        <f>ROUND(I293*H293,2)</f>
        <v>0</v>
      </c>
      <c r="K293" s="197" t="s">
        <v>800</v>
      </c>
      <c r="L293" s="202"/>
      <c r="M293" s="203" t="s">
        <v>19</v>
      </c>
      <c r="N293" s="204" t="s">
        <v>45</v>
      </c>
      <c r="O293" s="61"/>
      <c r="P293" s="192">
        <f>O293*H293</f>
        <v>0</v>
      </c>
      <c r="Q293" s="192">
        <v>3E-05</v>
      </c>
      <c r="R293" s="192">
        <f>Q293*H293</f>
        <v>0.0026639700000000003</v>
      </c>
      <c r="S293" s="192">
        <v>0</v>
      </c>
      <c r="T293" s="193">
        <f>S293*H293</f>
        <v>0</v>
      </c>
      <c r="AR293" s="18" t="s">
        <v>168</v>
      </c>
      <c r="AT293" s="18" t="s">
        <v>143</v>
      </c>
      <c r="AU293" s="18" t="s">
        <v>84</v>
      </c>
      <c r="AY293" s="18" t="s">
        <v>133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18" t="s">
        <v>82</v>
      </c>
      <c r="BK293" s="194">
        <f>ROUND(I293*H293,2)</f>
        <v>0</v>
      </c>
      <c r="BL293" s="18" t="s">
        <v>152</v>
      </c>
      <c r="BM293" s="18" t="s">
        <v>1033</v>
      </c>
    </row>
    <row r="294" spans="2:51" s="12" customFormat="1" ht="11.25">
      <c r="B294" s="211"/>
      <c r="C294" s="212"/>
      <c r="D294" s="213" t="s">
        <v>802</v>
      </c>
      <c r="E294" s="214" t="s">
        <v>19</v>
      </c>
      <c r="F294" s="215" t="s">
        <v>1034</v>
      </c>
      <c r="G294" s="212"/>
      <c r="H294" s="216">
        <v>88.799</v>
      </c>
      <c r="I294" s="217"/>
      <c r="J294" s="212"/>
      <c r="K294" s="212"/>
      <c r="L294" s="218"/>
      <c r="M294" s="219"/>
      <c r="N294" s="220"/>
      <c r="O294" s="220"/>
      <c r="P294" s="220"/>
      <c r="Q294" s="220"/>
      <c r="R294" s="220"/>
      <c r="S294" s="220"/>
      <c r="T294" s="221"/>
      <c r="AT294" s="222" t="s">
        <v>802</v>
      </c>
      <c r="AU294" s="222" t="s">
        <v>84</v>
      </c>
      <c r="AV294" s="12" t="s">
        <v>84</v>
      </c>
      <c r="AW294" s="12" t="s">
        <v>35</v>
      </c>
      <c r="AX294" s="12" t="s">
        <v>74</v>
      </c>
      <c r="AY294" s="222" t="s">
        <v>133</v>
      </c>
    </row>
    <row r="295" spans="2:51" s="13" customFormat="1" ht="11.25">
      <c r="B295" s="223"/>
      <c r="C295" s="224"/>
      <c r="D295" s="213" t="s">
        <v>802</v>
      </c>
      <c r="E295" s="225" t="s">
        <v>19</v>
      </c>
      <c r="F295" s="226" t="s">
        <v>835</v>
      </c>
      <c r="G295" s="224"/>
      <c r="H295" s="227">
        <v>88.799</v>
      </c>
      <c r="I295" s="228"/>
      <c r="J295" s="224"/>
      <c r="K295" s="224"/>
      <c r="L295" s="229"/>
      <c r="M295" s="230"/>
      <c r="N295" s="231"/>
      <c r="O295" s="231"/>
      <c r="P295" s="231"/>
      <c r="Q295" s="231"/>
      <c r="R295" s="231"/>
      <c r="S295" s="231"/>
      <c r="T295" s="232"/>
      <c r="AT295" s="233" t="s">
        <v>802</v>
      </c>
      <c r="AU295" s="233" t="s">
        <v>84</v>
      </c>
      <c r="AV295" s="13" t="s">
        <v>152</v>
      </c>
      <c r="AW295" s="13" t="s">
        <v>35</v>
      </c>
      <c r="AX295" s="13" t="s">
        <v>82</v>
      </c>
      <c r="AY295" s="233" t="s">
        <v>133</v>
      </c>
    </row>
    <row r="296" spans="2:65" s="1" customFormat="1" ht="16.5" customHeight="1">
      <c r="B296" s="35"/>
      <c r="C296" s="195" t="s">
        <v>486</v>
      </c>
      <c r="D296" s="195" t="s">
        <v>143</v>
      </c>
      <c r="E296" s="196" t="s">
        <v>1035</v>
      </c>
      <c r="F296" s="197" t="s">
        <v>1036</v>
      </c>
      <c r="G296" s="198" t="s">
        <v>139</v>
      </c>
      <c r="H296" s="199">
        <v>88.799</v>
      </c>
      <c r="I296" s="200"/>
      <c r="J296" s="201">
        <f>ROUND(I296*H296,2)</f>
        <v>0</v>
      </c>
      <c r="K296" s="197" t="s">
        <v>140</v>
      </c>
      <c r="L296" s="202"/>
      <c r="M296" s="203" t="s">
        <v>19</v>
      </c>
      <c r="N296" s="204" t="s">
        <v>45</v>
      </c>
      <c r="O296" s="61"/>
      <c r="P296" s="192">
        <f>O296*H296</f>
        <v>0</v>
      </c>
      <c r="Q296" s="192">
        <v>0.0003</v>
      </c>
      <c r="R296" s="192">
        <f>Q296*H296</f>
        <v>0.0266397</v>
      </c>
      <c r="S296" s="192">
        <v>0</v>
      </c>
      <c r="T296" s="193">
        <f>S296*H296</f>
        <v>0</v>
      </c>
      <c r="AR296" s="18" t="s">
        <v>168</v>
      </c>
      <c r="AT296" s="18" t="s">
        <v>143</v>
      </c>
      <c r="AU296" s="18" t="s">
        <v>84</v>
      </c>
      <c r="AY296" s="18" t="s">
        <v>133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8" t="s">
        <v>82</v>
      </c>
      <c r="BK296" s="194">
        <f>ROUND(I296*H296,2)</f>
        <v>0</v>
      </c>
      <c r="BL296" s="18" t="s">
        <v>152</v>
      </c>
      <c r="BM296" s="18" t="s">
        <v>1037</v>
      </c>
    </row>
    <row r="297" spans="2:51" s="12" customFormat="1" ht="11.25">
      <c r="B297" s="211"/>
      <c r="C297" s="212"/>
      <c r="D297" s="213" t="s">
        <v>802</v>
      </c>
      <c r="E297" s="214" t="s">
        <v>19</v>
      </c>
      <c r="F297" s="215" t="s">
        <v>1034</v>
      </c>
      <c r="G297" s="212"/>
      <c r="H297" s="216">
        <v>88.799</v>
      </c>
      <c r="I297" s="217"/>
      <c r="J297" s="212"/>
      <c r="K297" s="212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802</v>
      </c>
      <c r="AU297" s="222" t="s">
        <v>84</v>
      </c>
      <c r="AV297" s="12" t="s">
        <v>84</v>
      </c>
      <c r="AW297" s="12" t="s">
        <v>35</v>
      </c>
      <c r="AX297" s="12" t="s">
        <v>74</v>
      </c>
      <c r="AY297" s="222" t="s">
        <v>133</v>
      </c>
    </row>
    <row r="298" spans="2:51" s="13" customFormat="1" ht="11.25">
      <c r="B298" s="223"/>
      <c r="C298" s="224"/>
      <c r="D298" s="213" t="s">
        <v>802</v>
      </c>
      <c r="E298" s="225" t="s">
        <v>19</v>
      </c>
      <c r="F298" s="226" t="s">
        <v>835</v>
      </c>
      <c r="G298" s="224"/>
      <c r="H298" s="227">
        <v>88.799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802</v>
      </c>
      <c r="AU298" s="233" t="s">
        <v>84</v>
      </c>
      <c r="AV298" s="13" t="s">
        <v>152</v>
      </c>
      <c r="AW298" s="13" t="s">
        <v>35</v>
      </c>
      <c r="AX298" s="13" t="s">
        <v>82</v>
      </c>
      <c r="AY298" s="233" t="s">
        <v>133</v>
      </c>
    </row>
    <row r="299" spans="2:65" s="1" customFormat="1" ht="16.5" customHeight="1">
      <c r="B299" s="35"/>
      <c r="C299" s="195" t="s">
        <v>490</v>
      </c>
      <c r="D299" s="195" t="s">
        <v>143</v>
      </c>
      <c r="E299" s="196" t="s">
        <v>1038</v>
      </c>
      <c r="F299" s="197" t="s">
        <v>1039</v>
      </c>
      <c r="G299" s="198" t="s">
        <v>139</v>
      </c>
      <c r="H299" s="199">
        <v>35.28</v>
      </c>
      <c r="I299" s="200"/>
      <c r="J299" s="201">
        <f>ROUND(I299*H299,2)</f>
        <v>0</v>
      </c>
      <c r="K299" s="197" t="s">
        <v>140</v>
      </c>
      <c r="L299" s="202"/>
      <c r="M299" s="203" t="s">
        <v>19</v>
      </c>
      <c r="N299" s="204" t="s">
        <v>45</v>
      </c>
      <c r="O299" s="61"/>
      <c r="P299" s="192">
        <f>O299*H299</f>
        <v>0</v>
      </c>
      <c r="Q299" s="192">
        <v>0.0002</v>
      </c>
      <c r="R299" s="192">
        <f>Q299*H299</f>
        <v>0.007056000000000001</v>
      </c>
      <c r="S299" s="192">
        <v>0</v>
      </c>
      <c r="T299" s="193">
        <f>S299*H299</f>
        <v>0</v>
      </c>
      <c r="AR299" s="18" t="s">
        <v>168</v>
      </c>
      <c r="AT299" s="18" t="s">
        <v>143</v>
      </c>
      <c r="AU299" s="18" t="s">
        <v>84</v>
      </c>
      <c r="AY299" s="18" t="s">
        <v>133</v>
      </c>
      <c r="BE299" s="194">
        <f>IF(N299="základní",J299,0)</f>
        <v>0</v>
      </c>
      <c r="BF299" s="194">
        <f>IF(N299="snížená",J299,0)</f>
        <v>0</v>
      </c>
      <c r="BG299" s="194">
        <f>IF(N299="zákl. přenesená",J299,0)</f>
        <v>0</v>
      </c>
      <c r="BH299" s="194">
        <f>IF(N299="sníž. přenesená",J299,0)</f>
        <v>0</v>
      </c>
      <c r="BI299" s="194">
        <f>IF(N299="nulová",J299,0)</f>
        <v>0</v>
      </c>
      <c r="BJ299" s="18" t="s">
        <v>82</v>
      </c>
      <c r="BK299" s="194">
        <f>ROUND(I299*H299,2)</f>
        <v>0</v>
      </c>
      <c r="BL299" s="18" t="s">
        <v>152</v>
      </c>
      <c r="BM299" s="18" t="s">
        <v>1040</v>
      </c>
    </row>
    <row r="300" spans="2:51" s="12" customFormat="1" ht="11.25">
      <c r="B300" s="211"/>
      <c r="C300" s="212"/>
      <c r="D300" s="213" t="s">
        <v>802</v>
      </c>
      <c r="E300" s="214" t="s">
        <v>19</v>
      </c>
      <c r="F300" s="215" t="s">
        <v>1041</v>
      </c>
      <c r="G300" s="212"/>
      <c r="H300" s="216">
        <v>35.28</v>
      </c>
      <c r="I300" s="217"/>
      <c r="J300" s="212"/>
      <c r="K300" s="212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802</v>
      </c>
      <c r="AU300" s="222" t="s">
        <v>84</v>
      </c>
      <c r="AV300" s="12" t="s">
        <v>84</v>
      </c>
      <c r="AW300" s="12" t="s">
        <v>35</v>
      </c>
      <c r="AX300" s="12" t="s">
        <v>74</v>
      </c>
      <c r="AY300" s="222" t="s">
        <v>133</v>
      </c>
    </row>
    <row r="301" spans="2:51" s="13" customFormat="1" ht="11.25">
      <c r="B301" s="223"/>
      <c r="C301" s="224"/>
      <c r="D301" s="213" t="s">
        <v>802</v>
      </c>
      <c r="E301" s="225" t="s">
        <v>19</v>
      </c>
      <c r="F301" s="226" t="s">
        <v>835</v>
      </c>
      <c r="G301" s="224"/>
      <c r="H301" s="227">
        <v>35.28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802</v>
      </c>
      <c r="AU301" s="233" t="s">
        <v>84</v>
      </c>
      <c r="AV301" s="13" t="s">
        <v>152</v>
      </c>
      <c r="AW301" s="13" t="s">
        <v>35</v>
      </c>
      <c r="AX301" s="13" t="s">
        <v>82</v>
      </c>
      <c r="AY301" s="233" t="s">
        <v>133</v>
      </c>
    </row>
    <row r="302" spans="2:65" s="1" customFormat="1" ht="22.5" customHeight="1">
      <c r="B302" s="35"/>
      <c r="C302" s="183" t="s">
        <v>494</v>
      </c>
      <c r="D302" s="183" t="s">
        <v>136</v>
      </c>
      <c r="E302" s="184" t="s">
        <v>1042</v>
      </c>
      <c r="F302" s="185" t="s">
        <v>1043</v>
      </c>
      <c r="G302" s="186" t="s">
        <v>269</v>
      </c>
      <c r="H302" s="187">
        <v>55.29</v>
      </c>
      <c r="I302" s="188"/>
      <c r="J302" s="189">
        <f>ROUND(I302*H302,2)</f>
        <v>0</v>
      </c>
      <c r="K302" s="185" t="s">
        <v>140</v>
      </c>
      <c r="L302" s="39"/>
      <c r="M302" s="190" t="s">
        <v>19</v>
      </c>
      <c r="N302" s="191" t="s">
        <v>45</v>
      </c>
      <c r="O302" s="61"/>
      <c r="P302" s="192">
        <f>O302*H302</f>
        <v>0</v>
      </c>
      <c r="Q302" s="192">
        <v>0.02636</v>
      </c>
      <c r="R302" s="192">
        <f>Q302*H302</f>
        <v>1.4574444</v>
      </c>
      <c r="S302" s="192">
        <v>0</v>
      </c>
      <c r="T302" s="193">
        <f>S302*H302</f>
        <v>0</v>
      </c>
      <c r="AR302" s="18" t="s">
        <v>152</v>
      </c>
      <c r="AT302" s="18" t="s">
        <v>136</v>
      </c>
      <c r="AU302" s="18" t="s">
        <v>84</v>
      </c>
      <c r="AY302" s="18" t="s">
        <v>133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8" t="s">
        <v>82</v>
      </c>
      <c r="BK302" s="194">
        <f>ROUND(I302*H302,2)</f>
        <v>0</v>
      </c>
      <c r="BL302" s="18" t="s">
        <v>152</v>
      </c>
      <c r="BM302" s="18" t="s">
        <v>1044</v>
      </c>
    </row>
    <row r="303" spans="2:51" s="14" customFormat="1" ht="11.25">
      <c r="B303" s="234"/>
      <c r="C303" s="235"/>
      <c r="D303" s="213" t="s">
        <v>802</v>
      </c>
      <c r="E303" s="236" t="s">
        <v>19</v>
      </c>
      <c r="F303" s="237" t="s">
        <v>1045</v>
      </c>
      <c r="G303" s="235"/>
      <c r="H303" s="236" t="s">
        <v>19</v>
      </c>
      <c r="I303" s="238"/>
      <c r="J303" s="235"/>
      <c r="K303" s="235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802</v>
      </c>
      <c r="AU303" s="243" t="s">
        <v>84</v>
      </c>
      <c r="AV303" s="14" t="s">
        <v>82</v>
      </c>
      <c r="AW303" s="14" t="s">
        <v>35</v>
      </c>
      <c r="AX303" s="14" t="s">
        <v>74</v>
      </c>
      <c r="AY303" s="243" t="s">
        <v>133</v>
      </c>
    </row>
    <row r="304" spans="2:51" s="12" customFormat="1" ht="11.25">
      <c r="B304" s="211"/>
      <c r="C304" s="212"/>
      <c r="D304" s="213" t="s">
        <v>802</v>
      </c>
      <c r="E304" s="214" t="s">
        <v>19</v>
      </c>
      <c r="F304" s="215" t="s">
        <v>1046</v>
      </c>
      <c r="G304" s="212"/>
      <c r="H304" s="216">
        <v>2.32</v>
      </c>
      <c r="I304" s="217"/>
      <c r="J304" s="212"/>
      <c r="K304" s="212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802</v>
      </c>
      <c r="AU304" s="222" t="s">
        <v>84</v>
      </c>
      <c r="AV304" s="12" t="s">
        <v>84</v>
      </c>
      <c r="AW304" s="12" t="s">
        <v>35</v>
      </c>
      <c r="AX304" s="12" t="s">
        <v>74</v>
      </c>
      <c r="AY304" s="222" t="s">
        <v>133</v>
      </c>
    </row>
    <row r="305" spans="2:51" s="12" customFormat="1" ht="11.25">
      <c r="B305" s="211"/>
      <c r="C305" s="212"/>
      <c r="D305" s="213" t="s">
        <v>802</v>
      </c>
      <c r="E305" s="214" t="s">
        <v>19</v>
      </c>
      <c r="F305" s="215" t="s">
        <v>1047</v>
      </c>
      <c r="G305" s="212"/>
      <c r="H305" s="216">
        <v>2.57</v>
      </c>
      <c r="I305" s="217"/>
      <c r="J305" s="212"/>
      <c r="K305" s="212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802</v>
      </c>
      <c r="AU305" s="222" t="s">
        <v>84</v>
      </c>
      <c r="AV305" s="12" t="s">
        <v>84</v>
      </c>
      <c r="AW305" s="12" t="s">
        <v>35</v>
      </c>
      <c r="AX305" s="12" t="s">
        <v>74</v>
      </c>
      <c r="AY305" s="222" t="s">
        <v>133</v>
      </c>
    </row>
    <row r="306" spans="2:51" s="14" customFormat="1" ht="11.25">
      <c r="B306" s="234"/>
      <c r="C306" s="235"/>
      <c r="D306" s="213" t="s">
        <v>802</v>
      </c>
      <c r="E306" s="236" t="s">
        <v>19</v>
      </c>
      <c r="F306" s="237" t="s">
        <v>1048</v>
      </c>
      <c r="G306" s="235"/>
      <c r="H306" s="236" t="s">
        <v>19</v>
      </c>
      <c r="I306" s="238"/>
      <c r="J306" s="235"/>
      <c r="K306" s="235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802</v>
      </c>
      <c r="AU306" s="243" t="s">
        <v>84</v>
      </c>
      <c r="AV306" s="14" t="s">
        <v>82</v>
      </c>
      <c r="AW306" s="14" t="s">
        <v>35</v>
      </c>
      <c r="AX306" s="14" t="s">
        <v>74</v>
      </c>
      <c r="AY306" s="243" t="s">
        <v>133</v>
      </c>
    </row>
    <row r="307" spans="2:51" s="12" customFormat="1" ht="11.25">
      <c r="B307" s="211"/>
      <c r="C307" s="212"/>
      <c r="D307" s="213" t="s">
        <v>802</v>
      </c>
      <c r="E307" s="214" t="s">
        <v>19</v>
      </c>
      <c r="F307" s="215" t="s">
        <v>1049</v>
      </c>
      <c r="G307" s="212"/>
      <c r="H307" s="216">
        <v>50.4</v>
      </c>
      <c r="I307" s="217"/>
      <c r="J307" s="212"/>
      <c r="K307" s="212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802</v>
      </c>
      <c r="AU307" s="222" t="s">
        <v>84</v>
      </c>
      <c r="AV307" s="12" t="s">
        <v>84</v>
      </c>
      <c r="AW307" s="12" t="s">
        <v>35</v>
      </c>
      <c r="AX307" s="12" t="s">
        <v>74</v>
      </c>
      <c r="AY307" s="222" t="s">
        <v>133</v>
      </c>
    </row>
    <row r="308" spans="2:51" s="13" customFormat="1" ht="11.25">
      <c r="B308" s="223"/>
      <c r="C308" s="224"/>
      <c r="D308" s="213" t="s">
        <v>802</v>
      </c>
      <c r="E308" s="225" t="s">
        <v>19</v>
      </c>
      <c r="F308" s="226" t="s">
        <v>835</v>
      </c>
      <c r="G308" s="224"/>
      <c r="H308" s="227">
        <v>55.29</v>
      </c>
      <c r="I308" s="228"/>
      <c r="J308" s="224"/>
      <c r="K308" s="224"/>
      <c r="L308" s="229"/>
      <c r="M308" s="230"/>
      <c r="N308" s="231"/>
      <c r="O308" s="231"/>
      <c r="P308" s="231"/>
      <c r="Q308" s="231"/>
      <c r="R308" s="231"/>
      <c r="S308" s="231"/>
      <c r="T308" s="232"/>
      <c r="AT308" s="233" t="s">
        <v>802</v>
      </c>
      <c r="AU308" s="233" t="s">
        <v>84</v>
      </c>
      <c r="AV308" s="13" t="s">
        <v>152</v>
      </c>
      <c r="AW308" s="13" t="s">
        <v>35</v>
      </c>
      <c r="AX308" s="13" t="s">
        <v>82</v>
      </c>
      <c r="AY308" s="233" t="s">
        <v>133</v>
      </c>
    </row>
    <row r="309" spans="2:65" s="1" customFormat="1" ht="16.5" customHeight="1">
      <c r="B309" s="35"/>
      <c r="C309" s="183" t="s">
        <v>498</v>
      </c>
      <c r="D309" s="183" t="s">
        <v>136</v>
      </c>
      <c r="E309" s="184" t="s">
        <v>1050</v>
      </c>
      <c r="F309" s="185" t="s">
        <v>1051</v>
      </c>
      <c r="G309" s="186" t="s">
        <v>269</v>
      </c>
      <c r="H309" s="187">
        <v>22.452</v>
      </c>
      <c r="I309" s="188"/>
      <c r="J309" s="189">
        <f>ROUND(I309*H309,2)</f>
        <v>0</v>
      </c>
      <c r="K309" s="185" t="s">
        <v>140</v>
      </c>
      <c r="L309" s="39"/>
      <c r="M309" s="190" t="s">
        <v>19</v>
      </c>
      <c r="N309" s="191" t="s">
        <v>45</v>
      </c>
      <c r="O309" s="61"/>
      <c r="P309" s="192">
        <f>O309*H309</f>
        <v>0</v>
      </c>
      <c r="Q309" s="192">
        <v>0.00628</v>
      </c>
      <c r="R309" s="192">
        <f>Q309*H309</f>
        <v>0.14099856000000002</v>
      </c>
      <c r="S309" s="192">
        <v>0</v>
      </c>
      <c r="T309" s="193">
        <f>S309*H309</f>
        <v>0</v>
      </c>
      <c r="AR309" s="18" t="s">
        <v>152</v>
      </c>
      <c r="AT309" s="18" t="s">
        <v>136</v>
      </c>
      <c r="AU309" s="18" t="s">
        <v>84</v>
      </c>
      <c r="AY309" s="18" t="s">
        <v>133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18" t="s">
        <v>82</v>
      </c>
      <c r="BK309" s="194">
        <f>ROUND(I309*H309,2)</f>
        <v>0</v>
      </c>
      <c r="BL309" s="18" t="s">
        <v>152</v>
      </c>
      <c r="BM309" s="18" t="s">
        <v>1052</v>
      </c>
    </row>
    <row r="310" spans="2:51" s="12" customFormat="1" ht="11.25">
      <c r="B310" s="211"/>
      <c r="C310" s="212"/>
      <c r="D310" s="213" t="s">
        <v>802</v>
      </c>
      <c r="E310" s="214" t="s">
        <v>19</v>
      </c>
      <c r="F310" s="215" t="s">
        <v>1053</v>
      </c>
      <c r="G310" s="212"/>
      <c r="H310" s="216">
        <v>22.452</v>
      </c>
      <c r="I310" s="217"/>
      <c r="J310" s="212"/>
      <c r="K310" s="212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802</v>
      </c>
      <c r="AU310" s="222" t="s">
        <v>84</v>
      </c>
      <c r="AV310" s="12" t="s">
        <v>84</v>
      </c>
      <c r="AW310" s="12" t="s">
        <v>35</v>
      </c>
      <c r="AX310" s="12" t="s">
        <v>82</v>
      </c>
      <c r="AY310" s="222" t="s">
        <v>133</v>
      </c>
    </row>
    <row r="311" spans="2:65" s="1" customFormat="1" ht="16.5" customHeight="1">
      <c r="B311" s="35"/>
      <c r="C311" s="183" t="s">
        <v>502</v>
      </c>
      <c r="D311" s="183" t="s">
        <v>136</v>
      </c>
      <c r="E311" s="184" t="s">
        <v>1054</v>
      </c>
      <c r="F311" s="185" t="s">
        <v>1055</v>
      </c>
      <c r="G311" s="186" t="s">
        <v>269</v>
      </c>
      <c r="H311" s="187">
        <v>254.104</v>
      </c>
      <c r="I311" s="188"/>
      <c r="J311" s="189">
        <f>ROUND(I311*H311,2)</f>
        <v>0</v>
      </c>
      <c r="K311" s="185" t="s">
        <v>140</v>
      </c>
      <c r="L311" s="39"/>
      <c r="M311" s="190" t="s">
        <v>19</v>
      </c>
      <c r="N311" s="191" t="s">
        <v>45</v>
      </c>
      <c r="O311" s="61"/>
      <c r="P311" s="192">
        <f>O311*H311</f>
        <v>0</v>
      </c>
      <c r="Q311" s="192">
        <v>0.00268</v>
      </c>
      <c r="R311" s="192">
        <f>Q311*H311</f>
        <v>0.6809987200000001</v>
      </c>
      <c r="S311" s="192">
        <v>0</v>
      </c>
      <c r="T311" s="193">
        <f>S311*H311</f>
        <v>0</v>
      </c>
      <c r="AR311" s="18" t="s">
        <v>152</v>
      </c>
      <c r="AT311" s="18" t="s">
        <v>136</v>
      </c>
      <c r="AU311" s="18" t="s">
        <v>84</v>
      </c>
      <c r="AY311" s="18" t="s">
        <v>133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18" t="s">
        <v>82</v>
      </c>
      <c r="BK311" s="194">
        <f>ROUND(I311*H311,2)</f>
        <v>0</v>
      </c>
      <c r="BL311" s="18" t="s">
        <v>152</v>
      </c>
      <c r="BM311" s="18" t="s">
        <v>1056</v>
      </c>
    </row>
    <row r="312" spans="2:51" s="12" customFormat="1" ht="11.25">
      <c r="B312" s="211"/>
      <c r="C312" s="212"/>
      <c r="D312" s="213" t="s">
        <v>802</v>
      </c>
      <c r="E312" s="214" t="s">
        <v>19</v>
      </c>
      <c r="F312" s="215" t="s">
        <v>1057</v>
      </c>
      <c r="G312" s="212"/>
      <c r="H312" s="216">
        <v>327.705</v>
      </c>
      <c r="I312" s="217"/>
      <c r="J312" s="212"/>
      <c r="K312" s="212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802</v>
      </c>
      <c r="AU312" s="222" t="s">
        <v>84</v>
      </c>
      <c r="AV312" s="12" t="s">
        <v>84</v>
      </c>
      <c r="AW312" s="12" t="s">
        <v>35</v>
      </c>
      <c r="AX312" s="12" t="s">
        <v>74</v>
      </c>
      <c r="AY312" s="222" t="s">
        <v>133</v>
      </c>
    </row>
    <row r="313" spans="2:51" s="12" customFormat="1" ht="11.25">
      <c r="B313" s="211"/>
      <c r="C313" s="212"/>
      <c r="D313" s="213" t="s">
        <v>802</v>
      </c>
      <c r="E313" s="214" t="s">
        <v>19</v>
      </c>
      <c r="F313" s="215" t="s">
        <v>1007</v>
      </c>
      <c r="G313" s="212"/>
      <c r="H313" s="216">
        <v>-87.26</v>
      </c>
      <c r="I313" s="217"/>
      <c r="J313" s="212"/>
      <c r="K313" s="212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802</v>
      </c>
      <c r="AU313" s="222" t="s">
        <v>84</v>
      </c>
      <c r="AV313" s="12" t="s">
        <v>84</v>
      </c>
      <c r="AW313" s="12" t="s">
        <v>35</v>
      </c>
      <c r="AX313" s="12" t="s">
        <v>74</v>
      </c>
      <c r="AY313" s="222" t="s">
        <v>133</v>
      </c>
    </row>
    <row r="314" spans="2:51" s="12" customFormat="1" ht="11.25">
      <c r="B314" s="211"/>
      <c r="C314" s="212"/>
      <c r="D314" s="213" t="s">
        <v>802</v>
      </c>
      <c r="E314" s="214" t="s">
        <v>19</v>
      </c>
      <c r="F314" s="215" t="s">
        <v>1058</v>
      </c>
      <c r="G314" s="212"/>
      <c r="H314" s="216">
        <v>13.659</v>
      </c>
      <c r="I314" s="217"/>
      <c r="J314" s="212"/>
      <c r="K314" s="212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802</v>
      </c>
      <c r="AU314" s="222" t="s">
        <v>84</v>
      </c>
      <c r="AV314" s="12" t="s">
        <v>84</v>
      </c>
      <c r="AW314" s="12" t="s">
        <v>35</v>
      </c>
      <c r="AX314" s="12" t="s">
        <v>74</v>
      </c>
      <c r="AY314" s="222" t="s">
        <v>133</v>
      </c>
    </row>
    <row r="315" spans="2:51" s="13" customFormat="1" ht="11.25">
      <c r="B315" s="223"/>
      <c r="C315" s="224"/>
      <c r="D315" s="213" t="s">
        <v>802</v>
      </c>
      <c r="E315" s="225" t="s">
        <v>19</v>
      </c>
      <c r="F315" s="226" t="s">
        <v>835</v>
      </c>
      <c r="G315" s="224"/>
      <c r="H315" s="227">
        <v>254.104</v>
      </c>
      <c r="I315" s="228"/>
      <c r="J315" s="224"/>
      <c r="K315" s="224"/>
      <c r="L315" s="229"/>
      <c r="M315" s="230"/>
      <c r="N315" s="231"/>
      <c r="O315" s="231"/>
      <c r="P315" s="231"/>
      <c r="Q315" s="231"/>
      <c r="R315" s="231"/>
      <c r="S315" s="231"/>
      <c r="T315" s="232"/>
      <c r="AT315" s="233" t="s">
        <v>802</v>
      </c>
      <c r="AU315" s="233" t="s">
        <v>84</v>
      </c>
      <c r="AV315" s="13" t="s">
        <v>152</v>
      </c>
      <c r="AW315" s="13" t="s">
        <v>35</v>
      </c>
      <c r="AX315" s="13" t="s">
        <v>82</v>
      </c>
      <c r="AY315" s="233" t="s">
        <v>133</v>
      </c>
    </row>
    <row r="316" spans="2:65" s="1" customFormat="1" ht="16.5" customHeight="1">
      <c r="B316" s="35"/>
      <c r="C316" s="183" t="s">
        <v>506</v>
      </c>
      <c r="D316" s="183" t="s">
        <v>136</v>
      </c>
      <c r="E316" s="184" t="s">
        <v>1059</v>
      </c>
      <c r="F316" s="185" t="s">
        <v>1060</v>
      </c>
      <c r="G316" s="186" t="s">
        <v>269</v>
      </c>
      <c r="H316" s="187">
        <v>87.26</v>
      </c>
      <c r="I316" s="188"/>
      <c r="J316" s="189">
        <f>ROUND(I316*H316,2)</f>
        <v>0</v>
      </c>
      <c r="K316" s="185" t="s">
        <v>140</v>
      </c>
      <c r="L316" s="39"/>
      <c r="M316" s="190" t="s">
        <v>19</v>
      </c>
      <c r="N316" s="191" t="s">
        <v>45</v>
      </c>
      <c r="O316" s="61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AR316" s="18" t="s">
        <v>152</v>
      </c>
      <c r="AT316" s="18" t="s">
        <v>136</v>
      </c>
      <c r="AU316" s="18" t="s">
        <v>84</v>
      </c>
      <c r="AY316" s="18" t="s">
        <v>133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8" t="s">
        <v>82</v>
      </c>
      <c r="BK316" s="194">
        <f>ROUND(I316*H316,2)</f>
        <v>0</v>
      </c>
      <c r="BL316" s="18" t="s">
        <v>152</v>
      </c>
      <c r="BM316" s="18" t="s">
        <v>1061</v>
      </c>
    </row>
    <row r="317" spans="2:51" s="12" customFormat="1" ht="11.25">
      <c r="B317" s="211"/>
      <c r="C317" s="212"/>
      <c r="D317" s="213" t="s">
        <v>802</v>
      </c>
      <c r="E317" s="214" t="s">
        <v>19</v>
      </c>
      <c r="F317" s="215" t="s">
        <v>1062</v>
      </c>
      <c r="G317" s="212"/>
      <c r="H317" s="216">
        <v>87.26</v>
      </c>
      <c r="I317" s="217"/>
      <c r="J317" s="212"/>
      <c r="K317" s="212"/>
      <c r="L317" s="218"/>
      <c r="M317" s="219"/>
      <c r="N317" s="220"/>
      <c r="O317" s="220"/>
      <c r="P317" s="220"/>
      <c r="Q317" s="220"/>
      <c r="R317" s="220"/>
      <c r="S317" s="220"/>
      <c r="T317" s="221"/>
      <c r="AT317" s="222" t="s">
        <v>802</v>
      </c>
      <c r="AU317" s="222" t="s">
        <v>84</v>
      </c>
      <c r="AV317" s="12" t="s">
        <v>84</v>
      </c>
      <c r="AW317" s="12" t="s">
        <v>35</v>
      </c>
      <c r="AX317" s="12" t="s">
        <v>82</v>
      </c>
      <c r="AY317" s="222" t="s">
        <v>133</v>
      </c>
    </row>
    <row r="318" spans="2:65" s="1" customFormat="1" ht="16.5" customHeight="1">
      <c r="B318" s="35"/>
      <c r="C318" s="183" t="s">
        <v>510</v>
      </c>
      <c r="D318" s="183" t="s">
        <v>136</v>
      </c>
      <c r="E318" s="184" t="s">
        <v>1063</v>
      </c>
      <c r="F318" s="185" t="s">
        <v>1064</v>
      </c>
      <c r="G318" s="186" t="s">
        <v>806</v>
      </c>
      <c r="H318" s="187">
        <v>0.108</v>
      </c>
      <c r="I318" s="188"/>
      <c r="J318" s="189">
        <f>ROUND(I318*H318,2)</f>
        <v>0</v>
      </c>
      <c r="K318" s="185" t="s">
        <v>140</v>
      </c>
      <c r="L318" s="39"/>
      <c r="M318" s="190" t="s">
        <v>19</v>
      </c>
      <c r="N318" s="191" t="s">
        <v>45</v>
      </c>
      <c r="O318" s="61"/>
      <c r="P318" s="192">
        <f>O318*H318</f>
        <v>0</v>
      </c>
      <c r="Q318" s="192">
        <v>2.45329</v>
      </c>
      <c r="R318" s="192">
        <f>Q318*H318</f>
        <v>0.26495532</v>
      </c>
      <c r="S318" s="192">
        <v>0</v>
      </c>
      <c r="T318" s="193">
        <f>S318*H318</f>
        <v>0</v>
      </c>
      <c r="AR318" s="18" t="s">
        <v>152</v>
      </c>
      <c r="AT318" s="18" t="s">
        <v>136</v>
      </c>
      <c r="AU318" s="18" t="s">
        <v>84</v>
      </c>
      <c r="AY318" s="18" t="s">
        <v>133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18" t="s">
        <v>82</v>
      </c>
      <c r="BK318" s="194">
        <f>ROUND(I318*H318,2)</f>
        <v>0</v>
      </c>
      <c r="BL318" s="18" t="s">
        <v>152</v>
      </c>
      <c r="BM318" s="18" t="s">
        <v>1065</v>
      </c>
    </row>
    <row r="319" spans="2:51" s="12" customFormat="1" ht="11.25">
      <c r="B319" s="211"/>
      <c r="C319" s="212"/>
      <c r="D319" s="213" t="s">
        <v>802</v>
      </c>
      <c r="E319" s="214" t="s">
        <v>19</v>
      </c>
      <c r="F319" s="215" t="s">
        <v>1066</v>
      </c>
      <c r="G319" s="212"/>
      <c r="H319" s="216">
        <v>0.108</v>
      </c>
      <c r="I319" s="217"/>
      <c r="J319" s="212"/>
      <c r="K319" s="212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802</v>
      </c>
      <c r="AU319" s="222" t="s">
        <v>84</v>
      </c>
      <c r="AV319" s="12" t="s">
        <v>84</v>
      </c>
      <c r="AW319" s="12" t="s">
        <v>35</v>
      </c>
      <c r="AX319" s="12" t="s">
        <v>82</v>
      </c>
      <c r="AY319" s="222" t="s">
        <v>133</v>
      </c>
    </row>
    <row r="320" spans="2:65" s="1" customFormat="1" ht="22.5" customHeight="1">
      <c r="B320" s="35"/>
      <c r="C320" s="183" t="s">
        <v>514</v>
      </c>
      <c r="D320" s="183" t="s">
        <v>136</v>
      </c>
      <c r="E320" s="184" t="s">
        <v>1067</v>
      </c>
      <c r="F320" s="185" t="s">
        <v>1068</v>
      </c>
      <c r="G320" s="186" t="s">
        <v>806</v>
      </c>
      <c r="H320" s="187">
        <v>0.108</v>
      </c>
      <c r="I320" s="188"/>
      <c r="J320" s="189">
        <f>ROUND(I320*H320,2)</f>
        <v>0</v>
      </c>
      <c r="K320" s="185" t="s">
        <v>140</v>
      </c>
      <c r="L320" s="39"/>
      <c r="M320" s="190" t="s">
        <v>19</v>
      </c>
      <c r="N320" s="191" t="s">
        <v>45</v>
      </c>
      <c r="O320" s="61"/>
      <c r="P320" s="192">
        <f>O320*H320</f>
        <v>0</v>
      </c>
      <c r="Q320" s="192">
        <v>0</v>
      </c>
      <c r="R320" s="192">
        <f>Q320*H320</f>
        <v>0</v>
      </c>
      <c r="S320" s="192">
        <v>0</v>
      </c>
      <c r="T320" s="193">
        <f>S320*H320</f>
        <v>0</v>
      </c>
      <c r="AR320" s="18" t="s">
        <v>152</v>
      </c>
      <c r="AT320" s="18" t="s">
        <v>136</v>
      </c>
      <c r="AU320" s="18" t="s">
        <v>84</v>
      </c>
      <c r="AY320" s="18" t="s">
        <v>133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8" t="s">
        <v>82</v>
      </c>
      <c r="BK320" s="194">
        <f>ROUND(I320*H320,2)</f>
        <v>0</v>
      </c>
      <c r="BL320" s="18" t="s">
        <v>152</v>
      </c>
      <c r="BM320" s="18" t="s">
        <v>1069</v>
      </c>
    </row>
    <row r="321" spans="2:65" s="1" customFormat="1" ht="16.5" customHeight="1">
      <c r="B321" s="35"/>
      <c r="C321" s="183" t="s">
        <v>518</v>
      </c>
      <c r="D321" s="183" t="s">
        <v>136</v>
      </c>
      <c r="E321" s="184" t="s">
        <v>1070</v>
      </c>
      <c r="F321" s="185" t="s">
        <v>1071</v>
      </c>
      <c r="G321" s="186" t="s">
        <v>228</v>
      </c>
      <c r="H321" s="187">
        <v>0.005</v>
      </c>
      <c r="I321" s="188"/>
      <c r="J321" s="189">
        <f>ROUND(I321*H321,2)</f>
        <v>0</v>
      </c>
      <c r="K321" s="185" t="s">
        <v>140</v>
      </c>
      <c r="L321" s="39"/>
      <c r="M321" s="190" t="s">
        <v>19</v>
      </c>
      <c r="N321" s="191" t="s">
        <v>45</v>
      </c>
      <c r="O321" s="61"/>
      <c r="P321" s="192">
        <f>O321*H321</f>
        <v>0</v>
      </c>
      <c r="Q321" s="192">
        <v>1.06277</v>
      </c>
      <c r="R321" s="192">
        <f>Q321*H321</f>
        <v>0.00531385</v>
      </c>
      <c r="S321" s="192">
        <v>0</v>
      </c>
      <c r="T321" s="193">
        <f>S321*H321</f>
        <v>0</v>
      </c>
      <c r="AR321" s="18" t="s">
        <v>152</v>
      </c>
      <c r="AT321" s="18" t="s">
        <v>136</v>
      </c>
      <c r="AU321" s="18" t="s">
        <v>84</v>
      </c>
      <c r="AY321" s="18" t="s">
        <v>133</v>
      </c>
      <c r="BE321" s="194">
        <f>IF(N321="základní",J321,0)</f>
        <v>0</v>
      </c>
      <c r="BF321" s="194">
        <f>IF(N321="snížená",J321,0)</f>
        <v>0</v>
      </c>
      <c r="BG321" s="194">
        <f>IF(N321="zákl. přenesená",J321,0)</f>
        <v>0</v>
      </c>
      <c r="BH321" s="194">
        <f>IF(N321="sníž. přenesená",J321,0)</f>
        <v>0</v>
      </c>
      <c r="BI321" s="194">
        <f>IF(N321="nulová",J321,0)</f>
        <v>0</v>
      </c>
      <c r="BJ321" s="18" t="s">
        <v>82</v>
      </c>
      <c r="BK321" s="194">
        <f>ROUND(I321*H321,2)</f>
        <v>0</v>
      </c>
      <c r="BL321" s="18" t="s">
        <v>152</v>
      </c>
      <c r="BM321" s="18" t="s">
        <v>1072</v>
      </c>
    </row>
    <row r="322" spans="2:51" s="12" customFormat="1" ht="11.25">
      <c r="B322" s="211"/>
      <c r="C322" s="212"/>
      <c r="D322" s="213" t="s">
        <v>802</v>
      </c>
      <c r="E322" s="214" t="s">
        <v>19</v>
      </c>
      <c r="F322" s="215" t="s">
        <v>1073</v>
      </c>
      <c r="G322" s="212"/>
      <c r="H322" s="216">
        <v>0.005</v>
      </c>
      <c r="I322" s="217"/>
      <c r="J322" s="212"/>
      <c r="K322" s="212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802</v>
      </c>
      <c r="AU322" s="222" t="s">
        <v>84</v>
      </c>
      <c r="AV322" s="12" t="s">
        <v>84</v>
      </c>
      <c r="AW322" s="12" t="s">
        <v>35</v>
      </c>
      <c r="AX322" s="12" t="s">
        <v>82</v>
      </c>
      <c r="AY322" s="222" t="s">
        <v>133</v>
      </c>
    </row>
    <row r="323" spans="2:65" s="1" customFormat="1" ht="16.5" customHeight="1">
      <c r="B323" s="35"/>
      <c r="C323" s="183" t="s">
        <v>522</v>
      </c>
      <c r="D323" s="183" t="s">
        <v>136</v>
      </c>
      <c r="E323" s="184" t="s">
        <v>1074</v>
      </c>
      <c r="F323" s="185" t="s">
        <v>1075</v>
      </c>
      <c r="G323" s="186" t="s">
        <v>269</v>
      </c>
      <c r="H323" s="187">
        <v>11.28</v>
      </c>
      <c r="I323" s="188"/>
      <c r="J323" s="189">
        <f>ROUND(I323*H323,2)</f>
        <v>0</v>
      </c>
      <c r="K323" s="185" t="s">
        <v>140</v>
      </c>
      <c r="L323" s="39"/>
      <c r="M323" s="190" t="s">
        <v>19</v>
      </c>
      <c r="N323" s="191" t="s">
        <v>45</v>
      </c>
      <c r="O323" s="61"/>
      <c r="P323" s="192">
        <f>O323*H323</f>
        <v>0</v>
      </c>
      <c r="Q323" s="192">
        <v>0.042</v>
      </c>
      <c r="R323" s="192">
        <f>Q323*H323</f>
        <v>0.47376</v>
      </c>
      <c r="S323" s="192">
        <v>0</v>
      </c>
      <c r="T323" s="193">
        <f>S323*H323</f>
        <v>0</v>
      </c>
      <c r="AR323" s="18" t="s">
        <v>152</v>
      </c>
      <c r="AT323" s="18" t="s">
        <v>136</v>
      </c>
      <c r="AU323" s="18" t="s">
        <v>84</v>
      </c>
      <c r="AY323" s="18" t="s">
        <v>133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8" t="s">
        <v>82</v>
      </c>
      <c r="BK323" s="194">
        <f>ROUND(I323*H323,2)</f>
        <v>0</v>
      </c>
      <c r="BL323" s="18" t="s">
        <v>152</v>
      </c>
      <c r="BM323" s="18" t="s">
        <v>1076</v>
      </c>
    </row>
    <row r="324" spans="2:51" s="12" customFormat="1" ht="11.25">
      <c r="B324" s="211"/>
      <c r="C324" s="212"/>
      <c r="D324" s="213" t="s">
        <v>802</v>
      </c>
      <c r="E324" s="214" t="s">
        <v>19</v>
      </c>
      <c r="F324" s="215" t="s">
        <v>1077</v>
      </c>
      <c r="G324" s="212"/>
      <c r="H324" s="216">
        <v>11.28</v>
      </c>
      <c r="I324" s="217"/>
      <c r="J324" s="212"/>
      <c r="K324" s="212"/>
      <c r="L324" s="218"/>
      <c r="M324" s="219"/>
      <c r="N324" s="220"/>
      <c r="O324" s="220"/>
      <c r="P324" s="220"/>
      <c r="Q324" s="220"/>
      <c r="R324" s="220"/>
      <c r="S324" s="220"/>
      <c r="T324" s="221"/>
      <c r="AT324" s="222" t="s">
        <v>802</v>
      </c>
      <c r="AU324" s="222" t="s">
        <v>84</v>
      </c>
      <c r="AV324" s="12" t="s">
        <v>84</v>
      </c>
      <c r="AW324" s="12" t="s">
        <v>35</v>
      </c>
      <c r="AX324" s="12" t="s">
        <v>82</v>
      </c>
      <c r="AY324" s="222" t="s">
        <v>133</v>
      </c>
    </row>
    <row r="325" spans="2:65" s="1" customFormat="1" ht="22.5" customHeight="1">
      <c r="B325" s="35"/>
      <c r="C325" s="183" t="s">
        <v>526</v>
      </c>
      <c r="D325" s="183" t="s">
        <v>136</v>
      </c>
      <c r="E325" s="184" t="s">
        <v>1078</v>
      </c>
      <c r="F325" s="185" t="s">
        <v>1079</v>
      </c>
      <c r="G325" s="186" t="s">
        <v>269</v>
      </c>
      <c r="H325" s="187">
        <v>24.574</v>
      </c>
      <c r="I325" s="188"/>
      <c r="J325" s="189">
        <f>ROUND(I325*H325,2)</f>
        <v>0</v>
      </c>
      <c r="K325" s="185" t="s">
        <v>140</v>
      </c>
      <c r="L325" s="39"/>
      <c r="M325" s="190" t="s">
        <v>19</v>
      </c>
      <c r="N325" s="191" t="s">
        <v>45</v>
      </c>
      <c r="O325" s="61"/>
      <c r="P325" s="192">
        <f>O325*H325</f>
        <v>0</v>
      </c>
      <c r="Q325" s="192">
        <v>0.02634</v>
      </c>
      <c r="R325" s="192">
        <f>Q325*H325</f>
        <v>0.64727916</v>
      </c>
      <c r="S325" s="192">
        <v>0</v>
      </c>
      <c r="T325" s="193">
        <f>S325*H325</f>
        <v>0</v>
      </c>
      <c r="AR325" s="18" t="s">
        <v>152</v>
      </c>
      <c r="AT325" s="18" t="s">
        <v>136</v>
      </c>
      <c r="AU325" s="18" t="s">
        <v>84</v>
      </c>
      <c r="AY325" s="18" t="s">
        <v>133</v>
      </c>
      <c r="BE325" s="194">
        <f>IF(N325="základní",J325,0)</f>
        <v>0</v>
      </c>
      <c r="BF325" s="194">
        <f>IF(N325="snížená",J325,0)</f>
        <v>0</v>
      </c>
      <c r="BG325" s="194">
        <f>IF(N325="zákl. přenesená",J325,0)</f>
        <v>0</v>
      </c>
      <c r="BH325" s="194">
        <f>IF(N325="sníž. přenesená",J325,0)</f>
        <v>0</v>
      </c>
      <c r="BI325" s="194">
        <f>IF(N325="nulová",J325,0)</f>
        <v>0</v>
      </c>
      <c r="BJ325" s="18" t="s">
        <v>82</v>
      </c>
      <c r="BK325" s="194">
        <f>ROUND(I325*H325,2)</f>
        <v>0</v>
      </c>
      <c r="BL325" s="18" t="s">
        <v>152</v>
      </c>
      <c r="BM325" s="18" t="s">
        <v>1080</v>
      </c>
    </row>
    <row r="326" spans="2:51" s="12" customFormat="1" ht="11.25">
      <c r="B326" s="211"/>
      <c r="C326" s="212"/>
      <c r="D326" s="213" t="s">
        <v>802</v>
      </c>
      <c r="E326" s="214" t="s">
        <v>19</v>
      </c>
      <c r="F326" s="215" t="s">
        <v>1081</v>
      </c>
      <c r="G326" s="212"/>
      <c r="H326" s="216">
        <v>23.164</v>
      </c>
      <c r="I326" s="217"/>
      <c r="J326" s="212"/>
      <c r="K326" s="212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802</v>
      </c>
      <c r="AU326" s="222" t="s">
        <v>84</v>
      </c>
      <c r="AV326" s="12" t="s">
        <v>84</v>
      </c>
      <c r="AW326" s="12" t="s">
        <v>35</v>
      </c>
      <c r="AX326" s="12" t="s">
        <v>74</v>
      </c>
      <c r="AY326" s="222" t="s">
        <v>133</v>
      </c>
    </row>
    <row r="327" spans="2:51" s="12" customFormat="1" ht="11.25">
      <c r="B327" s="211"/>
      <c r="C327" s="212"/>
      <c r="D327" s="213" t="s">
        <v>802</v>
      </c>
      <c r="E327" s="214" t="s">
        <v>19</v>
      </c>
      <c r="F327" s="215" t="s">
        <v>1082</v>
      </c>
      <c r="G327" s="212"/>
      <c r="H327" s="216">
        <v>1.41</v>
      </c>
      <c r="I327" s="217"/>
      <c r="J327" s="212"/>
      <c r="K327" s="212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802</v>
      </c>
      <c r="AU327" s="222" t="s">
        <v>84</v>
      </c>
      <c r="AV327" s="12" t="s">
        <v>84</v>
      </c>
      <c r="AW327" s="12" t="s">
        <v>35</v>
      </c>
      <c r="AX327" s="12" t="s">
        <v>74</v>
      </c>
      <c r="AY327" s="222" t="s">
        <v>133</v>
      </c>
    </row>
    <row r="328" spans="2:51" s="13" customFormat="1" ht="11.25">
      <c r="B328" s="223"/>
      <c r="C328" s="224"/>
      <c r="D328" s="213" t="s">
        <v>802</v>
      </c>
      <c r="E328" s="225" t="s">
        <v>19</v>
      </c>
      <c r="F328" s="226" t="s">
        <v>835</v>
      </c>
      <c r="G328" s="224"/>
      <c r="H328" s="227">
        <v>24.574</v>
      </c>
      <c r="I328" s="228"/>
      <c r="J328" s="224"/>
      <c r="K328" s="224"/>
      <c r="L328" s="229"/>
      <c r="M328" s="230"/>
      <c r="N328" s="231"/>
      <c r="O328" s="231"/>
      <c r="P328" s="231"/>
      <c r="Q328" s="231"/>
      <c r="R328" s="231"/>
      <c r="S328" s="231"/>
      <c r="T328" s="232"/>
      <c r="AT328" s="233" t="s">
        <v>802</v>
      </c>
      <c r="AU328" s="233" t="s">
        <v>84</v>
      </c>
      <c r="AV328" s="13" t="s">
        <v>152</v>
      </c>
      <c r="AW328" s="13" t="s">
        <v>35</v>
      </c>
      <c r="AX328" s="13" t="s">
        <v>82</v>
      </c>
      <c r="AY328" s="233" t="s">
        <v>133</v>
      </c>
    </row>
    <row r="329" spans="2:65" s="1" customFormat="1" ht="16.5" customHeight="1">
      <c r="B329" s="35"/>
      <c r="C329" s="183" t="s">
        <v>530</v>
      </c>
      <c r="D329" s="183" t="s">
        <v>136</v>
      </c>
      <c r="E329" s="184" t="s">
        <v>1083</v>
      </c>
      <c r="F329" s="185" t="s">
        <v>1084</v>
      </c>
      <c r="G329" s="186" t="s">
        <v>269</v>
      </c>
      <c r="H329" s="187">
        <v>209.296</v>
      </c>
      <c r="I329" s="188"/>
      <c r="J329" s="189">
        <f>ROUND(I329*H329,2)</f>
        <v>0</v>
      </c>
      <c r="K329" s="185" t="s">
        <v>140</v>
      </c>
      <c r="L329" s="39"/>
      <c r="M329" s="190" t="s">
        <v>19</v>
      </c>
      <c r="N329" s="191" t="s">
        <v>45</v>
      </c>
      <c r="O329" s="61"/>
      <c r="P329" s="192">
        <f>O329*H329</f>
        <v>0</v>
      </c>
      <c r="Q329" s="192">
        <v>0.00945</v>
      </c>
      <c r="R329" s="192">
        <f>Q329*H329</f>
        <v>1.9778472</v>
      </c>
      <c r="S329" s="192">
        <v>0</v>
      </c>
      <c r="T329" s="193">
        <f>S329*H329</f>
        <v>0</v>
      </c>
      <c r="AR329" s="18" t="s">
        <v>152</v>
      </c>
      <c r="AT329" s="18" t="s">
        <v>136</v>
      </c>
      <c r="AU329" s="18" t="s">
        <v>84</v>
      </c>
      <c r="AY329" s="18" t="s">
        <v>133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18" t="s">
        <v>82</v>
      </c>
      <c r="BK329" s="194">
        <f>ROUND(I329*H329,2)</f>
        <v>0</v>
      </c>
      <c r="BL329" s="18" t="s">
        <v>152</v>
      </c>
      <c r="BM329" s="18" t="s">
        <v>1085</v>
      </c>
    </row>
    <row r="330" spans="2:51" s="12" customFormat="1" ht="11.25">
      <c r="B330" s="211"/>
      <c r="C330" s="212"/>
      <c r="D330" s="213" t="s">
        <v>802</v>
      </c>
      <c r="E330" s="214" t="s">
        <v>19</v>
      </c>
      <c r="F330" s="215" t="s">
        <v>1086</v>
      </c>
      <c r="G330" s="212"/>
      <c r="H330" s="216">
        <v>209.296</v>
      </c>
      <c r="I330" s="217"/>
      <c r="J330" s="212"/>
      <c r="K330" s="212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802</v>
      </c>
      <c r="AU330" s="222" t="s">
        <v>84</v>
      </c>
      <c r="AV330" s="12" t="s">
        <v>84</v>
      </c>
      <c r="AW330" s="12" t="s">
        <v>35</v>
      </c>
      <c r="AX330" s="12" t="s">
        <v>82</v>
      </c>
      <c r="AY330" s="222" t="s">
        <v>133</v>
      </c>
    </row>
    <row r="331" spans="2:65" s="1" customFormat="1" ht="16.5" customHeight="1">
      <c r="B331" s="35"/>
      <c r="C331" s="183" t="s">
        <v>534</v>
      </c>
      <c r="D331" s="183" t="s">
        <v>136</v>
      </c>
      <c r="E331" s="184" t="s">
        <v>1087</v>
      </c>
      <c r="F331" s="185" t="s">
        <v>1088</v>
      </c>
      <c r="G331" s="186" t="s">
        <v>171</v>
      </c>
      <c r="H331" s="187">
        <v>7</v>
      </c>
      <c r="I331" s="188"/>
      <c r="J331" s="189">
        <f>ROUND(I331*H331,2)</f>
        <v>0</v>
      </c>
      <c r="K331" s="185" t="s">
        <v>140</v>
      </c>
      <c r="L331" s="39"/>
      <c r="M331" s="190" t="s">
        <v>19</v>
      </c>
      <c r="N331" s="191" t="s">
        <v>45</v>
      </c>
      <c r="O331" s="61"/>
      <c r="P331" s="192">
        <f>O331*H331</f>
        <v>0</v>
      </c>
      <c r="Q331" s="192">
        <v>0.04684</v>
      </c>
      <c r="R331" s="192">
        <f>Q331*H331</f>
        <v>0.32788</v>
      </c>
      <c r="S331" s="192">
        <v>0</v>
      </c>
      <c r="T331" s="193">
        <f>S331*H331</f>
        <v>0</v>
      </c>
      <c r="AR331" s="18" t="s">
        <v>152</v>
      </c>
      <c r="AT331" s="18" t="s">
        <v>136</v>
      </c>
      <c r="AU331" s="18" t="s">
        <v>84</v>
      </c>
      <c r="AY331" s="18" t="s">
        <v>133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8" t="s">
        <v>82</v>
      </c>
      <c r="BK331" s="194">
        <f>ROUND(I331*H331,2)</f>
        <v>0</v>
      </c>
      <c r="BL331" s="18" t="s">
        <v>152</v>
      </c>
      <c r="BM331" s="18" t="s">
        <v>1089</v>
      </c>
    </row>
    <row r="332" spans="2:51" s="12" customFormat="1" ht="11.25">
      <c r="B332" s="211"/>
      <c r="C332" s="212"/>
      <c r="D332" s="213" t="s">
        <v>802</v>
      </c>
      <c r="E332" s="214" t="s">
        <v>19</v>
      </c>
      <c r="F332" s="215" t="s">
        <v>1090</v>
      </c>
      <c r="G332" s="212"/>
      <c r="H332" s="216">
        <v>4</v>
      </c>
      <c r="I332" s="217"/>
      <c r="J332" s="212"/>
      <c r="K332" s="212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802</v>
      </c>
      <c r="AU332" s="222" t="s">
        <v>84</v>
      </c>
      <c r="AV332" s="12" t="s">
        <v>84</v>
      </c>
      <c r="AW332" s="12" t="s">
        <v>35</v>
      </c>
      <c r="AX332" s="12" t="s">
        <v>74</v>
      </c>
      <c r="AY332" s="222" t="s">
        <v>133</v>
      </c>
    </row>
    <row r="333" spans="2:51" s="12" customFormat="1" ht="11.25">
      <c r="B333" s="211"/>
      <c r="C333" s="212"/>
      <c r="D333" s="213" t="s">
        <v>802</v>
      </c>
      <c r="E333" s="214" t="s">
        <v>19</v>
      </c>
      <c r="F333" s="215" t="s">
        <v>1091</v>
      </c>
      <c r="G333" s="212"/>
      <c r="H333" s="216">
        <v>3</v>
      </c>
      <c r="I333" s="217"/>
      <c r="J333" s="212"/>
      <c r="K333" s="212"/>
      <c r="L333" s="218"/>
      <c r="M333" s="219"/>
      <c r="N333" s="220"/>
      <c r="O333" s="220"/>
      <c r="P333" s="220"/>
      <c r="Q333" s="220"/>
      <c r="R333" s="220"/>
      <c r="S333" s="220"/>
      <c r="T333" s="221"/>
      <c r="AT333" s="222" t="s">
        <v>802</v>
      </c>
      <c r="AU333" s="222" t="s">
        <v>84</v>
      </c>
      <c r="AV333" s="12" t="s">
        <v>84</v>
      </c>
      <c r="AW333" s="12" t="s">
        <v>35</v>
      </c>
      <c r="AX333" s="12" t="s">
        <v>74</v>
      </c>
      <c r="AY333" s="222" t="s">
        <v>133</v>
      </c>
    </row>
    <row r="334" spans="2:51" s="13" customFormat="1" ht="11.25">
      <c r="B334" s="223"/>
      <c r="C334" s="224"/>
      <c r="D334" s="213" t="s">
        <v>802</v>
      </c>
      <c r="E334" s="225" t="s">
        <v>19</v>
      </c>
      <c r="F334" s="226" t="s">
        <v>835</v>
      </c>
      <c r="G334" s="224"/>
      <c r="H334" s="227">
        <v>7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AT334" s="233" t="s">
        <v>802</v>
      </c>
      <c r="AU334" s="233" t="s">
        <v>84</v>
      </c>
      <c r="AV334" s="13" t="s">
        <v>152</v>
      </c>
      <c r="AW334" s="13" t="s">
        <v>35</v>
      </c>
      <c r="AX334" s="13" t="s">
        <v>82</v>
      </c>
      <c r="AY334" s="233" t="s">
        <v>133</v>
      </c>
    </row>
    <row r="335" spans="2:65" s="1" customFormat="1" ht="16.5" customHeight="1">
      <c r="B335" s="35"/>
      <c r="C335" s="195" t="s">
        <v>538</v>
      </c>
      <c r="D335" s="195" t="s">
        <v>143</v>
      </c>
      <c r="E335" s="196" t="s">
        <v>1092</v>
      </c>
      <c r="F335" s="197" t="s">
        <v>1093</v>
      </c>
      <c r="G335" s="198" t="s">
        <v>171</v>
      </c>
      <c r="H335" s="199">
        <v>4</v>
      </c>
      <c r="I335" s="200"/>
      <c r="J335" s="201">
        <f aca="true" t="shared" si="0" ref="J335:J340">ROUND(I335*H335,2)</f>
        <v>0</v>
      </c>
      <c r="K335" s="197" t="s">
        <v>140</v>
      </c>
      <c r="L335" s="202"/>
      <c r="M335" s="203" t="s">
        <v>19</v>
      </c>
      <c r="N335" s="204" t="s">
        <v>45</v>
      </c>
      <c r="O335" s="61"/>
      <c r="P335" s="192">
        <f aca="true" t="shared" si="1" ref="P335:P340">O335*H335</f>
        <v>0</v>
      </c>
      <c r="Q335" s="192">
        <v>0.011</v>
      </c>
      <c r="R335" s="192">
        <f aca="true" t="shared" si="2" ref="R335:R340">Q335*H335</f>
        <v>0.044</v>
      </c>
      <c r="S335" s="192">
        <v>0</v>
      </c>
      <c r="T335" s="193">
        <f aca="true" t="shared" si="3" ref="T335:T340">S335*H335</f>
        <v>0</v>
      </c>
      <c r="AR335" s="18" t="s">
        <v>168</v>
      </c>
      <c r="AT335" s="18" t="s">
        <v>143</v>
      </c>
      <c r="AU335" s="18" t="s">
        <v>84</v>
      </c>
      <c r="AY335" s="18" t="s">
        <v>133</v>
      </c>
      <c r="BE335" s="194">
        <f aca="true" t="shared" si="4" ref="BE335:BE340">IF(N335="základní",J335,0)</f>
        <v>0</v>
      </c>
      <c r="BF335" s="194">
        <f aca="true" t="shared" si="5" ref="BF335:BF340">IF(N335="snížená",J335,0)</f>
        <v>0</v>
      </c>
      <c r="BG335" s="194">
        <f aca="true" t="shared" si="6" ref="BG335:BG340">IF(N335="zákl. přenesená",J335,0)</f>
        <v>0</v>
      </c>
      <c r="BH335" s="194">
        <f aca="true" t="shared" si="7" ref="BH335:BH340">IF(N335="sníž. přenesená",J335,0)</f>
        <v>0</v>
      </c>
      <c r="BI335" s="194">
        <f aca="true" t="shared" si="8" ref="BI335:BI340">IF(N335="nulová",J335,0)</f>
        <v>0</v>
      </c>
      <c r="BJ335" s="18" t="s">
        <v>82</v>
      </c>
      <c r="BK335" s="194">
        <f aca="true" t="shared" si="9" ref="BK335:BK340">ROUND(I335*H335,2)</f>
        <v>0</v>
      </c>
      <c r="BL335" s="18" t="s">
        <v>152</v>
      </c>
      <c r="BM335" s="18" t="s">
        <v>1094</v>
      </c>
    </row>
    <row r="336" spans="2:65" s="1" customFormat="1" ht="16.5" customHeight="1">
      <c r="B336" s="35"/>
      <c r="C336" s="195" t="s">
        <v>542</v>
      </c>
      <c r="D336" s="195" t="s">
        <v>143</v>
      </c>
      <c r="E336" s="196" t="s">
        <v>1095</v>
      </c>
      <c r="F336" s="197" t="s">
        <v>1096</v>
      </c>
      <c r="G336" s="198" t="s">
        <v>171</v>
      </c>
      <c r="H336" s="199">
        <v>3</v>
      </c>
      <c r="I336" s="200"/>
      <c r="J336" s="201">
        <f t="shared" si="0"/>
        <v>0</v>
      </c>
      <c r="K336" s="197" t="s">
        <v>140</v>
      </c>
      <c r="L336" s="202"/>
      <c r="M336" s="203" t="s">
        <v>19</v>
      </c>
      <c r="N336" s="204" t="s">
        <v>45</v>
      </c>
      <c r="O336" s="61"/>
      <c r="P336" s="192">
        <f t="shared" si="1"/>
        <v>0</v>
      </c>
      <c r="Q336" s="192">
        <v>0.0112</v>
      </c>
      <c r="R336" s="192">
        <f t="shared" si="2"/>
        <v>0.0336</v>
      </c>
      <c r="S336" s="192">
        <v>0</v>
      </c>
      <c r="T336" s="193">
        <f t="shared" si="3"/>
        <v>0</v>
      </c>
      <c r="AR336" s="18" t="s">
        <v>168</v>
      </c>
      <c r="AT336" s="18" t="s">
        <v>143</v>
      </c>
      <c r="AU336" s="18" t="s">
        <v>84</v>
      </c>
      <c r="AY336" s="18" t="s">
        <v>133</v>
      </c>
      <c r="BE336" s="194">
        <f t="shared" si="4"/>
        <v>0</v>
      </c>
      <c r="BF336" s="194">
        <f t="shared" si="5"/>
        <v>0</v>
      </c>
      <c r="BG336" s="194">
        <f t="shared" si="6"/>
        <v>0</v>
      </c>
      <c r="BH336" s="194">
        <f t="shared" si="7"/>
        <v>0</v>
      </c>
      <c r="BI336" s="194">
        <f t="shared" si="8"/>
        <v>0</v>
      </c>
      <c r="BJ336" s="18" t="s">
        <v>82</v>
      </c>
      <c r="BK336" s="194">
        <f t="shared" si="9"/>
        <v>0</v>
      </c>
      <c r="BL336" s="18" t="s">
        <v>152</v>
      </c>
      <c r="BM336" s="18" t="s">
        <v>1097</v>
      </c>
    </row>
    <row r="337" spans="2:65" s="1" customFormat="1" ht="16.5" customHeight="1">
      <c r="B337" s="35"/>
      <c r="C337" s="183" t="s">
        <v>546</v>
      </c>
      <c r="D337" s="183" t="s">
        <v>136</v>
      </c>
      <c r="E337" s="184" t="s">
        <v>1098</v>
      </c>
      <c r="F337" s="185" t="s">
        <v>1099</v>
      </c>
      <c r="G337" s="186" t="s">
        <v>171</v>
      </c>
      <c r="H337" s="187">
        <v>3</v>
      </c>
      <c r="I337" s="188"/>
      <c r="J337" s="189">
        <f t="shared" si="0"/>
        <v>0</v>
      </c>
      <c r="K337" s="185" t="s">
        <v>140</v>
      </c>
      <c r="L337" s="39"/>
      <c r="M337" s="190" t="s">
        <v>19</v>
      </c>
      <c r="N337" s="191" t="s">
        <v>45</v>
      </c>
      <c r="O337" s="61"/>
      <c r="P337" s="192">
        <f t="shared" si="1"/>
        <v>0</v>
      </c>
      <c r="Q337" s="192">
        <v>0.07146</v>
      </c>
      <c r="R337" s="192">
        <f t="shared" si="2"/>
        <v>0.21438</v>
      </c>
      <c r="S337" s="192">
        <v>0</v>
      </c>
      <c r="T337" s="193">
        <f t="shared" si="3"/>
        <v>0</v>
      </c>
      <c r="AR337" s="18" t="s">
        <v>152</v>
      </c>
      <c r="AT337" s="18" t="s">
        <v>136</v>
      </c>
      <c r="AU337" s="18" t="s">
        <v>84</v>
      </c>
      <c r="AY337" s="18" t="s">
        <v>133</v>
      </c>
      <c r="BE337" s="194">
        <f t="shared" si="4"/>
        <v>0</v>
      </c>
      <c r="BF337" s="194">
        <f t="shared" si="5"/>
        <v>0</v>
      </c>
      <c r="BG337" s="194">
        <f t="shared" si="6"/>
        <v>0</v>
      </c>
      <c r="BH337" s="194">
        <f t="shared" si="7"/>
        <v>0</v>
      </c>
      <c r="BI337" s="194">
        <f t="shared" si="8"/>
        <v>0</v>
      </c>
      <c r="BJ337" s="18" t="s">
        <v>82</v>
      </c>
      <c r="BK337" s="194">
        <f t="shared" si="9"/>
        <v>0</v>
      </c>
      <c r="BL337" s="18" t="s">
        <v>152</v>
      </c>
      <c r="BM337" s="18" t="s">
        <v>1100</v>
      </c>
    </row>
    <row r="338" spans="2:65" s="1" customFormat="1" ht="16.5" customHeight="1">
      <c r="B338" s="35"/>
      <c r="C338" s="183" t="s">
        <v>550</v>
      </c>
      <c r="D338" s="183" t="s">
        <v>136</v>
      </c>
      <c r="E338" s="184" t="s">
        <v>1101</v>
      </c>
      <c r="F338" s="185" t="s">
        <v>1102</v>
      </c>
      <c r="G338" s="186" t="s">
        <v>171</v>
      </c>
      <c r="H338" s="187">
        <v>1</v>
      </c>
      <c r="I338" s="188"/>
      <c r="J338" s="189">
        <f t="shared" si="0"/>
        <v>0</v>
      </c>
      <c r="K338" s="185" t="s">
        <v>800</v>
      </c>
      <c r="L338" s="39"/>
      <c r="M338" s="190" t="s">
        <v>19</v>
      </c>
      <c r="N338" s="191" t="s">
        <v>45</v>
      </c>
      <c r="O338" s="61"/>
      <c r="P338" s="192">
        <f t="shared" si="1"/>
        <v>0</v>
      </c>
      <c r="Q338" s="192">
        <v>0</v>
      </c>
      <c r="R338" s="192">
        <f t="shared" si="2"/>
        <v>0</v>
      </c>
      <c r="S338" s="192">
        <v>0</v>
      </c>
      <c r="T338" s="193">
        <f t="shared" si="3"/>
        <v>0</v>
      </c>
      <c r="AR338" s="18" t="s">
        <v>152</v>
      </c>
      <c r="AT338" s="18" t="s">
        <v>136</v>
      </c>
      <c r="AU338" s="18" t="s">
        <v>84</v>
      </c>
      <c r="AY338" s="18" t="s">
        <v>133</v>
      </c>
      <c r="BE338" s="194">
        <f t="shared" si="4"/>
        <v>0</v>
      </c>
      <c r="BF338" s="194">
        <f t="shared" si="5"/>
        <v>0</v>
      </c>
      <c r="BG338" s="194">
        <f t="shared" si="6"/>
        <v>0</v>
      </c>
      <c r="BH338" s="194">
        <f t="shared" si="7"/>
        <v>0</v>
      </c>
      <c r="BI338" s="194">
        <f t="shared" si="8"/>
        <v>0</v>
      </c>
      <c r="BJ338" s="18" t="s">
        <v>82</v>
      </c>
      <c r="BK338" s="194">
        <f t="shared" si="9"/>
        <v>0</v>
      </c>
      <c r="BL338" s="18" t="s">
        <v>152</v>
      </c>
      <c r="BM338" s="18" t="s">
        <v>1103</v>
      </c>
    </row>
    <row r="339" spans="2:65" s="1" customFormat="1" ht="16.5" customHeight="1">
      <c r="B339" s="35"/>
      <c r="C339" s="183" t="s">
        <v>554</v>
      </c>
      <c r="D339" s="183" t="s">
        <v>136</v>
      </c>
      <c r="E339" s="184" t="s">
        <v>1104</v>
      </c>
      <c r="F339" s="185" t="s">
        <v>1105</v>
      </c>
      <c r="G339" s="186" t="s">
        <v>171</v>
      </c>
      <c r="H339" s="187">
        <v>36</v>
      </c>
      <c r="I339" s="188"/>
      <c r="J339" s="189">
        <f t="shared" si="0"/>
        <v>0</v>
      </c>
      <c r="K339" s="185" t="s">
        <v>800</v>
      </c>
      <c r="L339" s="39"/>
      <c r="M339" s="190" t="s">
        <v>19</v>
      </c>
      <c r="N339" s="191" t="s">
        <v>45</v>
      </c>
      <c r="O339" s="61"/>
      <c r="P339" s="192">
        <f t="shared" si="1"/>
        <v>0</v>
      </c>
      <c r="Q339" s="192">
        <v>0</v>
      </c>
      <c r="R339" s="192">
        <f t="shared" si="2"/>
        <v>0</v>
      </c>
      <c r="S339" s="192">
        <v>0</v>
      </c>
      <c r="T339" s="193">
        <f t="shared" si="3"/>
        <v>0</v>
      </c>
      <c r="AR339" s="18" t="s">
        <v>152</v>
      </c>
      <c r="AT339" s="18" t="s">
        <v>136</v>
      </c>
      <c r="AU339" s="18" t="s">
        <v>84</v>
      </c>
      <c r="AY339" s="18" t="s">
        <v>133</v>
      </c>
      <c r="BE339" s="194">
        <f t="shared" si="4"/>
        <v>0</v>
      </c>
      <c r="BF339" s="194">
        <f t="shared" si="5"/>
        <v>0</v>
      </c>
      <c r="BG339" s="194">
        <f t="shared" si="6"/>
        <v>0</v>
      </c>
      <c r="BH339" s="194">
        <f t="shared" si="7"/>
        <v>0</v>
      </c>
      <c r="BI339" s="194">
        <f t="shared" si="8"/>
        <v>0</v>
      </c>
      <c r="BJ339" s="18" t="s">
        <v>82</v>
      </c>
      <c r="BK339" s="194">
        <f t="shared" si="9"/>
        <v>0</v>
      </c>
      <c r="BL339" s="18" t="s">
        <v>152</v>
      </c>
      <c r="BM339" s="18" t="s">
        <v>1106</v>
      </c>
    </row>
    <row r="340" spans="2:65" s="1" customFormat="1" ht="16.5" customHeight="1">
      <c r="B340" s="35"/>
      <c r="C340" s="183" t="s">
        <v>559</v>
      </c>
      <c r="D340" s="183" t="s">
        <v>136</v>
      </c>
      <c r="E340" s="184" t="s">
        <v>1107</v>
      </c>
      <c r="F340" s="185" t="s">
        <v>1108</v>
      </c>
      <c r="G340" s="186" t="s">
        <v>171</v>
      </c>
      <c r="H340" s="187">
        <v>3</v>
      </c>
      <c r="I340" s="188"/>
      <c r="J340" s="189">
        <f t="shared" si="0"/>
        <v>0</v>
      </c>
      <c r="K340" s="185" t="s">
        <v>800</v>
      </c>
      <c r="L340" s="39"/>
      <c r="M340" s="190" t="s">
        <v>19</v>
      </c>
      <c r="N340" s="191" t="s">
        <v>45</v>
      </c>
      <c r="O340" s="61"/>
      <c r="P340" s="192">
        <f t="shared" si="1"/>
        <v>0</v>
      </c>
      <c r="Q340" s="192">
        <v>0</v>
      </c>
      <c r="R340" s="192">
        <f t="shared" si="2"/>
        <v>0</v>
      </c>
      <c r="S340" s="192">
        <v>0</v>
      </c>
      <c r="T340" s="193">
        <f t="shared" si="3"/>
        <v>0</v>
      </c>
      <c r="AR340" s="18" t="s">
        <v>152</v>
      </c>
      <c r="AT340" s="18" t="s">
        <v>136</v>
      </c>
      <c r="AU340" s="18" t="s">
        <v>84</v>
      </c>
      <c r="AY340" s="18" t="s">
        <v>133</v>
      </c>
      <c r="BE340" s="194">
        <f t="shared" si="4"/>
        <v>0</v>
      </c>
      <c r="BF340" s="194">
        <f t="shared" si="5"/>
        <v>0</v>
      </c>
      <c r="BG340" s="194">
        <f t="shared" si="6"/>
        <v>0</v>
      </c>
      <c r="BH340" s="194">
        <f t="shared" si="7"/>
        <v>0</v>
      </c>
      <c r="BI340" s="194">
        <f t="shared" si="8"/>
        <v>0</v>
      </c>
      <c r="BJ340" s="18" t="s">
        <v>82</v>
      </c>
      <c r="BK340" s="194">
        <f t="shared" si="9"/>
        <v>0</v>
      </c>
      <c r="BL340" s="18" t="s">
        <v>152</v>
      </c>
      <c r="BM340" s="18" t="s">
        <v>1109</v>
      </c>
    </row>
    <row r="341" spans="2:51" s="12" customFormat="1" ht="11.25">
      <c r="B341" s="211"/>
      <c r="C341" s="212"/>
      <c r="D341" s="213" t="s">
        <v>802</v>
      </c>
      <c r="E341" s="214" t="s">
        <v>19</v>
      </c>
      <c r="F341" s="215" t="s">
        <v>1110</v>
      </c>
      <c r="G341" s="212"/>
      <c r="H341" s="216">
        <v>3</v>
      </c>
      <c r="I341" s="217"/>
      <c r="J341" s="212"/>
      <c r="K341" s="212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802</v>
      </c>
      <c r="AU341" s="222" t="s">
        <v>84</v>
      </c>
      <c r="AV341" s="12" t="s">
        <v>84</v>
      </c>
      <c r="AW341" s="12" t="s">
        <v>35</v>
      </c>
      <c r="AX341" s="12" t="s">
        <v>82</v>
      </c>
      <c r="AY341" s="222" t="s">
        <v>133</v>
      </c>
    </row>
    <row r="342" spans="2:63" s="11" customFormat="1" ht="22.9" customHeight="1">
      <c r="B342" s="167"/>
      <c r="C342" s="168"/>
      <c r="D342" s="169" t="s">
        <v>73</v>
      </c>
      <c r="E342" s="181" t="s">
        <v>173</v>
      </c>
      <c r="F342" s="181" t="s">
        <v>1111</v>
      </c>
      <c r="G342" s="168"/>
      <c r="H342" s="168"/>
      <c r="I342" s="171"/>
      <c r="J342" s="182">
        <f>BK342</f>
        <v>0</v>
      </c>
      <c r="K342" s="168"/>
      <c r="L342" s="173"/>
      <c r="M342" s="174"/>
      <c r="N342" s="175"/>
      <c r="O342" s="175"/>
      <c r="P342" s="176">
        <f>SUM(P343:P411)</f>
        <v>0</v>
      </c>
      <c r="Q342" s="175"/>
      <c r="R342" s="176">
        <f>SUM(R343:R411)</f>
        <v>2.85216768</v>
      </c>
      <c r="S342" s="175"/>
      <c r="T342" s="177">
        <f>SUM(T343:T411)</f>
        <v>46.28534799999999</v>
      </c>
      <c r="AR342" s="178" t="s">
        <v>82</v>
      </c>
      <c r="AT342" s="179" t="s">
        <v>73</v>
      </c>
      <c r="AU342" s="179" t="s">
        <v>82</v>
      </c>
      <c r="AY342" s="178" t="s">
        <v>133</v>
      </c>
      <c r="BK342" s="180">
        <f>SUM(BK343:BK411)</f>
        <v>0</v>
      </c>
    </row>
    <row r="343" spans="2:65" s="1" customFormat="1" ht="16.5" customHeight="1">
      <c r="B343" s="35"/>
      <c r="C343" s="183" t="s">
        <v>563</v>
      </c>
      <c r="D343" s="183" t="s">
        <v>136</v>
      </c>
      <c r="E343" s="184" t="s">
        <v>1112</v>
      </c>
      <c r="F343" s="185" t="s">
        <v>1113</v>
      </c>
      <c r="G343" s="186" t="s">
        <v>806</v>
      </c>
      <c r="H343" s="187">
        <v>0.608</v>
      </c>
      <c r="I343" s="188"/>
      <c r="J343" s="189">
        <f>ROUND(I343*H343,2)</f>
        <v>0</v>
      </c>
      <c r="K343" s="185" t="s">
        <v>140</v>
      </c>
      <c r="L343" s="39"/>
      <c r="M343" s="190" t="s">
        <v>19</v>
      </c>
      <c r="N343" s="191" t="s">
        <v>45</v>
      </c>
      <c r="O343" s="61"/>
      <c r="P343" s="192">
        <f>O343*H343</f>
        <v>0</v>
      </c>
      <c r="Q343" s="192">
        <v>2.25634</v>
      </c>
      <c r="R343" s="192">
        <f>Q343*H343</f>
        <v>1.3718547199999997</v>
      </c>
      <c r="S343" s="192">
        <v>0</v>
      </c>
      <c r="T343" s="193">
        <f>S343*H343</f>
        <v>0</v>
      </c>
      <c r="AR343" s="18" t="s">
        <v>152</v>
      </c>
      <c r="AT343" s="18" t="s">
        <v>136</v>
      </c>
      <c r="AU343" s="18" t="s">
        <v>84</v>
      </c>
      <c r="AY343" s="18" t="s">
        <v>133</v>
      </c>
      <c r="BE343" s="194">
        <f>IF(N343="základní",J343,0)</f>
        <v>0</v>
      </c>
      <c r="BF343" s="194">
        <f>IF(N343="snížená",J343,0)</f>
        <v>0</v>
      </c>
      <c r="BG343" s="194">
        <f>IF(N343="zákl. přenesená",J343,0)</f>
        <v>0</v>
      </c>
      <c r="BH343" s="194">
        <f>IF(N343="sníž. přenesená",J343,0)</f>
        <v>0</v>
      </c>
      <c r="BI343" s="194">
        <f>IF(N343="nulová",J343,0)</f>
        <v>0</v>
      </c>
      <c r="BJ343" s="18" t="s">
        <v>82</v>
      </c>
      <c r="BK343" s="194">
        <f>ROUND(I343*H343,2)</f>
        <v>0</v>
      </c>
      <c r="BL343" s="18" t="s">
        <v>152</v>
      </c>
      <c r="BM343" s="18" t="s">
        <v>1114</v>
      </c>
    </row>
    <row r="344" spans="2:51" s="12" customFormat="1" ht="11.25">
      <c r="B344" s="211"/>
      <c r="C344" s="212"/>
      <c r="D344" s="213" t="s">
        <v>802</v>
      </c>
      <c r="E344" s="214" t="s">
        <v>19</v>
      </c>
      <c r="F344" s="215" t="s">
        <v>1115</v>
      </c>
      <c r="G344" s="212"/>
      <c r="H344" s="216">
        <v>0.608</v>
      </c>
      <c r="I344" s="217"/>
      <c r="J344" s="212"/>
      <c r="K344" s="212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802</v>
      </c>
      <c r="AU344" s="222" t="s">
        <v>84</v>
      </c>
      <c r="AV344" s="12" t="s">
        <v>84</v>
      </c>
      <c r="AW344" s="12" t="s">
        <v>35</v>
      </c>
      <c r="AX344" s="12" t="s">
        <v>82</v>
      </c>
      <c r="AY344" s="222" t="s">
        <v>133</v>
      </c>
    </row>
    <row r="345" spans="2:65" s="1" customFormat="1" ht="16.5" customHeight="1">
      <c r="B345" s="35"/>
      <c r="C345" s="183" t="s">
        <v>567</v>
      </c>
      <c r="D345" s="183" t="s">
        <v>136</v>
      </c>
      <c r="E345" s="184" t="s">
        <v>1116</v>
      </c>
      <c r="F345" s="185" t="s">
        <v>1117</v>
      </c>
      <c r="G345" s="186" t="s">
        <v>139</v>
      </c>
      <c r="H345" s="187">
        <v>136.15</v>
      </c>
      <c r="I345" s="188"/>
      <c r="J345" s="189">
        <f>ROUND(I345*H345,2)</f>
        <v>0</v>
      </c>
      <c r="K345" s="185" t="s">
        <v>140</v>
      </c>
      <c r="L345" s="39"/>
      <c r="M345" s="190" t="s">
        <v>19</v>
      </c>
      <c r="N345" s="191" t="s">
        <v>45</v>
      </c>
      <c r="O345" s="61"/>
      <c r="P345" s="192">
        <f>O345*H345</f>
        <v>0</v>
      </c>
      <c r="Q345" s="192">
        <v>0</v>
      </c>
      <c r="R345" s="192">
        <f>Q345*H345</f>
        <v>0</v>
      </c>
      <c r="S345" s="192">
        <v>0</v>
      </c>
      <c r="T345" s="193">
        <f>S345*H345</f>
        <v>0</v>
      </c>
      <c r="AR345" s="18" t="s">
        <v>152</v>
      </c>
      <c r="AT345" s="18" t="s">
        <v>136</v>
      </c>
      <c r="AU345" s="18" t="s">
        <v>84</v>
      </c>
      <c r="AY345" s="18" t="s">
        <v>133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18" t="s">
        <v>82</v>
      </c>
      <c r="BK345" s="194">
        <f>ROUND(I345*H345,2)</f>
        <v>0</v>
      </c>
      <c r="BL345" s="18" t="s">
        <v>152</v>
      </c>
      <c r="BM345" s="18" t="s">
        <v>1118</v>
      </c>
    </row>
    <row r="346" spans="2:51" s="12" customFormat="1" ht="11.25">
      <c r="B346" s="211"/>
      <c r="C346" s="212"/>
      <c r="D346" s="213" t="s">
        <v>802</v>
      </c>
      <c r="E346" s="214" t="s">
        <v>19</v>
      </c>
      <c r="F346" s="215" t="s">
        <v>1119</v>
      </c>
      <c r="G346" s="212"/>
      <c r="H346" s="216">
        <v>136.15</v>
      </c>
      <c r="I346" s="217"/>
      <c r="J346" s="212"/>
      <c r="K346" s="212"/>
      <c r="L346" s="218"/>
      <c r="M346" s="219"/>
      <c r="N346" s="220"/>
      <c r="O346" s="220"/>
      <c r="P346" s="220"/>
      <c r="Q346" s="220"/>
      <c r="R346" s="220"/>
      <c r="S346" s="220"/>
      <c r="T346" s="221"/>
      <c r="AT346" s="222" t="s">
        <v>802</v>
      </c>
      <c r="AU346" s="222" t="s">
        <v>84</v>
      </c>
      <c r="AV346" s="12" t="s">
        <v>84</v>
      </c>
      <c r="AW346" s="12" t="s">
        <v>35</v>
      </c>
      <c r="AX346" s="12" t="s">
        <v>82</v>
      </c>
      <c r="AY346" s="222" t="s">
        <v>133</v>
      </c>
    </row>
    <row r="347" spans="2:65" s="1" customFormat="1" ht="22.5" customHeight="1">
      <c r="B347" s="35"/>
      <c r="C347" s="183" t="s">
        <v>571</v>
      </c>
      <c r="D347" s="183" t="s">
        <v>136</v>
      </c>
      <c r="E347" s="184" t="s">
        <v>1120</v>
      </c>
      <c r="F347" s="185" t="s">
        <v>1121</v>
      </c>
      <c r="G347" s="186" t="s">
        <v>269</v>
      </c>
      <c r="H347" s="187">
        <v>220.6</v>
      </c>
      <c r="I347" s="188"/>
      <c r="J347" s="189">
        <f>ROUND(I347*H347,2)</f>
        <v>0</v>
      </c>
      <c r="K347" s="185" t="s">
        <v>140</v>
      </c>
      <c r="L347" s="39"/>
      <c r="M347" s="190" t="s">
        <v>19</v>
      </c>
      <c r="N347" s="191" t="s">
        <v>45</v>
      </c>
      <c r="O347" s="61"/>
      <c r="P347" s="192">
        <f>O347*H347</f>
        <v>0</v>
      </c>
      <c r="Q347" s="192">
        <v>0</v>
      </c>
      <c r="R347" s="192">
        <f>Q347*H347</f>
        <v>0</v>
      </c>
      <c r="S347" s="192">
        <v>0</v>
      </c>
      <c r="T347" s="193">
        <f>S347*H347</f>
        <v>0</v>
      </c>
      <c r="AR347" s="18" t="s">
        <v>152</v>
      </c>
      <c r="AT347" s="18" t="s">
        <v>136</v>
      </c>
      <c r="AU347" s="18" t="s">
        <v>84</v>
      </c>
      <c r="AY347" s="18" t="s">
        <v>133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8" t="s">
        <v>82</v>
      </c>
      <c r="BK347" s="194">
        <f>ROUND(I347*H347,2)</f>
        <v>0</v>
      </c>
      <c r="BL347" s="18" t="s">
        <v>152</v>
      </c>
      <c r="BM347" s="18" t="s">
        <v>1122</v>
      </c>
    </row>
    <row r="348" spans="2:51" s="12" customFormat="1" ht="11.25">
      <c r="B348" s="211"/>
      <c r="C348" s="212"/>
      <c r="D348" s="213" t="s">
        <v>802</v>
      </c>
      <c r="E348" s="214" t="s">
        <v>19</v>
      </c>
      <c r="F348" s="215" t="s">
        <v>1123</v>
      </c>
      <c r="G348" s="212"/>
      <c r="H348" s="216">
        <v>220.6</v>
      </c>
      <c r="I348" s="217"/>
      <c r="J348" s="212"/>
      <c r="K348" s="212"/>
      <c r="L348" s="218"/>
      <c r="M348" s="219"/>
      <c r="N348" s="220"/>
      <c r="O348" s="220"/>
      <c r="P348" s="220"/>
      <c r="Q348" s="220"/>
      <c r="R348" s="220"/>
      <c r="S348" s="220"/>
      <c r="T348" s="221"/>
      <c r="AT348" s="222" t="s">
        <v>802</v>
      </c>
      <c r="AU348" s="222" t="s">
        <v>84</v>
      </c>
      <c r="AV348" s="12" t="s">
        <v>84</v>
      </c>
      <c r="AW348" s="12" t="s">
        <v>35</v>
      </c>
      <c r="AX348" s="12" t="s">
        <v>82</v>
      </c>
      <c r="AY348" s="222" t="s">
        <v>133</v>
      </c>
    </row>
    <row r="349" spans="2:65" s="1" customFormat="1" ht="22.5" customHeight="1">
      <c r="B349" s="35"/>
      <c r="C349" s="183" t="s">
        <v>575</v>
      </c>
      <c r="D349" s="183" t="s">
        <v>136</v>
      </c>
      <c r="E349" s="184" t="s">
        <v>1124</v>
      </c>
      <c r="F349" s="185" t="s">
        <v>1125</v>
      </c>
      <c r="G349" s="186" t="s">
        <v>269</v>
      </c>
      <c r="H349" s="187">
        <v>19854</v>
      </c>
      <c r="I349" s="188"/>
      <c r="J349" s="189">
        <f>ROUND(I349*H349,2)</f>
        <v>0</v>
      </c>
      <c r="K349" s="185" t="s">
        <v>140</v>
      </c>
      <c r="L349" s="39"/>
      <c r="M349" s="190" t="s">
        <v>19</v>
      </c>
      <c r="N349" s="191" t="s">
        <v>45</v>
      </c>
      <c r="O349" s="61"/>
      <c r="P349" s="192">
        <f>O349*H349</f>
        <v>0</v>
      </c>
      <c r="Q349" s="192">
        <v>0</v>
      </c>
      <c r="R349" s="192">
        <f>Q349*H349</f>
        <v>0</v>
      </c>
      <c r="S349" s="192">
        <v>0</v>
      </c>
      <c r="T349" s="193">
        <f>S349*H349</f>
        <v>0</v>
      </c>
      <c r="AR349" s="18" t="s">
        <v>152</v>
      </c>
      <c r="AT349" s="18" t="s">
        <v>136</v>
      </c>
      <c r="AU349" s="18" t="s">
        <v>84</v>
      </c>
      <c r="AY349" s="18" t="s">
        <v>133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18" t="s">
        <v>82</v>
      </c>
      <c r="BK349" s="194">
        <f>ROUND(I349*H349,2)</f>
        <v>0</v>
      </c>
      <c r="BL349" s="18" t="s">
        <v>152</v>
      </c>
      <c r="BM349" s="18" t="s">
        <v>1126</v>
      </c>
    </row>
    <row r="350" spans="2:51" s="12" customFormat="1" ht="11.25">
      <c r="B350" s="211"/>
      <c r="C350" s="212"/>
      <c r="D350" s="213" t="s">
        <v>802</v>
      </c>
      <c r="E350" s="214" t="s">
        <v>19</v>
      </c>
      <c r="F350" s="215" t="s">
        <v>1127</v>
      </c>
      <c r="G350" s="212"/>
      <c r="H350" s="216">
        <v>19854</v>
      </c>
      <c r="I350" s="217"/>
      <c r="J350" s="212"/>
      <c r="K350" s="212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802</v>
      </c>
      <c r="AU350" s="222" t="s">
        <v>84</v>
      </c>
      <c r="AV350" s="12" t="s">
        <v>84</v>
      </c>
      <c r="AW350" s="12" t="s">
        <v>35</v>
      </c>
      <c r="AX350" s="12" t="s">
        <v>82</v>
      </c>
      <c r="AY350" s="222" t="s">
        <v>133</v>
      </c>
    </row>
    <row r="351" spans="2:65" s="1" customFormat="1" ht="22.5" customHeight="1">
      <c r="B351" s="35"/>
      <c r="C351" s="183" t="s">
        <v>579</v>
      </c>
      <c r="D351" s="183" t="s">
        <v>136</v>
      </c>
      <c r="E351" s="184" t="s">
        <v>1128</v>
      </c>
      <c r="F351" s="185" t="s">
        <v>1129</v>
      </c>
      <c r="G351" s="186" t="s">
        <v>269</v>
      </c>
      <c r="H351" s="187">
        <v>220.6</v>
      </c>
      <c r="I351" s="188"/>
      <c r="J351" s="189">
        <f>ROUND(I351*H351,2)</f>
        <v>0</v>
      </c>
      <c r="K351" s="185" t="s">
        <v>140</v>
      </c>
      <c r="L351" s="39"/>
      <c r="M351" s="190" t="s">
        <v>19</v>
      </c>
      <c r="N351" s="191" t="s">
        <v>45</v>
      </c>
      <c r="O351" s="61"/>
      <c r="P351" s="192">
        <f>O351*H351</f>
        <v>0</v>
      </c>
      <c r="Q351" s="192">
        <v>0</v>
      </c>
      <c r="R351" s="192">
        <f>Q351*H351</f>
        <v>0</v>
      </c>
      <c r="S351" s="192">
        <v>0</v>
      </c>
      <c r="T351" s="193">
        <f>S351*H351</f>
        <v>0</v>
      </c>
      <c r="AR351" s="18" t="s">
        <v>152</v>
      </c>
      <c r="AT351" s="18" t="s">
        <v>136</v>
      </c>
      <c r="AU351" s="18" t="s">
        <v>84</v>
      </c>
      <c r="AY351" s="18" t="s">
        <v>133</v>
      </c>
      <c r="BE351" s="194">
        <f>IF(N351="základní",J351,0)</f>
        <v>0</v>
      </c>
      <c r="BF351" s="194">
        <f>IF(N351="snížená",J351,0)</f>
        <v>0</v>
      </c>
      <c r="BG351" s="194">
        <f>IF(N351="zákl. přenesená",J351,0)</f>
        <v>0</v>
      </c>
      <c r="BH351" s="194">
        <f>IF(N351="sníž. přenesená",J351,0)</f>
        <v>0</v>
      </c>
      <c r="BI351" s="194">
        <f>IF(N351="nulová",J351,0)</f>
        <v>0</v>
      </c>
      <c r="BJ351" s="18" t="s">
        <v>82</v>
      </c>
      <c r="BK351" s="194">
        <f>ROUND(I351*H351,2)</f>
        <v>0</v>
      </c>
      <c r="BL351" s="18" t="s">
        <v>152</v>
      </c>
      <c r="BM351" s="18" t="s">
        <v>1130</v>
      </c>
    </row>
    <row r="352" spans="2:65" s="1" customFormat="1" ht="22.5" customHeight="1">
      <c r="B352" s="35"/>
      <c r="C352" s="183" t="s">
        <v>583</v>
      </c>
      <c r="D352" s="183" t="s">
        <v>136</v>
      </c>
      <c r="E352" s="184" t="s">
        <v>1131</v>
      </c>
      <c r="F352" s="185" t="s">
        <v>1132</v>
      </c>
      <c r="G352" s="186" t="s">
        <v>269</v>
      </c>
      <c r="H352" s="187">
        <v>166.4</v>
      </c>
      <c r="I352" s="188"/>
      <c r="J352" s="189">
        <f>ROUND(I352*H352,2)</f>
        <v>0</v>
      </c>
      <c r="K352" s="185" t="s">
        <v>140</v>
      </c>
      <c r="L352" s="39"/>
      <c r="M352" s="190" t="s">
        <v>19</v>
      </c>
      <c r="N352" s="191" t="s">
        <v>45</v>
      </c>
      <c r="O352" s="61"/>
      <c r="P352" s="192">
        <f>O352*H352</f>
        <v>0</v>
      </c>
      <c r="Q352" s="192">
        <v>0.00021</v>
      </c>
      <c r="R352" s="192">
        <f>Q352*H352</f>
        <v>0.034944</v>
      </c>
      <c r="S352" s="192">
        <v>0</v>
      </c>
      <c r="T352" s="193">
        <f>S352*H352</f>
        <v>0</v>
      </c>
      <c r="AR352" s="18" t="s">
        <v>152</v>
      </c>
      <c r="AT352" s="18" t="s">
        <v>136</v>
      </c>
      <c r="AU352" s="18" t="s">
        <v>84</v>
      </c>
      <c r="AY352" s="18" t="s">
        <v>133</v>
      </c>
      <c r="BE352" s="194">
        <f>IF(N352="základní",J352,0)</f>
        <v>0</v>
      </c>
      <c r="BF352" s="194">
        <f>IF(N352="snížená",J352,0)</f>
        <v>0</v>
      </c>
      <c r="BG352" s="194">
        <f>IF(N352="zákl. přenesená",J352,0)</f>
        <v>0</v>
      </c>
      <c r="BH352" s="194">
        <f>IF(N352="sníž. přenesená",J352,0)</f>
        <v>0</v>
      </c>
      <c r="BI352" s="194">
        <f>IF(N352="nulová",J352,0)</f>
        <v>0</v>
      </c>
      <c r="BJ352" s="18" t="s">
        <v>82</v>
      </c>
      <c r="BK352" s="194">
        <f>ROUND(I352*H352,2)</f>
        <v>0</v>
      </c>
      <c r="BL352" s="18" t="s">
        <v>152</v>
      </c>
      <c r="BM352" s="18" t="s">
        <v>1133</v>
      </c>
    </row>
    <row r="353" spans="2:51" s="12" customFormat="1" ht="11.25">
      <c r="B353" s="211"/>
      <c r="C353" s="212"/>
      <c r="D353" s="213" t="s">
        <v>802</v>
      </c>
      <c r="E353" s="214" t="s">
        <v>19</v>
      </c>
      <c r="F353" s="215" t="s">
        <v>1134</v>
      </c>
      <c r="G353" s="212"/>
      <c r="H353" s="216">
        <v>166.4</v>
      </c>
      <c r="I353" s="217"/>
      <c r="J353" s="212"/>
      <c r="K353" s="212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802</v>
      </c>
      <c r="AU353" s="222" t="s">
        <v>84</v>
      </c>
      <c r="AV353" s="12" t="s">
        <v>84</v>
      </c>
      <c r="AW353" s="12" t="s">
        <v>35</v>
      </c>
      <c r="AX353" s="12" t="s">
        <v>82</v>
      </c>
      <c r="AY353" s="222" t="s">
        <v>133</v>
      </c>
    </row>
    <row r="354" spans="2:65" s="1" customFormat="1" ht="16.5" customHeight="1">
      <c r="B354" s="35"/>
      <c r="C354" s="183" t="s">
        <v>587</v>
      </c>
      <c r="D354" s="183" t="s">
        <v>136</v>
      </c>
      <c r="E354" s="184" t="s">
        <v>1135</v>
      </c>
      <c r="F354" s="185" t="s">
        <v>1136</v>
      </c>
      <c r="G354" s="186" t="s">
        <v>269</v>
      </c>
      <c r="H354" s="187">
        <v>319.264</v>
      </c>
      <c r="I354" s="188"/>
      <c r="J354" s="189">
        <f>ROUND(I354*H354,2)</f>
        <v>0</v>
      </c>
      <c r="K354" s="185" t="s">
        <v>140</v>
      </c>
      <c r="L354" s="39"/>
      <c r="M354" s="190" t="s">
        <v>19</v>
      </c>
      <c r="N354" s="191" t="s">
        <v>45</v>
      </c>
      <c r="O354" s="61"/>
      <c r="P354" s="192">
        <f>O354*H354</f>
        <v>0</v>
      </c>
      <c r="Q354" s="192">
        <v>4E-05</v>
      </c>
      <c r="R354" s="192">
        <f>Q354*H354</f>
        <v>0.012770560000000002</v>
      </c>
      <c r="S354" s="192">
        <v>0</v>
      </c>
      <c r="T354" s="193">
        <f>S354*H354</f>
        <v>0</v>
      </c>
      <c r="AR354" s="18" t="s">
        <v>152</v>
      </c>
      <c r="AT354" s="18" t="s">
        <v>136</v>
      </c>
      <c r="AU354" s="18" t="s">
        <v>84</v>
      </c>
      <c r="AY354" s="18" t="s">
        <v>133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18" t="s">
        <v>82</v>
      </c>
      <c r="BK354" s="194">
        <f>ROUND(I354*H354,2)</f>
        <v>0</v>
      </c>
      <c r="BL354" s="18" t="s">
        <v>152</v>
      </c>
      <c r="BM354" s="18" t="s">
        <v>1137</v>
      </c>
    </row>
    <row r="355" spans="2:51" s="12" customFormat="1" ht="11.25">
      <c r="B355" s="211"/>
      <c r="C355" s="212"/>
      <c r="D355" s="213" t="s">
        <v>802</v>
      </c>
      <c r="E355" s="214" t="s">
        <v>19</v>
      </c>
      <c r="F355" s="215" t="s">
        <v>1138</v>
      </c>
      <c r="G355" s="212"/>
      <c r="H355" s="216">
        <v>319.264</v>
      </c>
      <c r="I355" s="217"/>
      <c r="J355" s="212"/>
      <c r="K355" s="212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802</v>
      </c>
      <c r="AU355" s="222" t="s">
        <v>84</v>
      </c>
      <c r="AV355" s="12" t="s">
        <v>84</v>
      </c>
      <c r="AW355" s="12" t="s">
        <v>35</v>
      </c>
      <c r="AX355" s="12" t="s">
        <v>82</v>
      </c>
      <c r="AY355" s="222" t="s">
        <v>133</v>
      </c>
    </row>
    <row r="356" spans="2:65" s="1" customFormat="1" ht="16.5" customHeight="1">
      <c r="B356" s="35"/>
      <c r="C356" s="183" t="s">
        <v>591</v>
      </c>
      <c r="D356" s="183" t="s">
        <v>136</v>
      </c>
      <c r="E356" s="184" t="s">
        <v>1139</v>
      </c>
      <c r="F356" s="185" t="s">
        <v>1140</v>
      </c>
      <c r="G356" s="186" t="s">
        <v>269</v>
      </c>
      <c r="H356" s="187">
        <v>52.26</v>
      </c>
      <c r="I356" s="188"/>
      <c r="J356" s="189">
        <f>ROUND(I356*H356,2)</f>
        <v>0</v>
      </c>
      <c r="K356" s="185" t="s">
        <v>800</v>
      </c>
      <c r="L356" s="39"/>
      <c r="M356" s="190" t="s">
        <v>19</v>
      </c>
      <c r="N356" s="191" t="s">
        <v>45</v>
      </c>
      <c r="O356" s="61"/>
      <c r="P356" s="192">
        <f>O356*H356</f>
        <v>0</v>
      </c>
      <c r="Q356" s="192">
        <v>4E-05</v>
      </c>
      <c r="R356" s="192">
        <f>Q356*H356</f>
        <v>0.0020904</v>
      </c>
      <c r="S356" s="192">
        <v>0</v>
      </c>
      <c r="T356" s="193">
        <f>S356*H356</f>
        <v>0</v>
      </c>
      <c r="AR356" s="18" t="s">
        <v>141</v>
      </c>
      <c r="AT356" s="18" t="s">
        <v>136</v>
      </c>
      <c r="AU356" s="18" t="s">
        <v>84</v>
      </c>
      <c r="AY356" s="18" t="s">
        <v>133</v>
      </c>
      <c r="BE356" s="194">
        <f>IF(N356="základní",J356,0)</f>
        <v>0</v>
      </c>
      <c r="BF356" s="194">
        <f>IF(N356="snížená",J356,0)</f>
        <v>0</v>
      </c>
      <c r="BG356" s="194">
        <f>IF(N356="zákl. přenesená",J356,0)</f>
        <v>0</v>
      </c>
      <c r="BH356" s="194">
        <f>IF(N356="sníž. přenesená",J356,0)</f>
        <v>0</v>
      </c>
      <c r="BI356" s="194">
        <f>IF(N356="nulová",J356,0)</f>
        <v>0</v>
      </c>
      <c r="BJ356" s="18" t="s">
        <v>82</v>
      </c>
      <c r="BK356" s="194">
        <f>ROUND(I356*H356,2)</f>
        <v>0</v>
      </c>
      <c r="BL356" s="18" t="s">
        <v>141</v>
      </c>
      <c r="BM356" s="18" t="s">
        <v>1141</v>
      </c>
    </row>
    <row r="357" spans="2:51" s="14" customFormat="1" ht="11.25">
      <c r="B357" s="234"/>
      <c r="C357" s="235"/>
      <c r="D357" s="213" t="s">
        <v>802</v>
      </c>
      <c r="E357" s="236" t="s">
        <v>19</v>
      </c>
      <c r="F357" s="237" t="s">
        <v>1142</v>
      </c>
      <c r="G357" s="235"/>
      <c r="H357" s="236" t="s">
        <v>19</v>
      </c>
      <c r="I357" s="238"/>
      <c r="J357" s="235"/>
      <c r="K357" s="235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802</v>
      </c>
      <c r="AU357" s="243" t="s">
        <v>84</v>
      </c>
      <c r="AV357" s="14" t="s">
        <v>82</v>
      </c>
      <c r="AW357" s="14" t="s">
        <v>35</v>
      </c>
      <c r="AX357" s="14" t="s">
        <v>74</v>
      </c>
      <c r="AY357" s="243" t="s">
        <v>133</v>
      </c>
    </row>
    <row r="358" spans="2:51" s="12" customFormat="1" ht="11.25">
      <c r="B358" s="211"/>
      <c r="C358" s="212"/>
      <c r="D358" s="213" t="s">
        <v>802</v>
      </c>
      <c r="E358" s="214" t="s">
        <v>19</v>
      </c>
      <c r="F358" s="215" t="s">
        <v>1143</v>
      </c>
      <c r="G358" s="212"/>
      <c r="H358" s="216">
        <v>52.26</v>
      </c>
      <c r="I358" s="217"/>
      <c r="J358" s="212"/>
      <c r="K358" s="212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802</v>
      </c>
      <c r="AU358" s="222" t="s">
        <v>84</v>
      </c>
      <c r="AV358" s="12" t="s">
        <v>84</v>
      </c>
      <c r="AW358" s="12" t="s">
        <v>35</v>
      </c>
      <c r="AX358" s="12" t="s">
        <v>82</v>
      </c>
      <c r="AY358" s="222" t="s">
        <v>133</v>
      </c>
    </row>
    <row r="359" spans="2:65" s="1" customFormat="1" ht="16.5" customHeight="1">
      <c r="B359" s="35"/>
      <c r="C359" s="183" t="s">
        <v>595</v>
      </c>
      <c r="D359" s="183" t="s">
        <v>136</v>
      </c>
      <c r="E359" s="184" t="s">
        <v>1144</v>
      </c>
      <c r="F359" s="185" t="s">
        <v>1145</v>
      </c>
      <c r="G359" s="186" t="s">
        <v>139</v>
      </c>
      <c r="H359" s="187">
        <v>141.6</v>
      </c>
      <c r="I359" s="188"/>
      <c r="J359" s="189">
        <f>ROUND(I359*H359,2)</f>
        <v>0</v>
      </c>
      <c r="K359" s="185" t="s">
        <v>140</v>
      </c>
      <c r="L359" s="39"/>
      <c r="M359" s="190" t="s">
        <v>19</v>
      </c>
      <c r="N359" s="191" t="s">
        <v>45</v>
      </c>
      <c r="O359" s="61"/>
      <c r="P359" s="192">
        <f>O359*H359</f>
        <v>0</v>
      </c>
      <c r="Q359" s="192">
        <v>0.00529</v>
      </c>
      <c r="R359" s="192">
        <f>Q359*H359</f>
        <v>0.7490640000000001</v>
      </c>
      <c r="S359" s="192">
        <v>0</v>
      </c>
      <c r="T359" s="193">
        <f>S359*H359</f>
        <v>0</v>
      </c>
      <c r="AR359" s="18" t="s">
        <v>152</v>
      </c>
      <c r="AT359" s="18" t="s">
        <v>136</v>
      </c>
      <c r="AU359" s="18" t="s">
        <v>84</v>
      </c>
      <c r="AY359" s="18" t="s">
        <v>133</v>
      </c>
      <c r="BE359" s="194">
        <f>IF(N359="základní",J359,0)</f>
        <v>0</v>
      </c>
      <c r="BF359" s="194">
        <f>IF(N359="snížená",J359,0)</f>
        <v>0</v>
      </c>
      <c r="BG359" s="194">
        <f>IF(N359="zákl. přenesená",J359,0)</f>
        <v>0</v>
      </c>
      <c r="BH359" s="194">
        <f>IF(N359="sníž. přenesená",J359,0)</f>
        <v>0</v>
      </c>
      <c r="BI359" s="194">
        <f>IF(N359="nulová",J359,0)</f>
        <v>0</v>
      </c>
      <c r="BJ359" s="18" t="s">
        <v>82</v>
      </c>
      <c r="BK359" s="194">
        <f>ROUND(I359*H359,2)</f>
        <v>0</v>
      </c>
      <c r="BL359" s="18" t="s">
        <v>152</v>
      </c>
      <c r="BM359" s="18" t="s">
        <v>1146</v>
      </c>
    </row>
    <row r="360" spans="2:51" s="12" customFormat="1" ht="11.25">
      <c r="B360" s="211"/>
      <c r="C360" s="212"/>
      <c r="D360" s="213" t="s">
        <v>802</v>
      </c>
      <c r="E360" s="214" t="s">
        <v>19</v>
      </c>
      <c r="F360" s="215" t="s">
        <v>1147</v>
      </c>
      <c r="G360" s="212"/>
      <c r="H360" s="216">
        <v>141.6</v>
      </c>
      <c r="I360" s="217"/>
      <c r="J360" s="212"/>
      <c r="K360" s="212"/>
      <c r="L360" s="218"/>
      <c r="M360" s="219"/>
      <c r="N360" s="220"/>
      <c r="O360" s="220"/>
      <c r="P360" s="220"/>
      <c r="Q360" s="220"/>
      <c r="R360" s="220"/>
      <c r="S360" s="220"/>
      <c r="T360" s="221"/>
      <c r="AT360" s="222" t="s">
        <v>802</v>
      </c>
      <c r="AU360" s="222" t="s">
        <v>84</v>
      </c>
      <c r="AV360" s="12" t="s">
        <v>84</v>
      </c>
      <c r="AW360" s="12" t="s">
        <v>35</v>
      </c>
      <c r="AX360" s="12" t="s">
        <v>82</v>
      </c>
      <c r="AY360" s="222" t="s">
        <v>133</v>
      </c>
    </row>
    <row r="361" spans="2:65" s="1" customFormat="1" ht="16.5" customHeight="1">
      <c r="B361" s="35"/>
      <c r="C361" s="183" t="s">
        <v>599</v>
      </c>
      <c r="D361" s="183" t="s">
        <v>136</v>
      </c>
      <c r="E361" s="184" t="s">
        <v>1148</v>
      </c>
      <c r="F361" s="185" t="s">
        <v>1149</v>
      </c>
      <c r="G361" s="186" t="s">
        <v>806</v>
      </c>
      <c r="H361" s="187">
        <v>4.687</v>
      </c>
      <c r="I361" s="188"/>
      <c r="J361" s="189">
        <f>ROUND(I361*H361,2)</f>
        <v>0</v>
      </c>
      <c r="K361" s="185" t="s">
        <v>140</v>
      </c>
      <c r="L361" s="39"/>
      <c r="M361" s="190" t="s">
        <v>19</v>
      </c>
      <c r="N361" s="191" t="s">
        <v>45</v>
      </c>
      <c r="O361" s="61"/>
      <c r="P361" s="192">
        <f>O361*H361</f>
        <v>0</v>
      </c>
      <c r="Q361" s="192">
        <v>0</v>
      </c>
      <c r="R361" s="192">
        <f>Q361*H361</f>
        <v>0</v>
      </c>
      <c r="S361" s="192">
        <v>2</v>
      </c>
      <c r="T361" s="193">
        <f>S361*H361</f>
        <v>9.374</v>
      </c>
      <c r="AR361" s="18" t="s">
        <v>152</v>
      </c>
      <c r="AT361" s="18" t="s">
        <v>136</v>
      </c>
      <c r="AU361" s="18" t="s">
        <v>84</v>
      </c>
      <c r="AY361" s="18" t="s">
        <v>133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18" t="s">
        <v>82</v>
      </c>
      <c r="BK361" s="194">
        <f>ROUND(I361*H361,2)</f>
        <v>0</v>
      </c>
      <c r="BL361" s="18" t="s">
        <v>152</v>
      </c>
      <c r="BM361" s="18" t="s">
        <v>1150</v>
      </c>
    </row>
    <row r="362" spans="2:51" s="14" customFormat="1" ht="11.25">
      <c r="B362" s="234"/>
      <c r="C362" s="235"/>
      <c r="D362" s="213" t="s">
        <v>802</v>
      </c>
      <c r="E362" s="236" t="s">
        <v>19</v>
      </c>
      <c r="F362" s="237" t="s">
        <v>1151</v>
      </c>
      <c r="G362" s="235"/>
      <c r="H362" s="236" t="s">
        <v>19</v>
      </c>
      <c r="I362" s="238"/>
      <c r="J362" s="235"/>
      <c r="K362" s="235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802</v>
      </c>
      <c r="AU362" s="243" t="s">
        <v>84</v>
      </c>
      <c r="AV362" s="14" t="s">
        <v>82</v>
      </c>
      <c r="AW362" s="14" t="s">
        <v>35</v>
      </c>
      <c r="AX362" s="14" t="s">
        <v>74</v>
      </c>
      <c r="AY362" s="243" t="s">
        <v>133</v>
      </c>
    </row>
    <row r="363" spans="2:51" s="12" customFormat="1" ht="11.25">
      <c r="B363" s="211"/>
      <c r="C363" s="212"/>
      <c r="D363" s="213" t="s">
        <v>802</v>
      </c>
      <c r="E363" s="214" t="s">
        <v>19</v>
      </c>
      <c r="F363" s="215" t="s">
        <v>1152</v>
      </c>
      <c r="G363" s="212"/>
      <c r="H363" s="216">
        <v>4.687</v>
      </c>
      <c r="I363" s="217"/>
      <c r="J363" s="212"/>
      <c r="K363" s="212"/>
      <c r="L363" s="218"/>
      <c r="M363" s="219"/>
      <c r="N363" s="220"/>
      <c r="O363" s="220"/>
      <c r="P363" s="220"/>
      <c r="Q363" s="220"/>
      <c r="R363" s="220"/>
      <c r="S363" s="220"/>
      <c r="T363" s="221"/>
      <c r="AT363" s="222" t="s">
        <v>802</v>
      </c>
      <c r="AU363" s="222" t="s">
        <v>84</v>
      </c>
      <c r="AV363" s="12" t="s">
        <v>84</v>
      </c>
      <c r="AW363" s="12" t="s">
        <v>35</v>
      </c>
      <c r="AX363" s="12" t="s">
        <v>82</v>
      </c>
      <c r="AY363" s="222" t="s">
        <v>133</v>
      </c>
    </row>
    <row r="364" spans="2:65" s="1" customFormat="1" ht="22.5" customHeight="1">
      <c r="B364" s="35"/>
      <c r="C364" s="183" t="s">
        <v>603</v>
      </c>
      <c r="D364" s="183" t="s">
        <v>136</v>
      </c>
      <c r="E364" s="184" t="s">
        <v>1153</v>
      </c>
      <c r="F364" s="185" t="s">
        <v>1154</v>
      </c>
      <c r="G364" s="186" t="s">
        <v>269</v>
      </c>
      <c r="H364" s="187">
        <v>13.89</v>
      </c>
      <c r="I364" s="188"/>
      <c r="J364" s="189">
        <f>ROUND(I364*H364,2)</f>
        <v>0</v>
      </c>
      <c r="K364" s="185" t="s">
        <v>140</v>
      </c>
      <c r="L364" s="39"/>
      <c r="M364" s="190" t="s">
        <v>19</v>
      </c>
      <c r="N364" s="191" t="s">
        <v>45</v>
      </c>
      <c r="O364" s="61"/>
      <c r="P364" s="192">
        <f>O364*H364</f>
        <v>0</v>
      </c>
      <c r="Q364" s="192">
        <v>0</v>
      </c>
      <c r="R364" s="192">
        <f>Q364*H364</f>
        <v>0</v>
      </c>
      <c r="S364" s="192">
        <v>0.131</v>
      </c>
      <c r="T364" s="193">
        <f>S364*H364</f>
        <v>1.81959</v>
      </c>
      <c r="AR364" s="18" t="s">
        <v>152</v>
      </c>
      <c r="AT364" s="18" t="s">
        <v>136</v>
      </c>
      <c r="AU364" s="18" t="s">
        <v>84</v>
      </c>
      <c r="AY364" s="18" t="s">
        <v>133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18" t="s">
        <v>82</v>
      </c>
      <c r="BK364" s="194">
        <f>ROUND(I364*H364,2)</f>
        <v>0</v>
      </c>
      <c r="BL364" s="18" t="s">
        <v>152</v>
      </c>
      <c r="BM364" s="18" t="s">
        <v>1155</v>
      </c>
    </row>
    <row r="365" spans="2:51" s="12" customFormat="1" ht="11.25">
      <c r="B365" s="211"/>
      <c r="C365" s="212"/>
      <c r="D365" s="213" t="s">
        <v>802</v>
      </c>
      <c r="E365" s="214" t="s">
        <v>19</v>
      </c>
      <c r="F365" s="215" t="s">
        <v>1156</v>
      </c>
      <c r="G365" s="212"/>
      <c r="H365" s="216">
        <v>13.89</v>
      </c>
      <c r="I365" s="217"/>
      <c r="J365" s="212"/>
      <c r="K365" s="212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802</v>
      </c>
      <c r="AU365" s="222" t="s">
        <v>84</v>
      </c>
      <c r="AV365" s="12" t="s">
        <v>84</v>
      </c>
      <c r="AW365" s="12" t="s">
        <v>35</v>
      </c>
      <c r="AX365" s="12" t="s">
        <v>82</v>
      </c>
      <c r="AY365" s="222" t="s">
        <v>133</v>
      </c>
    </row>
    <row r="366" spans="2:65" s="1" customFormat="1" ht="22.5" customHeight="1">
      <c r="B366" s="35"/>
      <c r="C366" s="183" t="s">
        <v>607</v>
      </c>
      <c r="D366" s="183" t="s">
        <v>136</v>
      </c>
      <c r="E366" s="184" t="s">
        <v>1157</v>
      </c>
      <c r="F366" s="185" t="s">
        <v>1158</v>
      </c>
      <c r="G366" s="186" t="s">
        <v>806</v>
      </c>
      <c r="H366" s="187">
        <v>1.986</v>
      </c>
      <c r="I366" s="188"/>
      <c r="J366" s="189">
        <f>ROUND(I366*H366,2)</f>
        <v>0</v>
      </c>
      <c r="K366" s="185" t="s">
        <v>140</v>
      </c>
      <c r="L366" s="39"/>
      <c r="M366" s="190" t="s">
        <v>19</v>
      </c>
      <c r="N366" s="191" t="s">
        <v>45</v>
      </c>
      <c r="O366" s="61"/>
      <c r="P366" s="192">
        <f>O366*H366</f>
        <v>0</v>
      </c>
      <c r="Q366" s="192">
        <v>0</v>
      </c>
      <c r="R366" s="192">
        <f>Q366*H366</f>
        <v>0</v>
      </c>
      <c r="S366" s="192">
        <v>1.8</v>
      </c>
      <c r="T366" s="193">
        <f>S366*H366</f>
        <v>3.5748</v>
      </c>
      <c r="AR366" s="18" t="s">
        <v>152</v>
      </c>
      <c r="AT366" s="18" t="s">
        <v>136</v>
      </c>
      <c r="AU366" s="18" t="s">
        <v>84</v>
      </c>
      <c r="AY366" s="18" t="s">
        <v>133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18" t="s">
        <v>82</v>
      </c>
      <c r="BK366" s="194">
        <f>ROUND(I366*H366,2)</f>
        <v>0</v>
      </c>
      <c r="BL366" s="18" t="s">
        <v>152</v>
      </c>
      <c r="BM366" s="18" t="s">
        <v>1159</v>
      </c>
    </row>
    <row r="367" spans="2:51" s="12" customFormat="1" ht="11.25">
      <c r="B367" s="211"/>
      <c r="C367" s="212"/>
      <c r="D367" s="213" t="s">
        <v>802</v>
      </c>
      <c r="E367" s="214" t="s">
        <v>19</v>
      </c>
      <c r="F367" s="215" t="s">
        <v>1160</v>
      </c>
      <c r="G367" s="212"/>
      <c r="H367" s="216">
        <v>0.81</v>
      </c>
      <c r="I367" s="217"/>
      <c r="J367" s="212"/>
      <c r="K367" s="212"/>
      <c r="L367" s="218"/>
      <c r="M367" s="219"/>
      <c r="N367" s="220"/>
      <c r="O367" s="220"/>
      <c r="P367" s="220"/>
      <c r="Q367" s="220"/>
      <c r="R367" s="220"/>
      <c r="S367" s="220"/>
      <c r="T367" s="221"/>
      <c r="AT367" s="222" t="s">
        <v>802</v>
      </c>
      <c r="AU367" s="222" t="s">
        <v>84</v>
      </c>
      <c r="AV367" s="12" t="s">
        <v>84</v>
      </c>
      <c r="AW367" s="12" t="s">
        <v>35</v>
      </c>
      <c r="AX367" s="12" t="s">
        <v>74</v>
      </c>
      <c r="AY367" s="222" t="s">
        <v>133</v>
      </c>
    </row>
    <row r="368" spans="2:51" s="12" customFormat="1" ht="11.25">
      <c r="B368" s="211"/>
      <c r="C368" s="212"/>
      <c r="D368" s="213" t="s">
        <v>802</v>
      </c>
      <c r="E368" s="214" t="s">
        <v>19</v>
      </c>
      <c r="F368" s="215" t="s">
        <v>1161</v>
      </c>
      <c r="G368" s="212"/>
      <c r="H368" s="216">
        <v>1.176</v>
      </c>
      <c r="I368" s="217"/>
      <c r="J368" s="212"/>
      <c r="K368" s="212"/>
      <c r="L368" s="218"/>
      <c r="M368" s="219"/>
      <c r="N368" s="220"/>
      <c r="O368" s="220"/>
      <c r="P368" s="220"/>
      <c r="Q368" s="220"/>
      <c r="R368" s="220"/>
      <c r="S368" s="220"/>
      <c r="T368" s="221"/>
      <c r="AT368" s="222" t="s">
        <v>802</v>
      </c>
      <c r="AU368" s="222" t="s">
        <v>84</v>
      </c>
      <c r="AV368" s="12" t="s">
        <v>84</v>
      </c>
      <c r="AW368" s="12" t="s">
        <v>35</v>
      </c>
      <c r="AX368" s="12" t="s">
        <v>74</v>
      </c>
      <c r="AY368" s="222" t="s">
        <v>133</v>
      </c>
    </row>
    <row r="369" spans="2:51" s="13" customFormat="1" ht="11.25">
      <c r="B369" s="223"/>
      <c r="C369" s="224"/>
      <c r="D369" s="213" t="s">
        <v>802</v>
      </c>
      <c r="E369" s="225" t="s">
        <v>19</v>
      </c>
      <c r="F369" s="226" t="s">
        <v>835</v>
      </c>
      <c r="G369" s="224"/>
      <c r="H369" s="227">
        <v>1.986</v>
      </c>
      <c r="I369" s="228"/>
      <c r="J369" s="224"/>
      <c r="K369" s="224"/>
      <c r="L369" s="229"/>
      <c r="M369" s="230"/>
      <c r="N369" s="231"/>
      <c r="O369" s="231"/>
      <c r="P369" s="231"/>
      <c r="Q369" s="231"/>
      <c r="R369" s="231"/>
      <c r="S369" s="231"/>
      <c r="T369" s="232"/>
      <c r="AT369" s="233" t="s">
        <v>802</v>
      </c>
      <c r="AU369" s="233" t="s">
        <v>84</v>
      </c>
      <c r="AV369" s="13" t="s">
        <v>152</v>
      </c>
      <c r="AW369" s="13" t="s">
        <v>35</v>
      </c>
      <c r="AX369" s="13" t="s">
        <v>82</v>
      </c>
      <c r="AY369" s="233" t="s">
        <v>133</v>
      </c>
    </row>
    <row r="370" spans="2:65" s="1" customFormat="1" ht="16.5" customHeight="1">
      <c r="B370" s="35"/>
      <c r="C370" s="183" t="s">
        <v>611</v>
      </c>
      <c r="D370" s="183" t="s">
        <v>136</v>
      </c>
      <c r="E370" s="184" t="s">
        <v>1162</v>
      </c>
      <c r="F370" s="185" t="s">
        <v>1163</v>
      </c>
      <c r="G370" s="186" t="s">
        <v>806</v>
      </c>
      <c r="H370" s="187">
        <v>5.53</v>
      </c>
      <c r="I370" s="188"/>
      <c r="J370" s="189">
        <f>ROUND(I370*H370,2)</f>
        <v>0</v>
      </c>
      <c r="K370" s="185" t="s">
        <v>140</v>
      </c>
      <c r="L370" s="39"/>
      <c r="M370" s="190" t="s">
        <v>19</v>
      </c>
      <c r="N370" s="191" t="s">
        <v>45</v>
      </c>
      <c r="O370" s="61"/>
      <c r="P370" s="192">
        <f>O370*H370</f>
        <v>0</v>
      </c>
      <c r="Q370" s="192">
        <v>0</v>
      </c>
      <c r="R370" s="192">
        <f>Q370*H370</f>
        <v>0</v>
      </c>
      <c r="S370" s="192">
        <v>2.2</v>
      </c>
      <c r="T370" s="193">
        <f>S370*H370</f>
        <v>12.166000000000002</v>
      </c>
      <c r="AR370" s="18" t="s">
        <v>152</v>
      </c>
      <c r="AT370" s="18" t="s">
        <v>136</v>
      </c>
      <c r="AU370" s="18" t="s">
        <v>84</v>
      </c>
      <c r="AY370" s="18" t="s">
        <v>133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18" t="s">
        <v>82</v>
      </c>
      <c r="BK370" s="194">
        <f>ROUND(I370*H370,2)</f>
        <v>0</v>
      </c>
      <c r="BL370" s="18" t="s">
        <v>152</v>
      </c>
      <c r="BM370" s="18" t="s">
        <v>1164</v>
      </c>
    </row>
    <row r="371" spans="2:51" s="12" customFormat="1" ht="11.25">
      <c r="B371" s="211"/>
      <c r="C371" s="212"/>
      <c r="D371" s="213" t="s">
        <v>802</v>
      </c>
      <c r="E371" s="214" t="s">
        <v>19</v>
      </c>
      <c r="F371" s="215" t="s">
        <v>1165</v>
      </c>
      <c r="G371" s="212"/>
      <c r="H371" s="216">
        <v>5.53</v>
      </c>
      <c r="I371" s="217"/>
      <c r="J371" s="212"/>
      <c r="K371" s="212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802</v>
      </c>
      <c r="AU371" s="222" t="s">
        <v>84</v>
      </c>
      <c r="AV371" s="12" t="s">
        <v>84</v>
      </c>
      <c r="AW371" s="12" t="s">
        <v>35</v>
      </c>
      <c r="AX371" s="12" t="s">
        <v>82</v>
      </c>
      <c r="AY371" s="222" t="s">
        <v>133</v>
      </c>
    </row>
    <row r="372" spans="2:65" s="1" customFormat="1" ht="16.5" customHeight="1">
      <c r="B372" s="35"/>
      <c r="C372" s="183" t="s">
        <v>615</v>
      </c>
      <c r="D372" s="183" t="s">
        <v>136</v>
      </c>
      <c r="E372" s="184" t="s">
        <v>1166</v>
      </c>
      <c r="F372" s="185" t="s">
        <v>1167</v>
      </c>
      <c r="G372" s="186" t="s">
        <v>139</v>
      </c>
      <c r="H372" s="187">
        <v>4.1</v>
      </c>
      <c r="I372" s="188"/>
      <c r="J372" s="189">
        <f>ROUND(I372*H372,2)</f>
        <v>0</v>
      </c>
      <c r="K372" s="185" t="s">
        <v>140</v>
      </c>
      <c r="L372" s="39"/>
      <c r="M372" s="190" t="s">
        <v>19</v>
      </c>
      <c r="N372" s="191" t="s">
        <v>45</v>
      </c>
      <c r="O372" s="61"/>
      <c r="P372" s="192">
        <f>O372*H372</f>
        <v>0</v>
      </c>
      <c r="Q372" s="192">
        <v>0</v>
      </c>
      <c r="R372" s="192">
        <f>Q372*H372</f>
        <v>0</v>
      </c>
      <c r="S372" s="192">
        <v>0.07</v>
      </c>
      <c r="T372" s="193">
        <f>S372*H372</f>
        <v>0.287</v>
      </c>
      <c r="AR372" s="18" t="s">
        <v>152</v>
      </c>
      <c r="AT372" s="18" t="s">
        <v>136</v>
      </c>
      <c r="AU372" s="18" t="s">
        <v>84</v>
      </c>
      <c r="AY372" s="18" t="s">
        <v>133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8" t="s">
        <v>82</v>
      </c>
      <c r="BK372" s="194">
        <f>ROUND(I372*H372,2)</f>
        <v>0</v>
      </c>
      <c r="BL372" s="18" t="s">
        <v>152</v>
      </c>
      <c r="BM372" s="18" t="s">
        <v>1168</v>
      </c>
    </row>
    <row r="373" spans="2:51" s="12" customFormat="1" ht="11.25">
      <c r="B373" s="211"/>
      <c r="C373" s="212"/>
      <c r="D373" s="213" t="s">
        <v>802</v>
      </c>
      <c r="E373" s="214" t="s">
        <v>19</v>
      </c>
      <c r="F373" s="215" t="s">
        <v>1169</v>
      </c>
      <c r="G373" s="212"/>
      <c r="H373" s="216">
        <v>4.1</v>
      </c>
      <c r="I373" s="217"/>
      <c r="J373" s="212"/>
      <c r="K373" s="212"/>
      <c r="L373" s="218"/>
      <c r="M373" s="219"/>
      <c r="N373" s="220"/>
      <c r="O373" s="220"/>
      <c r="P373" s="220"/>
      <c r="Q373" s="220"/>
      <c r="R373" s="220"/>
      <c r="S373" s="220"/>
      <c r="T373" s="221"/>
      <c r="AT373" s="222" t="s">
        <v>802</v>
      </c>
      <c r="AU373" s="222" t="s">
        <v>84</v>
      </c>
      <c r="AV373" s="12" t="s">
        <v>84</v>
      </c>
      <c r="AW373" s="12" t="s">
        <v>35</v>
      </c>
      <c r="AX373" s="12" t="s">
        <v>82</v>
      </c>
      <c r="AY373" s="222" t="s">
        <v>133</v>
      </c>
    </row>
    <row r="374" spans="2:65" s="1" customFormat="1" ht="16.5" customHeight="1">
      <c r="B374" s="35"/>
      <c r="C374" s="183" t="s">
        <v>621</v>
      </c>
      <c r="D374" s="183" t="s">
        <v>136</v>
      </c>
      <c r="E374" s="184" t="s">
        <v>1170</v>
      </c>
      <c r="F374" s="185" t="s">
        <v>1171</v>
      </c>
      <c r="G374" s="186" t="s">
        <v>806</v>
      </c>
      <c r="H374" s="187">
        <v>0.33</v>
      </c>
      <c r="I374" s="188"/>
      <c r="J374" s="189">
        <f>ROUND(I374*H374,2)</f>
        <v>0</v>
      </c>
      <c r="K374" s="185" t="s">
        <v>140</v>
      </c>
      <c r="L374" s="39"/>
      <c r="M374" s="190" t="s">
        <v>19</v>
      </c>
      <c r="N374" s="191" t="s">
        <v>45</v>
      </c>
      <c r="O374" s="61"/>
      <c r="P374" s="192">
        <f>O374*H374</f>
        <v>0</v>
      </c>
      <c r="Q374" s="192">
        <v>0</v>
      </c>
      <c r="R374" s="192">
        <f>Q374*H374</f>
        <v>0</v>
      </c>
      <c r="S374" s="192">
        <v>2.2</v>
      </c>
      <c r="T374" s="193">
        <f>S374*H374</f>
        <v>0.7260000000000001</v>
      </c>
      <c r="AR374" s="18" t="s">
        <v>152</v>
      </c>
      <c r="AT374" s="18" t="s">
        <v>136</v>
      </c>
      <c r="AU374" s="18" t="s">
        <v>84</v>
      </c>
      <c r="AY374" s="18" t="s">
        <v>133</v>
      </c>
      <c r="BE374" s="194">
        <f>IF(N374="základní",J374,0)</f>
        <v>0</v>
      </c>
      <c r="BF374" s="194">
        <f>IF(N374="snížená",J374,0)</f>
        <v>0</v>
      </c>
      <c r="BG374" s="194">
        <f>IF(N374="zákl. přenesená",J374,0)</f>
        <v>0</v>
      </c>
      <c r="BH374" s="194">
        <f>IF(N374="sníž. přenesená",J374,0)</f>
        <v>0</v>
      </c>
      <c r="BI374" s="194">
        <f>IF(N374="nulová",J374,0)</f>
        <v>0</v>
      </c>
      <c r="BJ374" s="18" t="s">
        <v>82</v>
      </c>
      <c r="BK374" s="194">
        <f>ROUND(I374*H374,2)</f>
        <v>0</v>
      </c>
      <c r="BL374" s="18" t="s">
        <v>152</v>
      </c>
      <c r="BM374" s="18" t="s">
        <v>1172</v>
      </c>
    </row>
    <row r="375" spans="2:51" s="12" customFormat="1" ht="11.25">
      <c r="B375" s="211"/>
      <c r="C375" s="212"/>
      <c r="D375" s="213" t="s">
        <v>802</v>
      </c>
      <c r="E375" s="214" t="s">
        <v>19</v>
      </c>
      <c r="F375" s="215" t="s">
        <v>1173</v>
      </c>
      <c r="G375" s="212"/>
      <c r="H375" s="216">
        <v>0.33</v>
      </c>
      <c r="I375" s="217"/>
      <c r="J375" s="212"/>
      <c r="K375" s="212"/>
      <c r="L375" s="218"/>
      <c r="M375" s="219"/>
      <c r="N375" s="220"/>
      <c r="O375" s="220"/>
      <c r="P375" s="220"/>
      <c r="Q375" s="220"/>
      <c r="R375" s="220"/>
      <c r="S375" s="220"/>
      <c r="T375" s="221"/>
      <c r="AT375" s="222" t="s">
        <v>802</v>
      </c>
      <c r="AU375" s="222" t="s">
        <v>84</v>
      </c>
      <c r="AV375" s="12" t="s">
        <v>84</v>
      </c>
      <c r="AW375" s="12" t="s">
        <v>35</v>
      </c>
      <c r="AX375" s="12" t="s">
        <v>82</v>
      </c>
      <c r="AY375" s="222" t="s">
        <v>133</v>
      </c>
    </row>
    <row r="376" spans="2:65" s="1" customFormat="1" ht="22.5" customHeight="1">
      <c r="B376" s="35"/>
      <c r="C376" s="183" t="s">
        <v>625</v>
      </c>
      <c r="D376" s="183" t="s">
        <v>136</v>
      </c>
      <c r="E376" s="184" t="s">
        <v>1174</v>
      </c>
      <c r="F376" s="185" t="s">
        <v>1175</v>
      </c>
      <c r="G376" s="186" t="s">
        <v>269</v>
      </c>
      <c r="H376" s="187">
        <v>2.85</v>
      </c>
      <c r="I376" s="188"/>
      <c r="J376" s="189">
        <f>ROUND(I376*H376,2)</f>
        <v>0</v>
      </c>
      <c r="K376" s="185" t="s">
        <v>140</v>
      </c>
      <c r="L376" s="39"/>
      <c r="M376" s="190" t="s">
        <v>19</v>
      </c>
      <c r="N376" s="191" t="s">
        <v>45</v>
      </c>
      <c r="O376" s="61"/>
      <c r="P376" s="192">
        <f>O376*H376</f>
        <v>0</v>
      </c>
      <c r="Q376" s="192">
        <v>0</v>
      </c>
      <c r="R376" s="192">
        <f>Q376*H376</f>
        <v>0</v>
      </c>
      <c r="S376" s="192">
        <v>0.055</v>
      </c>
      <c r="T376" s="193">
        <f>S376*H376</f>
        <v>0.15675</v>
      </c>
      <c r="AR376" s="18" t="s">
        <v>152</v>
      </c>
      <c r="AT376" s="18" t="s">
        <v>136</v>
      </c>
      <c r="AU376" s="18" t="s">
        <v>84</v>
      </c>
      <c r="AY376" s="18" t="s">
        <v>133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8" t="s">
        <v>82</v>
      </c>
      <c r="BK376" s="194">
        <f>ROUND(I376*H376,2)</f>
        <v>0</v>
      </c>
      <c r="BL376" s="18" t="s">
        <v>152</v>
      </c>
      <c r="BM376" s="18" t="s">
        <v>1176</v>
      </c>
    </row>
    <row r="377" spans="2:51" s="12" customFormat="1" ht="11.25">
      <c r="B377" s="211"/>
      <c r="C377" s="212"/>
      <c r="D377" s="213" t="s">
        <v>802</v>
      </c>
      <c r="E377" s="214" t="s">
        <v>19</v>
      </c>
      <c r="F377" s="215" t="s">
        <v>1177</v>
      </c>
      <c r="G377" s="212"/>
      <c r="H377" s="216">
        <v>1.8</v>
      </c>
      <c r="I377" s="217"/>
      <c r="J377" s="212"/>
      <c r="K377" s="212"/>
      <c r="L377" s="218"/>
      <c r="M377" s="219"/>
      <c r="N377" s="220"/>
      <c r="O377" s="220"/>
      <c r="P377" s="220"/>
      <c r="Q377" s="220"/>
      <c r="R377" s="220"/>
      <c r="S377" s="220"/>
      <c r="T377" s="221"/>
      <c r="AT377" s="222" t="s">
        <v>802</v>
      </c>
      <c r="AU377" s="222" t="s">
        <v>84</v>
      </c>
      <c r="AV377" s="12" t="s">
        <v>84</v>
      </c>
      <c r="AW377" s="12" t="s">
        <v>35</v>
      </c>
      <c r="AX377" s="12" t="s">
        <v>74</v>
      </c>
      <c r="AY377" s="222" t="s">
        <v>133</v>
      </c>
    </row>
    <row r="378" spans="2:51" s="12" customFormat="1" ht="11.25">
      <c r="B378" s="211"/>
      <c r="C378" s="212"/>
      <c r="D378" s="213" t="s">
        <v>802</v>
      </c>
      <c r="E378" s="214" t="s">
        <v>19</v>
      </c>
      <c r="F378" s="215" t="s">
        <v>1178</v>
      </c>
      <c r="G378" s="212"/>
      <c r="H378" s="216">
        <v>1.05</v>
      </c>
      <c r="I378" s="217"/>
      <c r="J378" s="212"/>
      <c r="K378" s="212"/>
      <c r="L378" s="218"/>
      <c r="M378" s="219"/>
      <c r="N378" s="220"/>
      <c r="O378" s="220"/>
      <c r="P378" s="220"/>
      <c r="Q378" s="220"/>
      <c r="R378" s="220"/>
      <c r="S378" s="220"/>
      <c r="T378" s="221"/>
      <c r="AT378" s="222" t="s">
        <v>802</v>
      </c>
      <c r="AU378" s="222" t="s">
        <v>84</v>
      </c>
      <c r="AV378" s="12" t="s">
        <v>84</v>
      </c>
      <c r="AW378" s="12" t="s">
        <v>35</v>
      </c>
      <c r="AX378" s="12" t="s">
        <v>74</v>
      </c>
      <c r="AY378" s="222" t="s">
        <v>133</v>
      </c>
    </row>
    <row r="379" spans="2:51" s="13" customFormat="1" ht="11.25">
      <c r="B379" s="223"/>
      <c r="C379" s="224"/>
      <c r="D379" s="213" t="s">
        <v>802</v>
      </c>
      <c r="E379" s="225" t="s">
        <v>19</v>
      </c>
      <c r="F379" s="226" t="s">
        <v>835</v>
      </c>
      <c r="G379" s="224"/>
      <c r="H379" s="227">
        <v>2.85</v>
      </c>
      <c r="I379" s="228"/>
      <c r="J379" s="224"/>
      <c r="K379" s="224"/>
      <c r="L379" s="229"/>
      <c r="M379" s="230"/>
      <c r="N379" s="231"/>
      <c r="O379" s="231"/>
      <c r="P379" s="231"/>
      <c r="Q379" s="231"/>
      <c r="R379" s="231"/>
      <c r="S379" s="231"/>
      <c r="T379" s="232"/>
      <c r="AT379" s="233" t="s">
        <v>802</v>
      </c>
      <c r="AU379" s="233" t="s">
        <v>84</v>
      </c>
      <c r="AV379" s="13" t="s">
        <v>152</v>
      </c>
      <c r="AW379" s="13" t="s">
        <v>35</v>
      </c>
      <c r="AX379" s="13" t="s">
        <v>82</v>
      </c>
      <c r="AY379" s="233" t="s">
        <v>133</v>
      </c>
    </row>
    <row r="380" spans="2:65" s="1" customFormat="1" ht="16.5" customHeight="1">
      <c r="B380" s="35"/>
      <c r="C380" s="183" t="s">
        <v>629</v>
      </c>
      <c r="D380" s="183" t="s">
        <v>136</v>
      </c>
      <c r="E380" s="184" t="s">
        <v>1179</v>
      </c>
      <c r="F380" s="185" t="s">
        <v>1180</v>
      </c>
      <c r="G380" s="186" t="s">
        <v>269</v>
      </c>
      <c r="H380" s="187">
        <v>5.82</v>
      </c>
      <c r="I380" s="188"/>
      <c r="J380" s="189">
        <f>ROUND(I380*H380,2)</f>
        <v>0</v>
      </c>
      <c r="K380" s="185" t="s">
        <v>140</v>
      </c>
      <c r="L380" s="39"/>
      <c r="M380" s="190" t="s">
        <v>19</v>
      </c>
      <c r="N380" s="191" t="s">
        <v>45</v>
      </c>
      <c r="O380" s="61"/>
      <c r="P380" s="192">
        <f>O380*H380</f>
        <v>0</v>
      </c>
      <c r="Q380" s="192">
        <v>0</v>
      </c>
      <c r="R380" s="192">
        <f>Q380*H380</f>
        <v>0</v>
      </c>
      <c r="S380" s="192">
        <v>0.066</v>
      </c>
      <c r="T380" s="193">
        <f>S380*H380</f>
        <v>0.38412</v>
      </c>
      <c r="AR380" s="18" t="s">
        <v>152</v>
      </c>
      <c r="AT380" s="18" t="s">
        <v>136</v>
      </c>
      <c r="AU380" s="18" t="s">
        <v>84</v>
      </c>
      <c r="AY380" s="18" t="s">
        <v>133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8" t="s">
        <v>82</v>
      </c>
      <c r="BK380" s="194">
        <f>ROUND(I380*H380,2)</f>
        <v>0</v>
      </c>
      <c r="BL380" s="18" t="s">
        <v>152</v>
      </c>
      <c r="BM380" s="18" t="s">
        <v>1181</v>
      </c>
    </row>
    <row r="381" spans="2:51" s="12" customFormat="1" ht="11.25">
      <c r="B381" s="211"/>
      <c r="C381" s="212"/>
      <c r="D381" s="213" t="s">
        <v>802</v>
      </c>
      <c r="E381" s="214" t="s">
        <v>19</v>
      </c>
      <c r="F381" s="215" t="s">
        <v>1182</v>
      </c>
      <c r="G381" s="212"/>
      <c r="H381" s="216">
        <v>4.332</v>
      </c>
      <c r="I381" s="217"/>
      <c r="J381" s="212"/>
      <c r="K381" s="212"/>
      <c r="L381" s="218"/>
      <c r="M381" s="219"/>
      <c r="N381" s="220"/>
      <c r="O381" s="220"/>
      <c r="P381" s="220"/>
      <c r="Q381" s="220"/>
      <c r="R381" s="220"/>
      <c r="S381" s="220"/>
      <c r="T381" s="221"/>
      <c r="AT381" s="222" t="s">
        <v>802</v>
      </c>
      <c r="AU381" s="222" t="s">
        <v>84</v>
      </c>
      <c r="AV381" s="12" t="s">
        <v>84</v>
      </c>
      <c r="AW381" s="12" t="s">
        <v>35</v>
      </c>
      <c r="AX381" s="12" t="s">
        <v>74</v>
      </c>
      <c r="AY381" s="222" t="s">
        <v>133</v>
      </c>
    </row>
    <row r="382" spans="2:51" s="12" customFormat="1" ht="11.25">
      <c r="B382" s="211"/>
      <c r="C382" s="212"/>
      <c r="D382" s="213" t="s">
        <v>802</v>
      </c>
      <c r="E382" s="214" t="s">
        <v>19</v>
      </c>
      <c r="F382" s="215" t="s">
        <v>1183</v>
      </c>
      <c r="G382" s="212"/>
      <c r="H382" s="216">
        <v>1.488</v>
      </c>
      <c r="I382" s="217"/>
      <c r="J382" s="212"/>
      <c r="K382" s="212"/>
      <c r="L382" s="218"/>
      <c r="M382" s="219"/>
      <c r="N382" s="220"/>
      <c r="O382" s="220"/>
      <c r="P382" s="220"/>
      <c r="Q382" s="220"/>
      <c r="R382" s="220"/>
      <c r="S382" s="220"/>
      <c r="T382" s="221"/>
      <c r="AT382" s="222" t="s">
        <v>802</v>
      </c>
      <c r="AU382" s="222" t="s">
        <v>84</v>
      </c>
      <c r="AV382" s="12" t="s">
        <v>84</v>
      </c>
      <c r="AW382" s="12" t="s">
        <v>35</v>
      </c>
      <c r="AX382" s="12" t="s">
        <v>74</v>
      </c>
      <c r="AY382" s="222" t="s">
        <v>133</v>
      </c>
    </row>
    <row r="383" spans="2:51" s="13" customFormat="1" ht="11.25">
      <c r="B383" s="223"/>
      <c r="C383" s="224"/>
      <c r="D383" s="213" t="s">
        <v>802</v>
      </c>
      <c r="E383" s="225" t="s">
        <v>19</v>
      </c>
      <c r="F383" s="226" t="s">
        <v>835</v>
      </c>
      <c r="G383" s="224"/>
      <c r="H383" s="227">
        <v>5.82</v>
      </c>
      <c r="I383" s="228"/>
      <c r="J383" s="224"/>
      <c r="K383" s="224"/>
      <c r="L383" s="229"/>
      <c r="M383" s="230"/>
      <c r="N383" s="231"/>
      <c r="O383" s="231"/>
      <c r="P383" s="231"/>
      <c r="Q383" s="231"/>
      <c r="R383" s="231"/>
      <c r="S383" s="231"/>
      <c r="T383" s="232"/>
      <c r="AT383" s="233" t="s">
        <v>802</v>
      </c>
      <c r="AU383" s="233" t="s">
        <v>84</v>
      </c>
      <c r="AV383" s="13" t="s">
        <v>152</v>
      </c>
      <c r="AW383" s="13" t="s">
        <v>35</v>
      </c>
      <c r="AX383" s="13" t="s">
        <v>82</v>
      </c>
      <c r="AY383" s="233" t="s">
        <v>133</v>
      </c>
    </row>
    <row r="384" spans="2:65" s="1" customFormat="1" ht="16.5" customHeight="1">
      <c r="B384" s="35"/>
      <c r="C384" s="183" t="s">
        <v>633</v>
      </c>
      <c r="D384" s="183" t="s">
        <v>136</v>
      </c>
      <c r="E384" s="184" t="s">
        <v>1184</v>
      </c>
      <c r="F384" s="185" t="s">
        <v>1185</v>
      </c>
      <c r="G384" s="186" t="s">
        <v>269</v>
      </c>
      <c r="H384" s="187">
        <v>10.053</v>
      </c>
      <c r="I384" s="188"/>
      <c r="J384" s="189">
        <f>ROUND(I384*H384,2)</f>
        <v>0</v>
      </c>
      <c r="K384" s="185" t="s">
        <v>140</v>
      </c>
      <c r="L384" s="39"/>
      <c r="M384" s="190" t="s">
        <v>19</v>
      </c>
      <c r="N384" s="191" t="s">
        <v>45</v>
      </c>
      <c r="O384" s="61"/>
      <c r="P384" s="192">
        <f>O384*H384</f>
        <v>0</v>
      </c>
      <c r="Q384" s="192">
        <v>0</v>
      </c>
      <c r="R384" s="192">
        <f>Q384*H384</f>
        <v>0</v>
      </c>
      <c r="S384" s="192">
        <v>0.076</v>
      </c>
      <c r="T384" s="193">
        <f>S384*H384</f>
        <v>0.764028</v>
      </c>
      <c r="AR384" s="18" t="s">
        <v>152</v>
      </c>
      <c r="AT384" s="18" t="s">
        <v>136</v>
      </c>
      <c r="AU384" s="18" t="s">
        <v>84</v>
      </c>
      <c r="AY384" s="18" t="s">
        <v>133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8" t="s">
        <v>82</v>
      </c>
      <c r="BK384" s="194">
        <f>ROUND(I384*H384,2)</f>
        <v>0</v>
      </c>
      <c r="BL384" s="18" t="s">
        <v>152</v>
      </c>
      <c r="BM384" s="18" t="s">
        <v>1186</v>
      </c>
    </row>
    <row r="385" spans="2:51" s="12" customFormat="1" ht="11.25">
      <c r="B385" s="211"/>
      <c r="C385" s="212"/>
      <c r="D385" s="213" t="s">
        <v>802</v>
      </c>
      <c r="E385" s="214" t="s">
        <v>19</v>
      </c>
      <c r="F385" s="215" t="s">
        <v>1187</v>
      </c>
      <c r="G385" s="212"/>
      <c r="H385" s="216">
        <v>10.053</v>
      </c>
      <c r="I385" s="217"/>
      <c r="J385" s="212"/>
      <c r="K385" s="212"/>
      <c r="L385" s="218"/>
      <c r="M385" s="219"/>
      <c r="N385" s="220"/>
      <c r="O385" s="220"/>
      <c r="P385" s="220"/>
      <c r="Q385" s="220"/>
      <c r="R385" s="220"/>
      <c r="S385" s="220"/>
      <c r="T385" s="221"/>
      <c r="AT385" s="222" t="s">
        <v>802</v>
      </c>
      <c r="AU385" s="222" t="s">
        <v>84</v>
      </c>
      <c r="AV385" s="12" t="s">
        <v>84</v>
      </c>
      <c r="AW385" s="12" t="s">
        <v>35</v>
      </c>
      <c r="AX385" s="12" t="s">
        <v>82</v>
      </c>
      <c r="AY385" s="222" t="s">
        <v>133</v>
      </c>
    </row>
    <row r="386" spans="2:65" s="1" customFormat="1" ht="22.5" customHeight="1">
      <c r="B386" s="35"/>
      <c r="C386" s="183" t="s">
        <v>637</v>
      </c>
      <c r="D386" s="183" t="s">
        <v>136</v>
      </c>
      <c r="E386" s="184" t="s">
        <v>1188</v>
      </c>
      <c r="F386" s="185" t="s">
        <v>1189</v>
      </c>
      <c r="G386" s="186" t="s">
        <v>269</v>
      </c>
      <c r="H386" s="187">
        <v>7.439</v>
      </c>
      <c r="I386" s="188"/>
      <c r="J386" s="189">
        <f>ROUND(I386*H386,2)</f>
        <v>0</v>
      </c>
      <c r="K386" s="185" t="s">
        <v>140</v>
      </c>
      <c r="L386" s="39"/>
      <c r="M386" s="190" t="s">
        <v>19</v>
      </c>
      <c r="N386" s="191" t="s">
        <v>45</v>
      </c>
      <c r="O386" s="61"/>
      <c r="P386" s="192">
        <f>O386*H386</f>
        <v>0</v>
      </c>
      <c r="Q386" s="192">
        <v>0</v>
      </c>
      <c r="R386" s="192">
        <f>Q386*H386</f>
        <v>0</v>
      </c>
      <c r="S386" s="192">
        <v>0.06</v>
      </c>
      <c r="T386" s="193">
        <f>S386*H386</f>
        <v>0.44634</v>
      </c>
      <c r="AR386" s="18" t="s">
        <v>152</v>
      </c>
      <c r="AT386" s="18" t="s">
        <v>136</v>
      </c>
      <c r="AU386" s="18" t="s">
        <v>84</v>
      </c>
      <c r="AY386" s="18" t="s">
        <v>133</v>
      </c>
      <c r="BE386" s="194">
        <f>IF(N386="základní",J386,0)</f>
        <v>0</v>
      </c>
      <c r="BF386" s="194">
        <f>IF(N386="snížená",J386,0)</f>
        <v>0</v>
      </c>
      <c r="BG386" s="194">
        <f>IF(N386="zákl. přenesená",J386,0)</f>
        <v>0</v>
      </c>
      <c r="BH386" s="194">
        <f>IF(N386="sníž. přenesená",J386,0)</f>
        <v>0</v>
      </c>
      <c r="BI386" s="194">
        <f>IF(N386="nulová",J386,0)</f>
        <v>0</v>
      </c>
      <c r="BJ386" s="18" t="s">
        <v>82</v>
      </c>
      <c r="BK386" s="194">
        <f>ROUND(I386*H386,2)</f>
        <v>0</v>
      </c>
      <c r="BL386" s="18" t="s">
        <v>152</v>
      </c>
      <c r="BM386" s="18" t="s">
        <v>1190</v>
      </c>
    </row>
    <row r="387" spans="2:51" s="12" customFormat="1" ht="11.25">
      <c r="B387" s="211"/>
      <c r="C387" s="212"/>
      <c r="D387" s="213" t="s">
        <v>802</v>
      </c>
      <c r="E387" s="214" t="s">
        <v>19</v>
      </c>
      <c r="F387" s="215" t="s">
        <v>1191</v>
      </c>
      <c r="G387" s="212"/>
      <c r="H387" s="216">
        <v>7.439</v>
      </c>
      <c r="I387" s="217"/>
      <c r="J387" s="212"/>
      <c r="K387" s="212"/>
      <c r="L387" s="218"/>
      <c r="M387" s="219"/>
      <c r="N387" s="220"/>
      <c r="O387" s="220"/>
      <c r="P387" s="220"/>
      <c r="Q387" s="220"/>
      <c r="R387" s="220"/>
      <c r="S387" s="220"/>
      <c r="T387" s="221"/>
      <c r="AT387" s="222" t="s">
        <v>802</v>
      </c>
      <c r="AU387" s="222" t="s">
        <v>84</v>
      </c>
      <c r="AV387" s="12" t="s">
        <v>84</v>
      </c>
      <c r="AW387" s="12" t="s">
        <v>35</v>
      </c>
      <c r="AX387" s="12" t="s">
        <v>82</v>
      </c>
      <c r="AY387" s="222" t="s">
        <v>133</v>
      </c>
    </row>
    <row r="388" spans="2:65" s="1" customFormat="1" ht="22.5" customHeight="1">
      <c r="B388" s="35"/>
      <c r="C388" s="183" t="s">
        <v>641</v>
      </c>
      <c r="D388" s="183" t="s">
        <v>136</v>
      </c>
      <c r="E388" s="184" t="s">
        <v>1192</v>
      </c>
      <c r="F388" s="185" t="s">
        <v>1193</v>
      </c>
      <c r="G388" s="186" t="s">
        <v>269</v>
      </c>
      <c r="H388" s="187">
        <v>17.28</v>
      </c>
      <c r="I388" s="188"/>
      <c r="J388" s="189">
        <f>ROUND(I388*H388,2)</f>
        <v>0</v>
      </c>
      <c r="K388" s="185" t="s">
        <v>140</v>
      </c>
      <c r="L388" s="39"/>
      <c r="M388" s="190" t="s">
        <v>19</v>
      </c>
      <c r="N388" s="191" t="s">
        <v>45</v>
      </c>
      <c r="O388" s="61"/>
      <c r="P388" s="192">
        <f>O388*H388</f>
        <v>0</v>
      </c>
      <c r="Q388" s="192">
        <v>0</v>
      </c>
      <c r="R388" s="192">
        <f>Q388*H388</f>
        <v>0</v>
      </c>
      <c r="S388" s="192">
        <v>0.066</v>
      </c>
      <c r="T388" s="193">
        <f>S388*H388</f>
        <v>1.1404800000000002</v>
      </c>
      <c r="AR388" s="18" t="s">
        <v>152</v>
      </c>
      <c r="AT388" s="18" t="s">
        <v>136</v>
      </c>
      <c r="AU388" s="18" t="s">
        <v>84</v>
      </c>
      <c r="AY388" s="18" t="s">
        <v>133</v>
      </c>
      <c r="BE388" s="194">
        <f>IF(N388="základní",J388,0)</f>
        <v>0</v>
      </c>
      <c r="BF388" s="194">
        <f>IF(N388="snížená",J388,0)</f>
        <v>0</v>
      </c>
      <c r="BG388" s="194">
        <f>IF(N388="zákl. přenesená",J388,0)</f>
        <v>0</v>
      </c>
      <c r="BH388" s="194">
        <f>IF(N388="sníž. přenesená",J388,0)</f>
        <v>0</v>
      </c>
      <c r="BI388" s="194">
        <f>IF(N388="nulová",J388,0)</f>
        <v>0</v>
      </c>
      <c r="BJ388" s="18" t="s">
        <v>82</v>
      </c>
      <c r="BK388" s="194">
        <f>ROUND(I388*H388,2)</f>
        <v>0</v>
      </c>
      <c r="BL388" s="18" t="s">
        <v>152</v>
      </c>
      <c r="BM388" s="18" t="s">
        <v>1194</v>
      </c>
    </row>
    <row r="389" spans="2:51" s="12" customFormat="1" ht="11.25">
      <c r="B389" s="211"/>
      <c r="C389" s="212"/>
      <c r="D389" s="213" t="s">
        <v>802</v>
      </c>
      <c r="E389" s="214" t="s">
        <v>19</v>
      </c>
      <c r="F389" s="215" t="s">
        <v>1195</v>
      </c>
      <c r="G389" s="212"/>
      <c r="H389" s="216">
        <v>17.28</v>
      </c>
      <c r="I389" s="217"/>
      <c r="J389" s="212"/>
      <c r="K389" s="212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802</v>
      </c>
      <c r="AU389" s="222" t="s">
        <v>84</v>
      </c>
      <c r="AV389" s="12" t="s">
        <v>84</v>
      </c>
      <c r="AW389" s="12" t="s">
        <v>35</v>
      </c>
      <c r="AX389" s="12" t="s">
        <v>82</v>
      </c>
      <c r="AY389" s="222" t="s">
        <v>133</v>
      </c>
    </row>
    <row r="390" spans="2:65" s="1" customFormat="1" ht="22.5" customHeight="1">
      <c r="B390" s="35"/>
      <c r="C390" s="183" t="s">
        <v>645</v>
      </c>
      <c r="D390" s="183" t="s">
        <v>136</v>
      </c>
      <c r="E390" s="184" t="s">
        <v>1196</v>
      </c>
      <c r="F390" s="185" t="s">
        <v>1197</v>
      </c>
      <c r="G390" s="186" t="s">
        <v>171</v>
      </c>
      <c r="H390" s="187">
        <v>1</v>
      </c>
      <c r="I390" s="188"/>
      <c r="J390" s="189">
        <f>ROUND(I390*H390,2)</f>
        <v>0</v>
      </c>
      <c r="K390" s="185" t="s">
        <v>140</v>
      </c>
      <c r="L390" s="39"/>
      <c r="M390" s="190" t="s">
        <v>19</v>
      </c>
      <c r="N390" s="191" t="s">
        <v>45</v>
      </c>
      <c r="O390" s="61"/>
      <c r="P390" s="192">
        <f>O390*H390</f>
        <v>0</v>
      </c>
      <c r="Q390" s="192">
        <v>0</v>
      </c>
      <c r="R390" s="192">
        <f>Q390*H390</f>
        <v>0</v>
      </c>
      <c r="S390" s="192">
        <v>0.054</v>
      </c>
      <c r="T390" s="193">
        <f>S390*H390</f>
        <v>0.054</v>
      </c>
      <c r="AR390" s="18" t="s">
        <v>152</v>
      </c>
      <c r="AT390" s="18" t="s">
        <v>136</v>
      </c>
      <c r="AU390" s="18" t="s">
        <v>84</v>
      </c>
      <c r="AY390" s="18" t="s">
        <v>133</v>
      </c>
      <c r="BE390" s="194">
        <f>IF(N390="základní",J390,0)</f>
        <v>0</v>
      </c>
      <c r="BF390" s="194">
        <f>IF(N390="snížená",J390,0)</f>
        <v>0</v>
      </c>
      <c r="BG390" s="194">
        <f>IF(N390="zákl. přenesená",J390,0)</f>
        <v>0</v>
      </c>
      <c r="BH390" s="194">
        <f>IF(N390="sníž. přenesená",J390,0)</f>
        <v>0</v>
      </c>
      <c r="BI390" s="194">
        <f>IF(N390="nulová",J390,0)</f>
        <v>0</v>
      </c>
      <c r="BJ390" s="18" t="s">
        <v>82</v>
      </c>
      <c r="BK390" s="194">
        <f>ROUND(I390*H390,2)</f>
        <v>0</v>
      </c>
      <c r="BL390" s="18" t="s">
        <v>152</v>
      </c>
      <c r="BM390" s="18" t="s">
        <v>1198</v>
      </c>
    </row>
    <row r="391" spans="2:65" s="1" customFormat="1" ht="22.5" customHeight="1">
      <c r="B391" s="35"/>
      <c r="C391" s="183" t="s">
        <v>649</v>
      </c>
      <c r="D391" s="183" t="s">
        <v>136</v>
      </c>
      <c r="E391" s="184" t="s">
        <v>1199</v>
      </c>
      <c r="F391" s="185" t="s">
        <v>1200</v>
      </c>
      <c r="G391" s="186" t="s">
        <v>171</v>
      </c>
      <c r="H391" s="187">
        <v>1</v>
      </c>
      <c r="I391" s="188"/>
      <c r="J391" s="189">
        <f>ROUND(I391*H391,2)</f>
        <v>0</v>
      </c>
      <c r="K391" s="185" t="s">
        <v>140</v>
      </c>
      <c r="L391" s="39"/>
      <c r="M391" s="190" t="s">
        <v>19</v>
      </c>
      <c r="N391" s="191" t="s">
        <v>45</v>
      </c>
      <c r="O391" s="61"/>
      <c r="P391" s="192">
        <f>O391*H391</f>
        <v>0</v>
      </c>
      <c r="Q391" s="192">
        <v>0</v>
      </c>
      <c r="R391" s="192">
        <f>Q391*H391</f>
        <v>0</v>
      </c>
      <c r="S391" s="192">
        <v>0.099</v>
      </c>
      <c r="T391" s="193">
        <f>S391*H391</f>
        <v>0.099</v>
      </c>
      <c r="AR391" s="18" t="s">
        <v>152</v>
      </c>
      <c r="AT391" s="18" t="s">
        <v>136</v>
      </c>
      <c r="AU391" s="18" t="s">
        <v>84</v>
      </c>
      <c r="AY391" s="18" t="s">
        <v>133</v>
      </c>
      <c r="BE391" s="194">
        <f>IF(N391="základní",J391,0)</f>
        <v>0</v>
      </c>
      <c r="BF391" s="194">
        <f>IF(N391="snížená",J391,0)</f>
        <v>0</v>
      </c>
      <c r="BG391" s="194">
        <f>IF(N391="zákl. přenesená",J391,0)</f>
        <v>0</v>
      </c>
      <c r="BH391" s="194">
        <f>IF(N391="sníž. přenesená",J391,0)</f>
        <v>0</v>
      </c>
      <c r="BI391" s="194">
        <f>IF(N391="nulová",J391,0)</f>
        <v>0</v>
      </c>
      <c r="BJ391" s="18" t="s">
        <v>82</v>
      </c>
      <c r="BK391" s="194">
        <f>ROUND(I391*H391,2)</f>
        <v>0</v>
      </c>
      <c r="BL391" s="18" t="s">
        <v>152</v>
      </c>
      <c r="BM391" s="18" t="s">
        <v>1201</v>
      </c>
    </row>
    <row r="392" spans="2:65" s="1" customFormat="1" ht="16.5" customHeight="1">
      <c r="B392" s="35"/>
      <c r="C392" s="183" t="s">
        <v>653</v>
      </c>
      <c r="D392" s="183" t="s">
        <v>136</v>
      </c>
      <c r="E392" s="184" t="s">
        <v>1202</v>
      </c>
      <c r="F392" s="185" t="s">
        <v>1203</v>
      </c>
      <c r="G392" s="186" t="s">
        <v>171</v>
      </c>
      <c r="H392" s="187">
        <v>1</v>
      </c>
      <c r="I392" s="188"/>
      <c r="J392" s="189">
        <f>ROUND(I392*H392,2)</f>
        <v>0</v>
      </c>
      <c r="K392" s="185" t="s">
        <v>140</v>
      </c>
      <c r="L392" s="39"/>
      <c r="M392" s="190" t="s">
        <v>19</v>
      </c>
      <c r="N392" s="191" t="s">
        <v>45</v>
      </c>
      <c r="O392" s="61"/>
      <c r="P392" s="192">
        <f>O392*H392</f>
        <v>0</v>
      </c>
      <c r="Q392" s="192">
        <v>0</v>
      </c>
      <c r="R392" s="192">
        <f>Q392*H392</f>
        <v>0</v>
      </c>
      <c r="S392" s="192">
        <v>0.059</v>
      </c>
      <c r="T392" s="193">
        <f>S392*H392</f>
        <v>0.059</v>
      </c>
      <c r="AR392" s="18" t="s">
        <v>152</v>
      </c>
      <c r="AT392" s="18" t="s">
        <v>136</v>
      </c>
      <c r="AU392" s="18" t="s">
        <v>84</v>
      </c>
      <c r="AY392" s="18" t="s">
        <v>133</v>
      </c>
      <c r="BE392" s="194">
        <f>IF(N392="základní",J392,0)</f>
        <v>0</v>
      </c>
      <c r="BF392" s="194">
        <f>IF(N392="snížená",J392,0)</f>
        <v>0</v>
      </c>
      <c r="BG392" s="194">
        <f>IF(N392="zákl. přenesená",J392,0)</f>
        <v>0</v>
      </c>
      <c r="BH392" s="194">
        <f>IF(N392="sníž. přenesená",J392,0)</f>
        <v>0</v>
      </c>
      <c r="BI392" s="194">
        <f>IF(N392="nulová",J392,0)</f>
        <v>0</v>
      </c>
      <c r="BJ392" s="18" t="s">
        <v>82</v>
      </c>
      <c r="BK392" s="194">
        <f>ROUND(I392*H392,2)</f>
        <v>0</v>
      </c>
      <c r="BL392" s="18" t="s">
        <v>152</v>
      </c>
      <c r="BM392" s="18" t="s">
        <v>1204</v>
      </c>
    </row>
    <row r="393" spans="2:65" s="1" customFormat="1" ht="16.5" customHeight="1">
      <c r="B393" s="35"/>
      <c r="C393" s="183" t="s">
        <v>657</v>
      </c>
      <c r="D393" s="183" t="s">
        <v>136</v>
      </c>
      <c r="E393" s="184" t="s">
        <v>1205</v>
      </c>
      <c r="F393" s="185" t="s">
        <v>1206</v>
      </c>
      <c r="G393" s="186" t="s">
        <v>806</v>
      </c>
      <c r="H393" s="187">
        <v>2.487</v>
      </c>
      <c r="I393" s="188"/>
      <c r="J393" s="189">
        <f>ROUND(I393*H393,2)</f>
        <v>0</v>
      </c>
      <c r="K393" s="185" t="s">
        <v>140</v>
      </c>
      <c r="L393" s="39"/>
      <c r="M393" s="190" t="s">
        <v>19</v>
      </c>
      <c r="N393" s="191" t="s">
        <v>45</v>
      </c>
      <c r="O393" s="61"/>
      <c r="P393" s="192">
        <f>O393*H393</f>
        <v>0</v>
      </c>
      <c r="Q393" s="192">
        <v>0</v>
      </c>
      <c r="R393" s="192">
        <f>Q393*H393</f>
        <v>0</v>
      </c>
      <c r="S393" s="192">
        <v>2.2</v>
      </c>
      <c r="T393" s="193">
        <f>S393*H393</f>
        <v>5.471400000000001</v>
      </c>
      <c r="AR393" s="18" t="s">
        <v>152</v>
      </c>
      <c r="AT393" s="18" t="s">
        <v>136</v>
      </c>
      <c r="AU393" s="18" t="s">
        <v>84</v>
      </c>
      <c r="AY393" s="18" t="s">
        <v>133</v>
      </c>
      <c r="BE393" s="194">
        <f>IF(N393="základní",J393,0)</f>
        <v>0</v>
      </c>
      <c r="BF393" s="194">
        <f>IF(N393="snížená",J393,0)</f>
        <v>0</v>
      </c>
      <c r="BG393" s="194">
        <f>IF(N393="zákl. přenesená",J393,0)</f>
        <v>0</v>
      </c>
      <c r="BH393" s="194">
        <f>IF(N393="sníž. přenesená",J393,0)</f>
        <v>0</v>
      </c>
      <c r="BI393" s="194">
        <f>IF(N393="nulová",J393,0)</f>
        <v>0</v>
      </c>
      <c r="BJ393" s="18" t="s">
        <v>82</v>
      </c>
      <c r="BK393" s="194">
        <f>ROUND(I393*H393,2)</f>
        <v>0</v>
      </c>
      <c r="BL393" s="18" t="s">
        <v>152</v>
      </c>
      <c r="BM393" s="18" t="s">
        <v>1207</v>
      </c>
    </row>
    <row r="394" spans="2:51" s="12" customFormat="1" ht="11.25">
      <c r="B394" s="211"/>
      <c r="C394" s="212"/>
      <c r="D394" s="213" t="s">
        <v>802</v>
      </c>
      <c r="E394" s="214" t="s">
        <v>19</v>
      </c>
      <c r="F394" s="215" t="s">
        <v>1208</v>
      </c>
      <c r="G394" s="212"/>
      <c r="H394" s="216">
        <v>0.807</v>
      </c>
      <c r="I394" s="217"/>
      <c r="J394" s="212"/>
      <c r="K394" s="212"/>
      <c r="L394" s="218"/>
      <c r="M394" s="219"/>
      <c r="N394" s="220"/>
      <c r="O394" s="220"/>
      <c r="P394" s="220"/>
      <c r="Q394" s="220"/>
      <c r="R394" s="220"/>
      <c r="S394" s="220"/>
      <c r="T394" s="221"/>
      <c r="AT394" s="222" t="s">
        <v>802</v>
      </c>
      <c r="AU394" s="222" t="s">
        <v>84</v>
      </c>
      <c r="AV394" s="12" t="s">
        <v>84</v>
      </c>
      <c r="AW394" s="12" t="s">
        <v>35</v>
      </c>
      <c r="AX394" s="12" t="s">
        <v>74</v>
      </c>
      <c r="AY394" s="222" t="s">
        <v>133</v>
      </c>
    </row>
    <row r="395" spans="2:51" s="12" customFormat="1" ht="11.25">
      <c r="B395" s="211"/>
      <c r="C395" s="212"/>
      <c r="D395" s="213" t="s">
        <v>802</v>
      </c>
      <c r="E395" s="214" t="s">
        <v>19</v>
      </c>
      <c r="F395" s="215" t="s">
        <v>1209</v>
      </c>
      <c r="G395" s="212"/>
      <c r="H395" s="216">
        <v>1.68</v>
      </c>
      <c r="I395" s="217"/>
      <c r="J395" s="212"/>
      <c r="K395" s="212"/>
      <c r="L395" s="218"/>
      <c r="M395" s="219"/>
      <c r="N395" s="220"/>
      <c r="O395" s="220"/>
      <c r="P395" s="220"/>
      <c r="Q395" s="220"/>
      <c r="R395" s="220"/>
      <c r="S395" s="220"/>
      <c r="T395" s="221"/>
      <c r="AT395" s="222" t="s">
        <v>802</v>
      </c>
      <c r="AU395" s="222" t="s">
        <v>84</v>
      </c>
      <c r="AV395" s="12" t="s">
        <v>84</v>
      </c>
      <c r="AW395" s="12" t="s">
        <v>35</v>
      </c>
      <c r="AX395" s="12" t="s">
        <v>74</v>
      </c>
      <c r="AY395" s="222" t="s">
        <v>133</v>
      </c>
    </row>
    <row r="396" spans="2:51" s="13" customFormat="1" ht="11.25">
      <c r="B396" s="223"/>
      <c r="C396" s="224"/>
      <c r="D396" s="213" t="s">
        <v>802</v>
      </c>
      <c r="E396" s="225" t="s">
        <v>19</v>
      </c>
      <c r="F396" s="226" t="s">
        <v>835</v>
      </c>
      <c r="G396" s="224"/>
      <c r="H396" s="227">
        <v>2.487</v>
      </c>
      <c r="I396" s="228"/>
      <c r="J396" s="224"/>
      <c r="K396" s="224"/>
      <c r="L396" s="229"/>
      <c r="M396" s="230"/>
      <c r="N396" s="231"/>
      <c r="O396" s="231"/>
      <c r="P396" s="231"/>
      <c r="Q396" s="231"/>
      <c r="R396" s="231"/>
      <c r="S396" s="231"/>
      <c r="T396" s="232"/>
      <c r="AT396" s="233" t="s">
        <v>802</v>
      </c>
      <c r="AU396" s="233" t="s">
        <v>84</v>
      </c>
      <c r="AV396" s="13" t="s">
        <v>152</v>
      </c>
      <c r="AW396" s="13" t="s">
        <v>35</v>
      </c>
      <c r="AX396" s="13" t="s">
        <v>82</v>
      </c>
      <c r="AY396" s="233" t="s">
        <v>133</v>
      </c>
    </row>
    <row r="397" spans="2:65" s="1" customFormat="1" ht="22.5" customHeight="1">
      <c r="B397" s="35"/>
      <c r="C397" s="183" t="s">
        <v>661</v>
      </c>
      <c r="D397" s="183" t="s">
        <v>136</v>
      </c>
      <c r="E397" s="184" t="s">
        <v>1210</v>
      </c>
      <c r="F397" s="185" t="s">
        <v>1211</v>
      </c>
      <c r="G397" s="186" t="s">
        <v>139</v>
      </c>
      <c r="H397" s="187">
        <v>79.4</v>
      </c>
      <c r="I397" s="188"/>
      <c r="J397" s="189">
        <f>ROUND(I397*H397,2)</f>
        <v>0</v>
      </c>
      <c r="K397" s="185" t="s">
        <v>140</v>
      </c>
      <c r="L397" s="39"/>
      <c r="M397" s="190" t="s">
        <v>19</v>
      </c>
      <c r="N397" s="191" t="s">
        <v>45</v>
      </c>
      <c r="O397" s="61"/>
      <c r="P397" s="192">
        <f>O397*H397</f>
        <v>0</v>
      </c>
      <c r="Q397" s="192">
        <v>0</v>
      </c>
      <c r="R397" s="192">
        <f>Q397*H397</f>
        <v>0</v>
      </c>
      <c r="S397" s="192">
        <v>0.072</v>
      </c>
      <c r="T397" s="193">
        <f>S397*H397</f>
        <v>5.7168</v>
      </c>
      <c r="AR397" s="18" t="s">
        <v>152</v>
      </c>
      <c r="AT397" s="18" t="s">
        <v>136</v>
      </c>
      <c r="AU397" s="18" t="s">
        <v>84</v>
      </c>
      <c r="AY397" s="18" t="s">
        <v>133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18" t="s">
        <v>82</v>
      </c>
      <c r="BK397" s="194">
        <f>ROUND(I397*H397,2)</f>
        <v>0</v>
      </c>
      <c r="BL397" s="18" t="s">
        <v>152</v>
      </c>
      <c r="BM397" s="18" t="s">
        <v>1212</v>
      </c>
    </row>
    <row r="398" spans="2:51" s="12" customFormat="1" ht="11.25">
      <c r="B398" s="211"/>
      <c r="C398" s="212"/>
      <c r="D398" s="213" t="s">
        <v>802</v>
      </c>
      <c r="E398" s="214" t="s">
        <v>19</v>
      </c>
      <c r="F398" s="215" t="s">
        <v>1213</v>
      </c>
      <c r="G398" s="212"/>
      <c r="H398" s="216">
        <v>79.4</v>
      </c>
      <c r="I398" s="217"/>
      <c r="J398" s="212"/>
      <c r="K398" s="212"/>
      <c r="L398" s="218"/>
      <c r="M398" s="219"/>
      <c r="N398" s="220"/>
      <c r="O398" s="220"/>
      <c r="P398" s="220"/>
      <c r="Q398" s="220"/>
      <c r="R398" s="220"/>
      <c r="S398" s="220"/>
      <c r="T398" s="221"/>
      <c r="AT398" s="222" t="s">
        <v>802</v>
      </c>
      <c r="AU398" s="222" t="s">
        <v>84</v>
      </c>
      <c r="AV398" s="12" t="s">
        <v>84</v>
      </c>
      <c r="AW398" s="12" t="s">
        <v>35</v>
      </c>
      <c r="AX398" s="12" t="s">
        <v>82</v>
      </c>
      <c r="AY398" s="222" t="s">
        <v>133</v>
      </c>
    </row>
    <row r="399" spans="2:65" s="1" customFormat="1" ht="22.5" customHeight="1">
      <c r="B399" s="35"/>
      <c r="C399" s="183" t="s">
        <v>665</v>
      </c>
      <c r="D399" s="183" t="s">
        <v>136</v>
      </c>
      <c r="E399" s="184" t="s">
        <v>1214</v>
      </c>
      <c r="F399" s="185" t="s">
        <v>1215</v>
      </c>
      <c r="G399" s="186" t="s">
        <v>139</v>
      </c>
      <c r="H399" s="187">
        <v>9</v>
      </c>
      <c r="I399" s="188"/>
      <c r="J399" s="189">
        <f>ROUND(I399*H399,2)</f>
        <v>0</v>
      </c>
      <c r="K399" s="185" t="s">
        <v>140</v>
      </c>
      <c r="L399" s="39"/>
      <c r="M399" s="190" t="s">
        <v>19</v>
      </c>
      <c r="N399" s="191" t="s">
        <v>45</v>
      </c>
      <c r="O399" s="61"/>
      <c r="P399" s="192">
        <f>O399*H399</f>
        <v>0</v>
      </c>
      <c r="Q399" s="192">
        <v>0</v>
      </c>
      <c r="R399" s="192">
        <f>Q399*H399</f>
        <v>0</v>
      </c>
      <c r="S399" s="192">
        <v>0.065</v>
      </c>
      <c r="T399" s="193">
        <f>S399*H399</f>
        <v>0.585</v>
      </c>
      <c r="AR399" s="18" t="s">
        <v>152</v>
      </c>
      <c r="AT399" s="18" t="s">
        <v>136</v>
      </c>
      <c r="AU399" s="18" t="s">
        <v>84</v>
      </c>
      <c r="AY399" s="18" t="s">
        <v>133</v>
      </c>
      <c r="BE399" s="194">
        <f>IF(N399="základní",J399,0)</f>
        <v>0</v>
      </c>
      <c r="BF399" s="194">
        <f>IF(N399="snížená",J399,0)</f>
        <v>0</v>
      </c>
      <c r="BG399" s="194">
        <f>IF(N399="zákl. přenesená",J399,0)</f>
        <v>0</v>
      </c>
      <c r="BH399" s="194">
        <f>IF(N399="sníž. přenesená",J399,0)</f>
        <v>0</v>
      </c>
      <c r="BI399" s="194">
        <f>IF(N399="nulová",J399,0)</f>
        <v>0</v>
      </c>
      <c r="BJ399" s="18" t="s">
        <v>82</v>
      </c>
      <c r="BK399" s="194">
        <f>ROUND(I399*H399,2)</f>
        <v>0</v>
      </c>
      <c r="BL399" s="18" t="s">
        <v>152</v>
      </c>
      <c r="BM399" s="18" t="s">
        <v>1216</v>
      </c>
    </row>
    <row r="400" spans="2:51" s="12" customFormat="1" ht="11.25">
      <c r="B400" s="211"/>
      <c r="C400" s="212"/>
      <c r="D400" s="213" t="s">
        <v>802</v>
      </c>
      <c r="E400" s="214" t="s">
        <v>19</v>
      </c>
      <c r="F400" s="215" t="s">
        <v>1217</v>
      </c>
      <c r="G400" s="212"/>
      <c r="H400" s="216">
        <v>9</v>
      </c>
      <c r="I400" s="217"/>
      <c r="J400" s="212"/>
      <c r="K400" s="212"/>
      <c r="L400" s="218"/>
      <c r="M400" s="219"/>
      <c r="N400" s="220"/>
      <c r="O400" s="220"/>
      <c r="P400" s="220"/>
      <c r="Q400" s="220"/>
      <c r="R400" s="220"/>
      <c r="S400" s="220"/>
      <c r="T400" s="221"/>
      <c r="AT400" s="222" t="s">
        <v>802</v>
      </c>
      <c r="AU400" s="222" t="s">
        <v>84</v>
      </c>
      <c r="AV400" s="12" t="s">
        <v>84</v>
      </c>
      <c r="AW400" s="12" t="s">
        <v>35</v>
      </c>
      <c r="AX400" s="12" t="s">
        <v>82</v>
      </c>
      <c r="AY400" s="222" t="s">
        <v>133</v>
      </c>
    </row>
    <row r="401" spans="2:65" s="1" customFormat="1" ht="22.5" customHeight="1">
      <c r="B401" s="35"/>
      <c r="C401" s="183" t="s">
        <v>669</v>
      </c>
      <c r="D401" s="183" t="s">
        <v>136</v>
      </c>
      <c r="E401" s="184" t="s">
        <v>1218</v>
      </c>
      <c r="F401" s="185" t="s">
        <v>1219</v>
      </c>
      <c r="G401" s="186" t="s">
        <v>139</v>
      </c>
      <c r="H401" s="187">
        <v>13.8</v>
      </c>
      <c r="I401" s="188"/>
      <c r="J401" s="189">
        <f>ROUND(I401*H401,2)</f>
        <v>0</v>
      </c>
      <c r="K401" s="185" t="s">
        <v>140</v>
      </c>
      <c r="L401" s="39"/>
      <c r="M401" s="190" t="s">
        <v>19</v>
      </c>
      <c r="N401" s="191" t="s">
        <v>45</v>
      </c>
      <c r="O401" s="61"/>
      <c r="P401" s="192">
        <f>O401*H401</f>
        <v>0</v>
      </c>
      <c r="Q401" s="192">
        <v>0.04938</v>
      </c>
      <c r="R401" s="192">
        <f>Q401*H401</f>
        <v>0.681444</v>
      </c>
      <c r="S401" s="192">
        <v>0</v>
      </c>
      <c r="T401" s="193">
        <f>S401*H401</f>
        <v>0</v>
      </c>
      <c r="AR401" s="18" t="s">
        <v>152</v>
      </c>
      <c r="AT401" s="18" t="s">
        <v>136</v>
      </c>
      <c r="AU401" s="18" t="s">
        <v>84</v>
      </c>
      <c r="AY401" s="18" t="s">
        <v>133</v>
      </c>
      <c r="BE401" s="194">
        <f>IF(N401="základní",J401,0)</f>
        <v>0</v>
      </c>
      <c r="BF401" s="194">
        <f>IF(N401="snížená",J401,0)</f>
        <v>0</v>
      </c>
      <c r="BG401" s="194">
        <f>IF(N401="zákl. přenesená",J401,0)</f>
        <v>0</v>
      </c>
      <c r="BH401" s="194">
        <f>IF(N401="sníž. přenesená",J401,0)</f>
        <v>0</v>
      </c>
      <c r="BI401" s="194">
        <f>IF(N401="nulová",J401,0)</f>
        <v>0</v>
      </c>
      <c r="BJ401" s="18" t="s">
        <v>82</v>
      </c>
      <c r="BK401" s="194">
        <f>ROUND(I401*H401,2)</f>
        <v>0</v>
      </c>
      <c r="BL401" s="18" t="s">
        <v>152</v>
      </c>
      <c r="BM401" s="18" t="s">
        <v>1220</v>
      </c>
    </row>
    <row r="402" spans="2:51" s="12" customFormat="1" ht="11.25">
      <c r="B402" s="211"/>
      <c r="C402" s="212"/>
      <c r="D402" s="213" t="s">
        <v>802</v>
      </c>
      <c r="E402" s="214" t="s">
        <v>19</v>
      </c>
      <c r="F402" s="215" t="s">
        <v>1221</v>
      </c>
      <c r="G402" s="212"/>
      <c r="H402" s="216">
        <v>13.8</v>
      </c>
      <c r="I402" s="217"/>
      <c r="J402" s="212"/>
      <c r="K402" s="212"/>
      <c r="L402" s="218"/>
      <c r="M402" s="219"/>
      <c r="N402" s="220"/>
      <c r="O402" s="220"/>
      <c r="P402" s="220"/>
      <c r="Q402" s="220"/>
      <c r="R402" s="220"/>
      <c r="S402" s="220"/>
      <c r="T402" s="221"/>
      <c r="AT402" s="222" t="s">
        <v>802</v>
      </c>
      <c r="AU402" s="222" t="s">
        <v>84</v>
      </c>
      <c r="AV402" s="12" t="s">
        <v>84</v>
      </c>
      <c r="AW402" s="12" t="s">
        <v>35</v>
      </c>
      <c r="AX402" s="12" t="s">
        <v>82</v>
      </c>
      <c r="AY402" s="222" t="s">
        <v>133</v>
      </c>
    </row>
    <row r="403" spans="2:65" s="1" customFormat="1" ht="22.5" customHeight="1">
      <c r="B403" s="35"/>
      <c r="C403" s="183" t="s">
        <v>673</v>
      </c>
      <c r="D403" s="183" t="s">
        <v>136</v>
      </c>
      <c r="E403" s="184" t="s">
        <v>1222</v>
      </c>
      <c r="F403" s="185" t="s">
        <v>1223</v>
      </c>
      <c r="G403" s="186" t="s">
        <v>269</v>
      </c>
      <c r="H403" s="187">
        <v>75.24</v>
      </c>
      <c r="I403" s="188"/>
      <c r="J403" s="189">
        <f>ROUND(I403*H403,2)</f>
        <v>0</v>
      </c>
      <c r="K403" s="185" t="s">
        <v>140</v>
      </c>
      <c r="L403" s="39"/>
      <c r="M403" s="190" t="s">
        <v>19</v>
      </c>
      <c r="N403" s="191" t="s">
        <v>45</v>
      </c>
      <c r="O403" s="61"/>
      <c r="P403" s="192">
        <f>O403*H403</f>
        <v>0</v>
      </c>
      <c r="Q403" s="192">
        <v>0</v>
      </c>
      <c r="R403" s="192">
        <f>Q403*H403</f>
        <v>0</v>
      </c>
      <c r="S403" s="192">
        <v>0.046</v>
      </c>
      <c r="T403" s="193">
        <f>S403*H403</f>
        <v>3.4610399999999997</v>
      </c>
      <c r="AR403" s="18" t="s">
        <v>152</v>
      </c>
      <c r="AT403" s="18" t="s">
        <v>136</v>
      </c>
      <c r="AU403" s="18" t="s">
        <v>84</v>
      </c>
      <c r="AY403" s="18" t="s">
        <v>133</v>
      </c>
      <c r="BE403" s="194">
        <f>IF(N403="základní",J403,0)</f>
        <v>0</v>
      </c>
      <c r="BF403" s="194">
        <f>IF(N403="snížená",J403,0)</f>
        <v>0</v>
      </c>
      <c r="BG403" s="194">
        <f>IF(N403="zákl. přenesená",J403,0)</f>
        <v>0</v>
      </c>
      <c r="BH403" s="194">
        <f>IF(N403="sníž. přenesená",J403,0)</f>
        <v>0</v>
      </c>
      <c r="BI403" s="194">
        <f>IF(N403="nulová",J403,0)</f>
        <v>0</v>
      </c>
      <c r="BJ403" s="18" t="s">
        <v>82</v>
      </c>
      <c r="BK403" s="194">
        <f>ROUND(I403*H403,2)</f>
        <v>0</v>
      </c>
      <c r="BL403" s="18" t="s">
        <v>152</v>
      </c>
      <c r="BM403" s="18" t="s">
        <v>1224</v>
      </c>
    </row>
    <row r="404" spans="2:51" s="12" customFormat="1" ht="11.25">
      <c r="B404" s="211"/>
      <c r="C404" s="212"/>
      <c r="D404" s="213" t="s">
        <v>802</v>
      </c>
      <c r="E404" s="214" t="s">
        <v>19</v>
      </c>
      <c r="F404" s="215" t="s">
        <v>1225</v>
      </c>
      <c r="G404" s="212"/>
      <c r="H404" s="216">
        <v>7.77</v>
      </c>
      <c r="I404" s="217"/>
      <c r="J404" s="212"/>
      <c r="K404" s="212"/>
      <c r="L404" s="218"/>
      <c r="M404" s="219"/>
      <c r="N404" s="220"/>
      <c r="O404" s="220"/>
      <c r="P404" s="220"/>
      <c r="Q404" s="220"/>
      <c r="R404" s="220"/>
      <c r="S404" s="220"/>
      <c r="T404" s="221"/>
      <c r="AT404" s="222" t="s">
        <v>802</v>
      </c>
      <c r="AU404" s="222" t="s">
        <v>84</v>
      </c>
      <c r="AV404" s="12" t="s">
        <v>84</v>
      </c>
      <c r="AW404" s="12" t="s">
        <v>35</v>
      </c>
      <c r="AX404" s="12" t="s">
        <v>74</v>
      </c>
      <c r="AY404" s="222" t="s">
        <v>133</v>
      </c>
    </row>
    <row r="405" spans="2:51" s="12" customFormat="1" ht="11.25">
      <c r="B405" s="211"/>
      <c r="C405" s="212"/>
      <c r="D405" s="213" t="s">
        <v>802</v>
      </c>
      <c r="E405" s="214" t="s">
        <v>19</v>
      </c>
      <c r="F405" s="215" t="s">
        <v>1226</v>
      </c>
      <c r="G405" s="212"/>
      <c r="H405" s="216">
        <v>6.93</v>
      </c>
      <c r="I405" s="217"/>
      <c r="J405" s="212"/>
      <c r="K405" s="212"/>
      <c r="L405" s="218"/>
      <c r="M405" s="219"/>
      <c r="N405" s="220"/>
      <c r="O405" s="220"/>
      <c r="P405" s="220"/>
      <c r="Q405" s="220"/>
      <c r="R405" s="220"/>
      <c r="S405" s="220"/>
      <c r="T405" s="221"/>
      <c r="AT405" s="222" t="s">
        <v>802</v>
      </c>
      <c r="AU405" s="222" t="s">
        <v>84</v>
      </c>
      <c r="AV405" s="12" t="s">
        <v>84</v>
      </c>
      <c r="AW405" s="12" t="s">
        <v>35</v>
      </c>
      <c r="AX405" s="12" t="s">
        <v>74</v>
      </c>
      <c r="AY405" s="222" t="s">
        <v>133</v>
      </c>
    </row>
    <row r="406" spans="2:51" s="12" customFormat="1" ht="11.25">
      <c r="B406" s="211"/>
      <c r="C406" s="212"/>
      <c r="D406" s="213" t="s">
        <v>802</v>
      </c>
      <c r="E406" s="214" t="s">
        <v>19</v>
      </c>
      <c r="F406" s="215" t="s">
        <v>1227</v>
      </c>
      <c r="G406" s="212"/>
      <c r="H406" s="216">
        <v>7.77</v>
      </c>
      <c r="I406" s="217"/>
      <c r="J406" s="212"/>
      <c r="K406" s="212"/>
      <c r="L406" s="218"/>
      <c r="M406" s="219"/>
      <c r="N406" s="220"/>
      <c r="O406" s="220"/>
      <c r="P406" s="220"/>
      <c r="Q406" s="220"/>
      <c r="R406" s="220"/>
      <c r="S406" s="220"/>
      <c r="T406" s="221"/>
      <c r="AT406" s="222" t="s">
        <v>802</v>
      </c>
      <c r="AU406" s="222" t="s">
        <v>84</v>
      </c>
      <c r="AV406" s="12" t="s">
        <v>84</v>
      </c>
      <c r="AW406" s="12" t="s">
        <v>35</v>
      </c>
      <c r="AX406" s="12" t="s">
        <v>74</v>
      </c>
      <c r="AY406" s="222" t="s">
        <v>133</v>
      </c>
    </row>
    <row r="407" spans="2:51" s="12" customFormat="1" ht="11.25">
      <c r="B407" s="211"/>
      <c r="C407" s="212"/>
      <c r="D407" s="213" t="s">
        <v>802</v>
      </c>
      <c r="E407" s="214" t="s">
        <v>19</v>
      </c>
      <c r="F407" s="215" t="s">
        <v>1228</v>
      </c>
      <c r="G407" s="212"/>
      <c r="H407" s="216">
        <v>13.22</v>
      </c>
      <c r="I407" s="217"/>
      <c r="J407" s="212"/>
      <c r="K407" s="212"/>
      <c r="L407" s="218"/>
      <c r="M407" s="219"/>
      <c r="N407" s="220"/>
      <c r="O407" s="220"/>
      <c r="P407" s="220"/>
      <c r="Q407" s="220"/>
      <c r="R407" s="220"/>
      <c r="S407" s="220"/>
      <c r="T407" s="221"/>
      <c r="AT407" s="222" t="s">
        <v>802</v>
      </c>
      <c r="AU407" s="222" t="s">
        <v>84</v>
      </c>
      <c r="AV407" s="12" t="s">
        <v>84</v>
      </c>
      <c r="AW407" s="12" t="s">
        <v>35</v>
      </c>
      <c r="AX407" s="12" t="s">
        <v>74</v>
      </c>
      <c r="AY407" s="222" t="s">
        <v>133</v>
      </c>
    </row>
    <row r="408" spans="2:51" s="12" customFormat="1" ht="11.25">
      <c r="B408" s="211"/>
      <c r="C408" s="212"/>
      <c r="D408" s="213" t="s">
        <v>802</v>
      </c>
      <c r="E408" s="214" t="s">
        <v>19</v>
      </c>
      <c r="F408" s="215" t="s">
        <v>1229</v>
      </c>
      <c r="G408" s="212"/>
      <c r="H408" s="216">
        <v>15.33</v>
      </c>
      <c r="I408" s="217"/>
      <c r="J408" s="212"/>
      <c r="K408" s="212"/>
      <c r="L408" s="218"/>
      <c r="M408" s="219"/>
      <c r="N408" s="220"/>
      <c r="O408" s="220"/>
      <c r="P408" s="220"/>
      <c r="Q408" s="220"/>
      <c r="R408" s="220"/>
      <c r="S408" s="220"/>
      <c r="T408" s="221"/>
      <c r="AT408" s="222" t="s">
        <v>802</v>
      </c>
      <c r="AU408" s="222" t="s">
        <v>84</v>
      </c>
      <c r="AV408" s="12" t="s">
        <v>84</v>
      </c>
      <c r="AW408" s="12" t="s">
        <v>35</v>
      </c>
      <c r="AX408" s="12" t="s">
        <v>74</v>
      </c>
      <c r="AY408" s="222" t="s">
        <v>133</v>
      </c>
    </row>
    <row r="409" spans="2:51" s="12" customFormat="1" ht="11.25">
      <c r="B409" s="211"/>
      <c r="C409" s="212"/>
      <c r="D409" s="213" t="s">
        <v>802</v>
      </c>
      <c r="E409" s="214" t="s">
        <v>19</v>
      </c>
      <c r="F409" s="215" t="s">
        <v>1230</v>
      </c>
      <c r="G409" s="212"/>
      <c r="H409" s="216">
        <v>22.54</v>
      </c>
      <c r="I409" s="217"/>
      <c r="J409" s="212"/>
      <c r="K409" s="212"/>
      <c r="L409" s="218"/>
      <c r="M409" s="219"/>
      <c r="N409" s="220"/>
      <c r="O409" s="220"/>
      <c r="P409" s="220"/>
      <c r="Q409" s="220"/>
      <c r="R409" s="220"/>
      <c r="S409" s="220"/>
      <c r="T409" s="221"/>
      <c r="AT409" s="222" t="s">
        <v>802</v>
      </c>
      <c r="AU409" s="222" t="s">
        <v>84</v>
      </c>
      <c r="AV409" s="12" t="s">
        <v>84</v>
      </c>
      <c r="AW409" s="12" t="s">
        <v>35</v>
      </c>
      <c r="AX409" s="12" t="s">
        <v>74</v>
      </c>
      <c r="AY409" s="222" t="s">
        <v>133</v>
      </c>
    </row>
    <row r="410" spans="2:51" s="12" customFormat="1" ht="11.25">
      <c r="B410" s="211"/>
      <c r="C410" s="212"/>
      <c r="D410" s="213" t="s">
        <v>802</v>
      </c>
      <c r="E410" s="214" t="s">
        <v>19</v>
      </c>
      <c r="F410" s="215" t="s">
        <v>1231</v>
      </c>
      <c r="G410" s="212"/>
      <c r="H410" s="216">
        <v>1.68</v>
      </c>
      <c r="I410" s="217"/>
      <c r="J410" s="212"/>
      <c r="K410" s="212"/>
      <c r="L410" s="218"/>
      <c r="M410" s="219"/>
      <c r="N410" s="220"/>
      <c r="O410" s="220"/>
      <c r="P410" s="220"/>
      <c r="Q410" s="220"/>
      <c r="R410" s="220"/>
      <c r="S410" s="220"/>
      <c r="T410" s="221"/>
      <c r="AT410" s="222" t="s">
        <v>802</v>
      </c>
      <c r="AU410" s="222" t="s">
        <v>84</v>
      </c>
      <c r="AV410" s="12" t="s">
        <v>84</v>
      </c>
      <c r="AW410" s="12" t="s">
        <v>35</v>
      </c>
      <c r="AX410" s="12" t="s">
        <v>74</v>
      </c>
      <c r="AY410" s="222" t="s">
        <v>133</v>
      </c>
    </row>
    <row r="411" spans="2:51" s="13" customFormat="1" ht="11.25">
      <c r="B411" s="223"/>
      <c r="C411" s="224"/>
      <c r="D411" s="213" t="s">
        <v>802</v>
      </c>
      <c r="E411" s="225" t="s">
        <v>19</v>
      </c>
      <c r="F411" s="226" t="s">
        <v>835</v>
      </c>
      <c r="G411" s="224"/>
      <c r="H411" s="227">
        <v>75.24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802</v>
      </c>
      <c r="AU411" s="233" t="s">
        <v>84</v>
      </c>
      <c r="AV411" s="13" t="s">
        <v>152</v>
      </c>
      <c r="AW411" s="13" t="s">
        <v>35</v>
      </c>
      <c r="AX411" s="13" t="s">
        <v>82</v>
      </c>
      <c r="AY411" s="233" t="s">
        <v>133</v>
      </c>
    </row>
    <row r="412" spans="2:63" s="11" customFormat="1" ht="22.9" customHeight="1">
      <c r="B412" s="167"/>
      <c r="C412" s="168"/>
      <c r="D412" s="169" t="s">
        <v>73</v>
      </c>
      <c r="E412" s="181" t="s">
        <v>1232</v>
      </c>
      <c r="F412" s="181" t="s">
        <v>1233</v>
      </c>
      <c r="G412" s="168"/>
      <c r="H412" s="168"/>
      <c r="I412" s="171"/>
      <c r="J412" s="182">
        <f>BK412</f>
        <v>0</v>
      </c>
      <c r="K412" s="168"/>
      <c r="L412" s="173"/>
      <c r="M412" s="174"/>
      <c r="N412" s="175"/>
      <c r="O412" s="175"/>
      <c r="P412" s="176">
        <f>SUM(P413:P417)</f>
        <v>0</v>
      </c>
      <c r="Q412" s="175"/>
      <c r="R412" s="176">
        <f>SUM(R413:R417)</f>
        <v>0</v>
      </c>
      <c r="S412" s="175"/>
      <c r="T412" s="177">
        <f>SUM(T413:T417)</f>
        <v>0</v>
      </c>
      <c r="AR412" s="178" t="s">
        <v>82</v>
      </c>
      <c r="AT412" s="179" t="s">
        <v>73</v>
      </c>
      <c r="AU412" s="179" t="s">
        <v>82</v>
      </c>
      <c r="AY412" s="178" t="s">
        <v>133</v>
      </c>
      <c r="BK412" s="180">
        <f>SUM(BK413:BK417)</f>
        <v>0</v>
      </c>
    </row>
    <row r="413" spans="2:65" s="1" customFormat="1" ht="22.5" customHeight="1">
      <c r="B413" s="35"/>
      <c r="C413" s="183" t="s">
        <v>677</v>
      </c>
      <c r="D413" s="183" t="s">
        <v>136</v>
      </c>
      <c r="E413" s="184" t="s">
        <v>1234</v>
      </c>
      <c r="F413" s="185" t="s">
        <v>1235</v>
      </c>
      <c r="G413" s="186" t="s">
        <v>228</v>
      </c>
      <c r="H413" s="187">
        <v>56.364</v>
      </c>
      <c r="I413" s="188"/>
      <c r="J413" s="189">
        <f>ROUND(I413*H413,2)</f>
        <v>0</v>
      </c>
      <c r="K413" s="185" t="s">
        <v>140</v>
      </c>
      <c r="L413" s="39"/>
      <c r="M413" s="190" t="s">
        <v>19</v>
      </c>
      <c r="N413" s="191" t="s">
        <v>45</v>
      </c>
      <c r="O413" s="61"/>
      <c r="P413" s="192">
        <f>O413*H413</f>
        <v>0</v>
      </c>
      <c r="Q413" s="192">
        <v>0</v>
      </c>
      <c r="R413" s="192">
        <f>Q413*H413</f>
        <v>0</v>
      </c>
      <c r="S413" s="192">
        <v>0</v>
      </c>
      <c r="T413" s="193">
        <f>S413*H413</f>
        <v>0</v>
      </c>
      <c r="AR413" s="18" t="s">
        <v>152</v>
      </c>
      <c r="AT413" s="18" t="s">
        <v>136</v>
      </c>
      <c r="AU413" s="18" t="s">
        <v>84</v>
      </c>
      <c r="AY413" s="18" t="s">
        <v>133</v>
      </c>
      <c r="BE413" s="194">
        <f>IF(N413="základní",J413,0)</f>
        <v>0</v>
      </c>
      <c r="BF413" s="194">
        <f>IF(N413="snížená",J413,0)</f>
        <v>0</v>
      </c>
      <c r="BG413" s="194">
        <f>IF(N413="zákl. přenesená",J413,0)</f>
        <v>0</v>
      </c>
      <c r="BH413" s="194">
        <f>IF(N413="sníž. přenesená",J413,0)</f>
        <v>0</v>
      </c>
      <c r="BI413" s="194">
        <f>IF(N413="nulová",J413,0)</f>
        <v>0</v>
      </c>
      <c r="BJ413" s="18" t="s">
        <v>82</v>
      </c>
      <c r="BK413" s="194">
        <f>ROUND(I413*H413,2)</f>
        <v>0</v>
      </c>
      <c r="BL413" s="18" t="s">
        <v>152</v>
      </c>
      <c r="BM413" s="18" t="s">
        <v>1236</v>
      </c>
    </row>
    <row r="414" spans="2:65" s="1" customFormat="1" ht="16.5" customHeight="1">
      <c r="B414" s="35"/>
      <c r="C414" s="183" t="s">
        <v>681</v>
      </c>
      <c r="D414" s="183" t="s">
        <v>136</v>
      </c>
      <c r="E414" s="184" t="s">
        <v>1237</v>
      </c>
      <c r="F414" s="185" t="s">
        <v>1238</v>
      </c>
      <c r="G414" s="186" t="s">
        <v>228</v>
      </c>
      <c r="H414" s="187">
        <v>56.364</v>
      </c>
      <c r="I414" s="188"/>
      <c r="J414" s="189">
        <f>ROUND(I414*H414,2)</f>
        <v>0</v>
      </c>
      <c r="K414" s="185" t="s">
        <v>140</v>
      </c>
      <c r="L414" s="39"/>
      <c r="M414" s="190" t="s">
        <v>19</v>
      </c>
      <c r="N414" s="191" t="s">
        <v>45</v>
      </c>
      <c r="O414" s="61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AR414" s="18" t="s">
        <v>152</v>
      </c>
      <c r="AT414" s="18" t="s">
        <v>136</v>
      </c>
      <c r="AU414" s="18" t="s">
        <v>84</v>
      </c>
      <c r="AY414" s="18" t="s">
        <v>133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18" t="s">
        <v>82</v>
      </c>
      <c r="BK414" s="194">
        <f>ROUND(I414*H414,2)</f>
        <v>0</v>
      </c>
      <c r="BL414" s="18" t="s">
        <v>152</v>
      </c>
      <c r="BM414" s="18" t="s">
        <v>1239</v>
      </c>
    </row>
    <row r="415" spans="2:65" s="1" customFormat="1" ht="22.5" customHeight="1">
      <c r="B415" s="35"/>
      <c r="C415" s="183" t="s">
        <v>685</v>
      </c>
      <c r="D415" s="183" t="s">
        <v>136</v>
      </c>
      <c r="E415" s="184" t="s">
        <v>1240</v>
      </c>
      <c r="F415" s="185" t="s">
        <v>1241</v>
      </c>
      <c r="G415" s="186" t="s">
        <v>228</v>
      </c>
      <c r="H415" s="187">
        <v>401.553</v>
      </c>
      <c r="I415" s="188"/>
      <c r="J415" s="189">
        <f>ROUND(I415*H415,2)</f>
        <v>0</v>
      </c>
      <c r="K415" s="185" t="s">
        <v>140</v>
      </c>
      <c r="L415" s="39"/>
      <c r="M415" s="190" t="s">
        <v>19</v>
      </c>
      <c r="N415" s="191" t="s">
        <v>45</v>
      </c>
      <c r="O415" s="61"/>
      <c r="P415" s="192">
        <f>O415*H415</f>
        <v>0</v>
      </c>
      <c r="Q415" s="192">
        <v>0</v>
      </c>
      <c r="R415" s="192">
        <f>Q415*H415</f>
        <v>0</v>
      </c>
      <c r="S415" s="192">
        <v>0</v>
      </c>
      <c r="T415" s="193">
        <f>S415*H415</f>
        <v>0</v>
      </c>
      <c r="AR415" s="18" t="s">
        <v>152</v>
      </c>
      <c r="AT415" s="18" t="s">
        <v>136</v>
      </c>
      <c r="AU415" s="18" t="s">
        <v>84</v>
      </c>
      <c r="AY415" s="18" t="s">
        <v>133</v>
      </c>
      <c r="BE415" s="194">
        <f>IF(N415="základní",J415,0)</f>
        <v>0</v>
      </c>
      <c r="BF415" s="194">
        <f>IF(N415="snížená",J415,0)</f>
        <v>0</v>
      </c>
      <c r="BG415" s="194">
        <f>IF(N415="zákl. přenesená",J415,0)</f>
        <v>0</v>
      </c>
      <c r="BH415" s="194">
        <f>IF(N415="sníž. přenesená",J415,0)</f>
        <v>0</v>
      </c>
      <c r="BI415" s="194">
        <f>IF(N415="nulová",J415,0)</f>
        <v>0</v>
      </c>
      <c r="BJ415" s="18" t="s">
        <v>82</v>
      </c>
      <c r="BK415" s="194">
        <f>ROUND(I415*H415,2)</f>
        <v>0</v>
      </c>
      <c r="BL415" s="18" t="s">
        <v>152</v>
      </c>
      <c r="BM415" s="18" t="s">
        <v>1242</v>
      </c>
    </row>
    <row r="416" spans="2:51" s="12" customFormat="1" ht="11.25">
      <c r="B416" s="211"/>
      <c r="C416" s="212"/>
      <c r="D416" s="213" t="s">
        <v>802</v>
      </c>
      <c r="E416" s="214" t="s">
        <v>19</v>
      </c>
      <c r="F416" s="215" t="s">
        <v>1243</v>
      </c>
      <c r="G416" s="212"/>
      <c r="H416" s="216">
        <v>401.553</v>
      </c>
      <c r="I416" s="217"/>
      <c r="J416" s="212"/>
      <c r="K416" s="212"/>
      <c r="L416" s="218"/>
      <c r="M416" s="219"/>
      <c r="N416" s="220"/>
      <c r="O416" s="220"/>
      <c r="P416" s="220"/>
      <c r="Q416" s="220"/>
      <c r="R416" s="220"/>
      <c r="S416" s="220"/>
      <c r="T416" s="221"/>
      <c r="AT416" s="222" t="s">
        <v>802</v>
      </c>
      <c r="AU416" s="222" t="s">
        <v>84</v>
      </c>
      <c r="AV416" s="12" t="s">
        <v>84</v>
      </c>
      <c r="AW416" s="12" t="s">
        <v>35</v>
      </c>
      <c r="AX416" s="12" t="s">
        <v>82</v>
      </c>
      <c r="AY416" s="222" t="s">
        <v>133</v>
      </c>
    </row>
    <row r="417" spans="2:65" s="1" customFormat="1" ht="22.5" customHeight="1">
      <c r="B417" s="35"/>
      <c r="C417" s="183" t="s">
        <v>689</v>
      </c>
      <c r="D417" s="183" t="s">
        <v>136</v>
      </c>
      <c r="E417" s="184" t="s">
        <v>1244</v>
      </c>
      <c r="F417" s="185" t="s">
        <v>1245</v>
      </c>
      <c r="G417" s="186" t="s">
        <v>228</v>
      </c>
      <c r="H417" s="187">
        <v>56.364</v>
      </c>
      <c r="I417" s="188"/>
      <c r="J417" s="189">
        <f>ROUND(I417*H417,2)</f>
        <v>0</v>
      </c>
      <c r="K417" s="185" t="s">
        <v>140</v>
      </c>
      <c r="L417" s="39"/>
      <c r="M417" s="190" t="s">
        <v>19</v>
      </c>
      <c r="N417" s="191" t="s">
        <v>45</v>
      </c>
      <c r="O417" s="61"/>
      <c r="P417" s="192">
        <f>O417*H417</f>
        <v>0</v>
      </c>
      <c r="Q417" s="192">
        <v>0</v>
      </c>
      <c r="R417" s="192">
        <f>Q417*H417</f>
        <v>0</v>
      </c>
      <c r="S417" s="192">
        <v>0</v>
      </c>
      <c r="T417" s="193">
        <f>S417*H417</f>
        <v>0</v>
      </c>
      <c r="AR417" s="18" t="s">
        <v>152</v>
      </c>
      <c r="AT417" s="18" t="s">
        <v>136</v>
      </c>
      <c r="AU417" s="18" t="s">
        <v>84</v>
      </c>
      <c r="AY417" s="18" t="s">
        <v>133</v>
      </c>
      <c r="BE417" s="194">
        <f>IF(N417="základní",J417,0)</f>
        <v>0</v>
      </c>
      <c r="BF417" s="194">
        <f>IF(N417="snížená",J417,0)</f>
        <v>0</v>
      </c>
      <c r="BG417" s="194">
        <f>IF(N417="zákl. přenesená",J417,0)</f>
        <v>0</v>
      </c>
      <c r="BH417" s="194">
        <f>IF(N417="sníž. přenesená",J417,0)</f>
        <v>0</v>
      </c>
      <c r="BI417" s="194">
        <f>IF(N417="nulová",J417,0)</f>
        <v>0</v>
      </c>
      <c r="BJ417" s="18" t="s">
        <v>82</v>
      </c>
      <c r="BK417" s="194">
        <f>ROUND(I417*H417,2)</f>
        <v>0</v>
      </c>
      <c r="BL417" s="18" t="s">
        <v>152</v>
      </c>
      <c r="BM417" s="18" t="s">
        <v>1246</v>
      </c>
    </row>
    <row r="418" spans="2:63" s="11" customFormat="1" ht="22.9" customHeight="1">
      <c r="B418" s="167"/>
      <c r="C418" s="168"/>
      <c r="D418" s="169" t="s">
        <v>73</v>
      </c>
      <c r="E418" s="181" t="s">
        <v>1247</v>
      </c>
      <c r="F418" s="181" t="s">
        <v>1248</v>
      </c>
      <c r="G418" s="168"/>
      <c r="H418" s="168"/>
      <c r="I418" s="171"/>
      <c r="J418" s="182">
        <f>BK418</f>
        <v>0</v>
      </c>
      <c r="K418" s="168"/>
      <c r="L418" s="173"/>
      <c r="M418" s="174"/>
      <c r="N418" s="175"/>
      <c r="O418" s="175"/>
      <c r="P418" s="176">
        <f>P419</f>
        <v>0</v>
      </c>
      <c r="Q418" s="175"/>
      <c r="R418" s="176">
        <f>R419</f>
        <v>0</v>
      </c>
      <c r="S418" s="175"/>
      <c r="T418" s="177">
        <f>T419</f>
        <v>0</v>
      </c>
      <c r="AR418" s="178" t="s">
        <v>82</v>
      </c>
      <c r="AT418" s="179" t="s">
        <v>73</v>
      </c>
      <c r="AU418" s="179" t="s">
        <v>82</v>
      </c>
      <c r="AY418" s="178" t="s">
        <v>133</v>
      </c>
      <c r="BK418" s="180">
        <f>BK419</f>
        <v>0</v>
      </c>
    </row>
    <row r="419" spans="2:65" s="1" customFormat="1" ht="22.5" customHeight="1">
      <c r="B419" s="35"/>
      <c r="C419" s="183" t="s">
        <v>693</v>
      </c>
      <c r="D419" s="183" t="s">
        <v>136</v>
      </c>
      <c r="E419" s="184" t="s">
        <v>1249</v>
      </c>
      <c r="F419" s="185" t="s">
        <v>1250</v>
      </c>
      <c r="G419" s="186" t="s">
        <v>228</v>
      </c>
      <c r="H419" s="187">
        <v>73.908</v>
      </c>
      <c r="I419" s="188"/>
      <c r="J419" s="189">
        <f>ROUND(I419*H419,2)</f>
        <v>0</v>
      </c>
      <c r="K419" s="185" t="s">
        <v>140</v>
      </c>
      <c r="L419" s="39"/>
      <c r="M419" s="190" t="s">
        <v>19</v>
      </c>
      <c r="N419" s="191" t="s">
        <v>45</v>
      </c>
      <c r="O419" s="61"/>
      <c r="P419" s="192">
        <f>O419*H419</f>
        <v>0</v>
      </c>
      <c r="Q419" s="192">
        <v>0</v>
      </c>
      <c r="R419" s="192">
        <f>Q419*H419</f>
        <v>0</v>
      </c>
      <c r="S419" s="192">
        <v>0</v>
      </c>
      <c r="T419" s="193">
        <f>S419*H419</f>
        <v>0</v>
      </c>
      <c r="AR419" s="18" t="s">
        <v>152</v>
      </c>
      <c r="AT419" s="18" t="s">
        <v>136</v>
      </c>
      <c r="AU419" s="18" t="s">
        <v>84</v>
      </c>
      <c r="AY419" s="18" t="s">
        <v>133</v>
      </c>
      <c r="BE419" s="194">
        <f>IF(N419="základní",J419,0)</f>
        <v>0</v>
      </c>
      <c r="BF419" s="194">
        <f>IF(N419="snížená",J419,0)</f>
        <v>0</v>
      </c>
      <c r="BG419" s="194">
        <f>IF(N419="zákl. přenesená",J419,0)</f>
        <v>0</v>
      </c>
      <c r="BH419" s="194">
        <f>IF(N419="sníž. přenesená",J419,0)</f>
        <v>0</v>
      </c>
      <c r="BI419" s="194">
        <f>IF(N419="nulová",J419,0)</f>
        <v>0</v>
      </c>
      <c r="BJ419" s="18" t="s">
        <v>82</v>
      </c>
      <c r="BK419" s="194">
        <f>ROUND(I419*H419,2)</f>
        <v>0</v>
      </c>
      <c r="BL419" s="18" t="s">
        <v>152</v>
      </c>
      <c r="BM419" s="18" t="s">
        <v>1251</v>
      </c>
    </row>
    <row r="420" spans="2:63" s="11" customFormat="1" ht="25.9" customHeight="1">
      <c r="B420" s="167"/>
      <c r="C420" s="168"/>
      <c r="D420" s="169" t="s">
        <v>73</v>
      </c>
      <c r="E420" s="170" t="s">
        <v>131</v>
      </c>
      <c r="F420" s="170" t="s">
        <v>132</v>
      </c>
      <c r="G420" s="168"/>
      <c r="H420" s="168"/>
      <c r="I420" s="171"/>
      <c r="J420" s="172">
        <f>BK420</f>
        <v>0</v>
      </c>
      <c r="K420" s="168"/>
      <c r="L420" s="173"/>
      <c r="M420" s="174"/>
      <c r="N420" s="175"/>
      <c r="O420" s="175"/>
      <c r="P420" s="176">
        <f>P421+P427+P464+P486+P492+P495+P505+P535+P553+P592+P595+P623+P635+P667</f>
        <v>0</v>
      </c>
      <c r="Q420" s="175"/>
      <c r="R420" s="176">
        <f>R421+R427+R464+R486+R492+R495+R505+R535+R553+R592+R595+R623+R635+R667</f>
        <v>21.8363355</v>
      </c>
      <c r="S420" s="175"/>
      <c r="T420" s="177">
        <f>T421+T427+T464+T486+T492+T495+T505+T535+T553+T592+T595+T623+T635+T667</f>
        <v>7.70902504</v>
      </c>
      <c r="AR420" s="178" t="s">
        <v>84</v>
      </c>
      <c r="AT420" s="179" t="s">
        <v>73</v>
      </c>
      <c r="AU420" s="179" t="s">
        <v>74</v>
      </c>
      <c r="AY420" s="178" t="s">
        <v>133</v>
      </c>
      <c r="BK420" s="180">
        <f>BK421+BK427+BK464+BK486+BK492+BK495+BK505+BK535+BK553+BK592+BK595+BK623+BK635+BK667</f>
        <v>0</v>
      </c>
    </row>
    <row r="421" spans="2:63" s="11" customFormat="1" ht="22.9" customHeight="1">
      <c r="B421" s="167"/>
      <c r="C421" s="168"/>
      <c r="D421" s="169" t="s">
        <v>73</v>
      </c>
      <c r="E421" s="181" t="s">
        <v>1252</v>
      </c>
      <c r="F421" s="181" t="s">
        <v>1253</v>
      </c>
      <c r="G421" s="168"/>
      <c r="H421" s="168"/>
      <c r="I421" s="171"/>
      <c r="J421" s="182">
        <f>BK421</f>
        <v>0</v>
      </c>
      <c r="K421" s="168"/>
      <c r="L421" s="173"/>
      <c r="M421" s="174"/>
      <c r="N421" s="175"/>
      <c r="O421" s="175"/>
      <c r="P421" s="176">
        <f>SUM(P422:P426)</f>
        <v>0</v>
      </c>
      <c r="Q421" s="175"/>
      <c r="R421" s="176">
        <f>SUM(R422:R426)</f>
        <v>0.2773472</v>
      </c>
      <c r="S421" s="175"/>
      <c r="T421" s="177">
        <f>SUM(T422:T426)</f>
        <v>0</v>
      </c>
      <c r="AR421" s="178" t="s">
        <v>84</v>
      </c>
      <c r="AT421" s="179" t="s">
        <v>73</v>
      </c>
      <c r="AU421" s="179" t="s">
        <v>82</v>
      </c>
      <c r="AY421" s="178" t="s">
        <v>133</v>
      </c>
      <c r="BK421" s="180">
        <f>SUM(BK422:BK426)</f>
        <v>0</v>
      </c>
    </row>
    <row r="422" spans="2:65" s="1" customFormat="1" ht="16.5" customHeight="1">
      <c r="B422" s="35"/>
      <c r="C422" s="183" t="s">
        <v>697</v>
      </c>
      <c r="D422" s="183" t="s">
        <v>136</v>
      </c>
      <c r="E422" s="184" t="s">
        <v>1254</v>
      </c>
      <c r="F422" s="185" t="s">
        <v>1255</v>
      </c>
      <c r="G422" s="186" t="s">
        <v>269</v>
      </c>
      <c r="H422" s="187">
        <v>11.8</v>
      </c>
      <c r="I422" s="188"/>
      <c r="J422" s="189">
        <f>ROUND(I422*H422,2)</f>
        <v>0</v>
      </c>
      <c r="K422" s="185" t="s">
        <v>140</v>
      </c>
      <c r="L422" s="39"/>
      <c r="M422" s="190" t="s">
        <v>19</v>
      </c>
      <c r="N422" s="191" t="s">
        <v>45</v>
      </c>
      <c r="O422" s="61"/>
      <c r="P422" s="192">
        <f>O422*H422</f>
        <v>0</v>
      </c>
      <c r="Q422" s="192">
        <v>0.00452</v>
      </c>
      <c r="R422" s="192">
        <f>Q422*H422</f>
        <v>0.053336</v>
      </c>
      <c r="S422" s="192">
        <v>0</v>
      </c>
      <c r="T422" s="193">
        <f>S422*H422</f>
        <v>0</v>
      </c>
      <c r="AR422" s="18" t="s">
        <v>141</v>
      </c>
      <c r="AT422" s="18" t="s">
        <v>136</v>
      </c>
      <c r="AU422" s="18" t="s">
        <v>84</v>
      </c>
      <c r="AY422" s="18" t="s">
        <v>133</v>
      </c>
      <c r="BE422" s="194">
        <f>IF(N422="základní",J422,0)</f>
        <v>0</v>
      </c>
      <c r="BF422" s="194">
        <f>IF(N422="snížená",J422,0)</f>
        <v>0</v>
      </c>
      <c r="BG422" s="194">
        <f>IF(N422="zákl. přenesená",J422,0)</f>
        <v>0</v>
      </c>
      <c r="BH422" s="194">
        <f>IF(N422="sníž. přenesená",J422,0)</f>
        <v>0</v>
      </c>
      <c r="BI422" s="194">
        <f>IF(N422="nulová",J422,0)</f>
        <v>0</v>
      </c>
      <c r="BJ422" s="18" t="s">
        <v>82</v>
      </c>
      <c r="BK422" s="194">
        <f>ROUND(I422*H422,2)</f>
        <v>0</v>
      </c>
      <c r="BL422" s="18" t="s">
        <v>141</v>
      </c>
      <c r="BM422" s="18" t="s">
        <v>1256</v>
      </c>
    </row>
    <row r="423" spans="2:51" s="12" customFormat="1" ht="11.25">
      <c r="B423" s="211"/>
      <c r="C423" s="212"/>
      <c r="D423" s="213" t="s">
        <v>802</v>
      </c>
      <c r="E423" s="214" t="s">
        <v>19</v>
      </c>
      <c r="F423" s="215" t="s">
        <v>1257</v>
      </c>
      <c r="G423" s="212"/>
      <c r="H423" s="216">
        <v>11.8</v>
      </c>
      <c r="I423" s="217"/>
      <c r="J423" s="212"/>
      <c r="K423" s="212"/>
      <c r="L423" s="218"/>
      <c r="M423" s="219"/>
      <c r="N423" s="220"/>
      <c r="O423" s="220"/>
      <c r="P423" s="220"/>
      <c r="Q423" s="220"/>
      <c r="R423" s="220"/>
      <c r="S423" s="220"/>
      <c r="T423" s="221"/>
      <c r="AT423" s="222" t="s">
        <v>802</v>
      </c>
      <c r="AU423" s="222" t="s">
        <v>84</v>
      </c>
      <c r="AV423" s="12" t="s">
        <v>84</v>
      </c>
      <c r="AW423" s="12" t="s">
        <v>35</v>
      </c>
      <c r="AX423" s="12" t="s">
        <v>82</v>
      </c>
      <c r="AY423" s="222" t="s">
        <v>133</v>
      </c>
    </row>
    <row r="424" spans="2:65" s="1" customFormat="1" ht="16.5" customHeight="1">
      <c r="B424" s="35"/>
      <c r="C424" s="183" t="s">
        <v>701</v>
      </c>
      <c r="D424" s="183" t="s">
        <v>136</v>
      </c>
      <c r="E424" s="184" t="s">
        <v>1258</v>
      </c>
      <c r="F424" s="185" t="s">
        <v>1259</v>
      </c>
      <c r="G424" s="186" t="s">
        <v>269</v>
      </c>
      <c r="H424" s="187">
        <v>49.56</v>
      </c>
      <c r="I424" s="188"/>
      <c r="J424" s="189">
        <f>ROUND(I424*H424,2)</f>
        <v>0</v>
      </c>
      <c r="K424" s="185" t="s">
        <v>140</v>
      </c>
      <c r="L424" s="39"/>
      <c r="M424" s="190" t="s">
        <v>19</v>
      </c>
      <c r="N424" s="191" t="s">
        <v>45</v>
      </c>
      <c r="O424" s="61"/>
      <c r="P424" s="192">
        <f>O424*H424</f>
        <v>0</v>
      </c>
      <c r="Q424" s="192">
        <v>0.00452</v>
      </c>
      <c r="R424" s="192">
        <f>Q424*H424</f>
        <v>0.2240112</v>
      </c>
      <c r="S424" s="192">
        <v>0</v>
      </c>
      <c r="T424" s="193">
        <f>S424*H424</f>
        <v>0</v>
      </c>
      <c r="AR424" s="18" t="s">
        <v>141</v>
      </c>
      <c r="AT424" s="18" t="s">
        <v>136</v>
      </c>
      <c r="AU424" s="18" t="s">
        <v>84</v>
      </c>
      <c r="AY424" s="18" t="s">
        <v>133</v>
      </c>
      <c r="BE424" s="194">
        <f>IF(N424="základní",J424,0)</f>
        <v>0</v>
      </c>
      <c r="BF424" s="194">
        <f>IF(N424="snížená",J424,0)</f>
        <v>0</v>
      </c>
      <c r="BG424" s="194">
        <f>IF(N424="zákl. přenesená",J424,0)</f>
        <v>0</v>
      </c>
      <c r="BH424" s="194">
        <f>IF(N424="sníž. přenesená",J424,0)</f>
        <v>0</v>
      </c>
      <c r="BI424" s="194">
        <f>IF(N424="nulová",J424,0)</f>
        <v>0</v>
      </c>
      <c r="BJ424" s="18" t="s">
        <v>82</v>
      </c>
      <c r="BK424" s="194">
        <f>ROUND(I424*H424,2)</f>
        <v>0</v>
      </c>
      <c r="BL424" s="18" t="s">
        <v>141</v>
      </c>
      <c r="BM424" s="18" t="s">
        <v>1260</v>
      </c>
    </row>
    <row r="425" spans="2:51" s="12" customFormat="1" ht="11.25">
      <c r="B425" s="211"/>
      <c r="C425" s="212"/>
      <c r="D425" s="213" t="s">
        <v>802</v>
      </c>
      <c r="E425" s="214" t="s">
        <v>19</v>
      </c>
      <c r="F425" s="215" t="s">
        <v>1261</v>
      </c>
      <c r="G425" s="212"/>
      <c r="H425" s="216">
        <v>49.56</v>
      </c>
      <c r="I425" s="217"/>
      <c r="J425" s="212"/>
      <c r="K425" s="212"/>
      <c r="L425" s="218"/>
      <c r="M425" s="219"/>
      <c r="N425" s="220"/>
      <c r="O425" s="220"/>
      <c r="P425" s="220"/>
      <c r="Q425" s="220"/>
      <c r="R425" s="220"/>
      <c r="S425" s="220"/>
      <c r="T425" s="221"/>
      <c r="AT425" s="222" t="s">
        <v>802</v>
      </c>
      <c r="AU425" s="222" t="s">
        <v>84</v>
      </c>
      <c r="AV425" s="12" t="s">
        <v>84</v>
      </c>
      <c r="AW425" s="12" t="s">
        <v>35</v>
      </c>
      <c r="AX425" s="12" t="s">
        <v>82</v>
      </c>
      <c r="AY425" s="222" t="s">
        <v>133</v>
      </c>
    </row>
    <row r="426" spans="2:65" s="1" customFormat="1" ht="22.5" customHeight="1">
      <c r="B426" s="35"/>
      <c r="C426" s="183" t="s">
        <v>705</v>
      </c>
      <c r="D426" s="183" t="s">
        <v>136</v>
      </c>
      <c r="E426" s="184" t="s">
        <v>1262</v>
      </c>
      <c r="F426" s="185" t="s">
        <v>1263</v>
      </c>
      <c r="G426" s="186" t="s">
        <v>184</v>
      </c>
      <c r="H426" s="205"/>
      <c r="I426" s="188"/>
      <c r="J426" s="189">
        <f>ROUND(I426*H426,2)</f>
        <v>0</v>
      </c>
      <c r="K426" s="185" t="s">
        <v>140</v>
      </c>
      <c r="L426" s="39"/>
      <c r="M426" s="190" t="s">
        <v>19</v>
      </c>
      <c r="N426" s="191" t="s">
        <v>45</v>
      </c>
      <c r="O426" s="61"/>
      <c r="P426" s="192">
        <f>O426*H426</f>
        <v>0</v>
      </c>
      <c r="Q426" s="192">
        <v>0</v>
      </c>
      <c r="R426" s="192">
        <f>Q426*H426</f>
        <v>0</v>
      </c>
      <c r="S426" s="192">
        <v>0</v>
      </c>
      <c r="T426" s="193">
        <f>S426*H426</f>
        <v>0</v>
      </c>
      <c r="AR426" s="18" t="s">
        <v>141</v>
      </c>
      <c r="AT426" s="18" t="s">
        <v>136</v>
      </c>
      <c r="AU426" s="18" t="s">
        <v>84</v>
      </c>
      <c r="AY426" s="18" t="s">
        <v>133</v>
      </c>
      <c r="BE426" s="194">
        <f>IF(N426="základní",J426,0)</f>
        <v>0</v>
      </c>
      <c r="BF426" s="194">
        <f>IF(N426="snížená",J426,0)</f>
        <v>0</v>
      </c>
      <c r="BG426" s="194">
        <f>IF(N426="zákl. přenesená",J426,0)</f>
        <v>0</v>
      </c>
      <c r="BH426" s="194">
        <f>IF(N426="sníž. přenesená",J426,0)</f>
        <v>0</v>
      </c>
      <c r="BI426" s="194">
        <f>IF(N426="nulová",J426,0)</f>
        <v>0</v>
      </c>
      <c r="BJ426" s="18" t="s">
        <v>82</v>
      </c>
      <c r="BK426" s="194">
        <f>ROUND(I426*H426,2)</f>
        <v>0</v>
      </c>
      <c r="BL426" s="18" t="s">
        <v>141</v>
      </c>
      <c r="BM426" s="18" t="s">
        <v>1264</v>
      </c>
    </row>
    <row r="427" spans="2:63" s="11" customFormat="1" ht="22.9" customHeight="1">
      <c r="B427" s="167"/>
      <c r="C427" s="168"/>
      <c r="D427" s="169" t="s">
        <v>73</v>
      </c>
      <c r="E427" s="181" t="s">
        <v>1265</v>
      </c>
      <c r="F427" s="181" t="s">
        <v>1266</v>
      </c>
      <c r="G427" s="168"/>
      <c r="H427" s="168"/>
      <c r="I427" s="171"/>
      <c r="J427" s="182">
        <f>BK427</f>
        <v>0</v>
      </c>
      <c r="K427" s="168"/>
      <c r="L427" s="173"/>
      <c r="M427" s="174"/>
      <c r="N427" s="175"/>
      <c r="O427" s="175"/>
      <c r="P427" s="176">
        <f>SUM(P428:P463)</f>
        <v>0</v>
      </c>
      <c r="Q427" s="175"/>
      <c r="R427" s="176">
        <f>SUM(R428:R463)</f>
        <v>0.9597325999999999</v>
      </c>
      <c r="S427" s="175"/>
      <c r="T427" s="177">
        <f>SUM(T428:T463)</f>
        <v>0.418592</v>
      </c>
      <c r="AR427" s="178" t="s">
        <v>84</v>
      </c>
      <c r="AT427" s="179" t="s">
        <v>73</v>
      </c>
      <c r="AU427" s="179" t="s">
        <v>82</v>
      </c>
      <c r="AY427" s="178" t="s">
        <v>133</v>
      </c>
      <c r="BK427" s="180">
        <f>SUM(BK428:BK463)</f>
        <v>0</v>
      </c>
    </row>
    <row r="428" spans="2:65" s="1" customFormat="1" ht="16.5" customHeight="1">
      <c r="B428" s="35"/>
      <c r="C428" s="183" t="s">
        <v>709</v>
      </c>
      <c r="D428" s="183" t="s">
        <v>136</v>
      </c>
      <c r="E428" s="184" t="s">
        <v>1267</v>
      </c>
      <c r="F428" s="185" t="s">
        <v>1268</v>
      </c>
      <c r="G428" s="186" t="s">
        <v>269</v>
      </c>
      <c r="H428" s="187">
        <v>209.296</v>
      </c>
      <c r="I428" s="188"/>
      <c r="J428" s="189">
        <f>ROUND(I428*H428,2)</f>
        <v>0</v>
      </c>
      <c r="K428" s="185" t="s">
        <v>800</v>
      </c>
      <c r="L428" s="39"/>
      <c r="M428" s="190" t="s">
        <v>19</v>
      </c>
      <c r="N428" s="191" t="s">
        <v>45</v>
      </c>
      <c r="O428" s="61"/>
      <c r="P428" s="192">
        <f>O428*H428</f>
        <v>0</v>
      </c>
      <c r="Q428" s="192">
        <v>0</v>
      </c>
      <c r="R428" s="192">
        <f>Q428*H428</f>
        <v>0</v>
      </c>
      <c r="S428" s="192">
        <v>0.002</v>
      </c>
      <c r="T428" s="193">
        <f>S428*H428</f>
        <v>0.418592</v>
      </c>
      <c r="AR428" s="18" t="s">
        <v>141</v>
      </c>
      <c r="AT428" s="18" t="s">
        <v>136</v>
      </c>
      <c r="AU428" s="18" t="s">
        <v>84</v>
      </c>
      <c r="AY428" s="18" t="s">
        <v>133</v>
      </c>
      <c r="BE428" s="194">
        <f>IF(N428="základní",J428,0)</f>
        <v>0</v>
      </c>
      <c r="BF428" s="194">
        <f>IF(N428="snížená",J428,0)</f>
        <v>0</v>
      </c>
      <c r="BG428" s="194">
        <f>IF(N428="zákl. přenesená",J428,0)</f>
        <v>0</v>
      </c>
      <c r="BH428" s="194">
        <f>IF(N428="sníž. přenesená",J428,0)</f>
        <v>0</v>
      </c>
      <c r="BI428" s="194">
        <f>IF(N428="nulová",J428,0)</f>
        <v>0</v>
      </c>
      <c r="BJ428" s="18" t="s">
        <v>82</v>
      </c>
      <c r="BK428" s="194">
        <f>ROUND(I428*H428,2)</f>
        <v>0</v>
      </c>
      <c r="BL428" s="18" t="s">
        <v>141</v>
      </c>
      <c r="BM428" s="18" t="s">
        <v>1269</v>
      </c>
    </row>
    <row r="429" spans="2:51" s="12" customFormat="1" ht="11.25">
      <c r="B429" s="211"/>
      <c r="C429" s="212"/>
      <c r="D429" s="213" t="s">
        <v>802</v>
      </c>
      <c r="E429" s="214" t="s">
        <v>19</v>
      </c>
      <c r="F429" s="215" t="s">
        <v>1270</v>
      </c>
      <c r="G429" s="212"/>
      <c r="H429" s="216">
        <v>209.296</v>
      </c>
      <c r="I429" s="217"/>
      <c r="J429" s="212"/>
      <c r="K429" s="212"/>
      <c r="L429" s="218"/>
      <c r="M429" s="219"/>
      <c r="N429" s="220"/>
      <c r="O429" s="220"/>
      <c r="P429" s="220"/>
      <c r="Q429" s="220"/>
      <c r="R429" s="220"/>
      <c r="S429" s="220"/>
      <c r="T429" s="221"/>
      <c r="AT429" s="222" t="s">
        <v>802</v>
      </c>
      <c r="AU429" s="222" t="s">
        <v>84</v>
      </c>
      <c r="AV429" s="12" t="s">
        <v>84</v>
      </c>
      <c r="AW429" s="12" t="s">
        <v>35</v>
      </c>
      <c r="AX429" s="12" t="s">
        <v>82</v>
      </c>
      <c r="AY429" s="222" t="s">
        <v>133</v>
      </c>
    </row>
    <row r="430" spans="2:65" s="1" customFormat="1" ht="16.5" customHeight="1">
      <c r="B430" s="35"/>
      <c r="C430" s="183" t="s">
        <v>713</v>
      </c>
      <c r="D430" s="183" t="s">
        <v>136</v>
      </c>
      <c r="E430" s="184" t="s">
        <v>1271</v>
      </c>
      <c r="F430" s="185" t="s">
        <v>1272</v>
      </c>
      <c r="G430" s="186" t="s">
        <v>171</v>
      </c>
      <c r="H430" s="187">
        <v>4</v>
      </c>
      <c r="I430" s="188"/>
      <c r="J430" s="189">
        <f>ROUND(I430*H430,2)</f>
        <v>0</v>
      </c>
      <c r="K430" s="185" t="s">
        <v>140</v>
      </c>
      <c r="L430" s="39"/>
      <c r="M430" s="190" t="s">
        <v>19</v>
      </c>
      <c r="N430" s="191" t="s">
        <v>45</v>
      </c>
      <c r="O430" s="61"/>
      <c r="P430" s="192">
        <f>O430*H430</f>
        <v>0</v>
      </c>
      <c r="Q430" s="192">
        <v>0.0015</v>
      </c>
      <c r="R430" s="192">
        <f>Q430*H430</f>
        <v>0.006</v>
      </c>
      <c r="S430" s="192">
        <v>0</v>
      </c>
      <c r="T430" s="193">
        <f>S430*H430</f>
        <v>0</v>
      </c>
      <c r="AR430" s="18" t="s">
        <v>152</v>
      </c>
      <c r="AT430" s="18" t="s">
        <v>136</v>
      </c>
      <c r="AU430" s="18" t="s">
        <v>84</v>
      </c>
      <c r="AY430" s="18" t="s">
        <v>133</v>
      </c>
      <c r="BE430" s="194">
        <f>IF(N430="základní",J430,0)</f>
        <v>0</v>
      </c>
      <c r="BF430" s="194">
        <f>IF(N430="snížená",J430,0)</f>
        <v>0</v>
      </c>
      <c r="BG430" s="194">
        <f>IF(N430="zákl. přenesená",J430,0)</f>
        <v>0</v>
      </c>
      <c r="BH430" s="194">
        <f>IF(N430="sníž. přenesená",J430,0)</f>
        <v>0</v>
      </c>
      <c r="BI430" s="194">
        <f>IF(N430="nulová",J430,0)</f>
        <v>0</v>
      </c>
      <c r="BJ430" s="18" t="s">
        <v>82</v>
      </c>
      <c r="BK430" s="194">
        <f>ROUND(I430*H430,2)</f>
        <v>0</v>
      </c>
      <c r="BL430" s="18" t="s">
        <v>152</v>
      </c>
      <c r="BM430" s="18" t="s">
        <v>1273</v>
      </c>
    </row>
    <row r="431" spans="2:65" s="1" customFormat="1" ht="16.5" customHeight="1">
      <c r="B431" s="35"/>
      <c r="C431" s="183" t="s">
        <v>717</v>
      </c>
      <c r="D431" s="183" t="s">
        <v>136</v>
      </c>
      <c r="E431" s="184" t="s">
        <v>1274</v>
      </c>
      <c r="F431" s="185" t="s">
        <v>1275</v>
      </c>
      <c r="G431" s="186" t="s">
        <v>171</v>
      </c>
      <c r="H431" s="187">
        <v>8</v>
      </c>
      <c r="I431" s="188"/>
      <c r="J431" s="189">
        <f>ROUND(I431*H431,2)</f>
        <v>0</v>
      </c>
      <c r="K431" s="185" t="s">
        <v>140</v>
      </c>
      <c r="L431" s="39"/>
      <c r="M431" s="190" t="s">
        <v>19</v>
      </c>
      <c r="N431" s="191" t="s">
        <v>45</v>
      </c>
      <c r="O431" s="61"/>
      <c r="P431" s="192">
        <f>O431*H431</f>
        <v>0</v>
      </c>
      <c r="Q431" s="192">
        <v>0.00045</v>
      </c>
      <c r="R431" s="192">
        <f>Q431*H431</f>
        <v>0.0036</v>
      </c>
      <c r="S431" s="192">
        <v>0</v>
      </c>
      <c r="T431" s="193">
        <f>S431*H431</f>
        <v>0</v>
      </c>
      <c r="AR431" s="18" t="s">
        <v>141</v>
      </c>
      <c r="AT431" s="18" t="s">
        <v>136</v>
      </c>
      <c r="AU431" s="18" t="s">
        <v>84</v>
      </c>
      <c r="AY431" s="18" t="s">
        <v>133</v>
      </c>
      <c r="BE431" s="194">
        <f>IF(N431="základní",J431,0)</f>
        <v>0</v>
      </c>
      <c r="BF431" s="194">
        <f>IF(N431="snížená",J431,0)</f>
        <v>0</v>
      </c>
      <c r="BG431" s="194">
        <f>IF(N431="zákl. přenesená",J431,0)</f>
        <v>0</v>
      </c>
      <c r="BH431" s="194">
        <f>IF(N431="sníž. přenesená",J431,0)</f>
        <v>0</v>
      </c>
      <c r="BI431" s="194">
        <f>IF(N431="nulová",J431,0)</f>
        <v>0</v>
      </c>
      <c r="BJ431" s="18" t="s">
        <v>82</v>
      </c>
      <c r="BK431" s="194">
        <f>ROUND(I431*H431,2)</f>
        <v>0</v>
      </c>
      <c r="BL431" s="18" t="s">
        <v>141</v>
      </c>
      <c r="BM431" s="18" t="s">
        <v>1276</v>
      </c>
    </row>
    <row r="432" spans="2:51" s="12" customFormat="1" ht="11.25">
      <c r="B432" s="211"/>
      <c r="C432" s="212"/>
      <c r="D432" s="213" t="s">
        <v>802</v>
      </c>
      <c r="E432" s="214" t="s">
        <v>19</v>
      </c>
      <c r="F432" s="215" t="s">
        <v>1277</v>
      </c>
      <c r="G432" s="212"/>
      <c r="H432" s="216">
        <v>8</v>
      </c>
      <c r="I432" s="217"/>
      <c r="J432" s="212"/>
      <c r="K432" s="212"/>
      <c r="L432" s="218"/>
      <c r="M432" s="219"/>
      <c r="N432" s="220"/>
      <c r="O432" s="220"/>
      <c r="P432" s="220"/>
      <c r="Q432" s="220"/>
      <c r="R432" s="220"/>
      <c r="S432" s="220"/>
      <c r="T432" s="221"/>
      <c r="AT432" s="222" t="s">
        <v>802</v>
      </c>
      <c r="AU432" s="222" t="s">
        <v>84</v>
      </c>
      <c r="AV432" s="12" t="s">
        <v>84</v>
      </c>
      <c r="AW432" s="12" t="s">
        <v>35</v>
      </c>
      <c r="AX432" s="12" t="s">
        <v>82</v>
      </c>
      <c r="AY432" s="222" t="s">
        <v>133</v>
      </c>
    </row>
    <row r="433" spans="2:65" s="1" customFormat="1" ht="16.5" customHeight="1">
      <c r="B433" s="35"/>
      <c r="C433" s="183" t="s">
        <v>721</v>
      </c>
      <c r="D433" s="183" t="s">
        <v>136</v>
      </c>
      <c r="E433" s="184" t="s">
        <v>1278</v>
      </c>
      <c r="F433" s="185" t="s">
        <v>1279</v>
      </c>
      <c r="G433" s="186" t="s">
        <v>171</v>
      </c>
      <c r="H433" s="187">
        <v>1</v>
      </c>
      <c r="I433" s="188"/>
      <c r="J433" s="189">
        <f>ROUND(I433*H433,2)</f>
        <v>0</v>
      </c>
      <c r="K433" s="185" t="s">
        <v>800</v>
      </c>
      <c r="L433" s="39"/>
      <c r="M433" s="190" t="s">
        <v>19</v>
      </c>
      <c r="N433" s="191" t="s">
        <v>45</v>
      </c>
      <c r="O433" s="61"/>
      <c r="P433" s="192">
        <f>O433*H433</f>
        <v>0</v>
      </c>
      <c r="Q433" s="192">
        <v>0.00021</v>
      </c>
      <c r="R433" s="192">
        <f>Q433*H433</f>
        <v>0.00021</v>
      </c>
      <c r="S433" s="192">
        <v>0</v>
      </c>
      <c r="T433" s="193">
        <f>S433*H433</f>
        <v>0</v>
      </c>
      <c r="AR433" s="18" t="s">
        <v>141</v>
      </c>
      <c r="AT433" s="18" t="s">
        <v>136</v>
      </c>
      <c r="AU433" s="18" t="s">
        <v>84</v>
      </c>
      <c r="AY433" s="18" t="s">
        <v>133</v>
      </c>
      <c r="BE433" s="194">
        <f>IF(N433="základní",J433,0)</f>
        <v>0</v>
      </c>
      <c r="BF433" s="194">
        <f>IF(N433="snížená",J433,0)</f>
        <v>0</v>
      </c>
      <c r="BG433" s="194">
        <f>IF(N433="zákl. přenesená",J433,0)</f>
        <v>0</v>
      </c>
      <c r="BH433" s="194">
        <f>IF(N433="sníž. přenesená",J433,0)</f>
        <v>0</v>
      </c>
      <c r="BI433" s="194">
        <f>IF(N433="nulová",J433,0)</f>
        <v>0</v>
      </c>
      <c r="BJ433" s="18" t="s">
        <v>82</v>
      </c>
      <c r="BK433" s="194">
        <f>ROUND(I433*H433,2)</f>
        <v>0</v>
      </c>
      <c r="BL433" s="18" t="s">
        <v>141</v>
      </c>
      <c r="BM433" s="18" t="s">
        <v>1280</v>
      </c>
    </row>
    <row r="434" spans="2:51" s="12" customFormat="1" ht="11.25">
      <c r="B434" s="211"/>
      <c r="C434" s="212"/>
      <c r="D434" s="213" t="s">
        <v>802</v>
      </c>
      <c r="E434" s="214" t="s">
        <v>19</v>
      </c>
      <c r="F434" s="215" t="s">
        <v>1281</v>
      </c>
      <c r="G434" s="212"/>
      <c r="H434" s="216">
        <v>1</v>
      </c>
      <c r="I434" s="217"/>
      <c r="J434" s="212"/>
      <c r="K434" s="212"/>
      <c r="L434" s="218"/>
      <c r="M434" s="219"/>
      <c r="N434" s="220"/>
      <c r="O434" s="220"/>
      <c r="P434" s="220"/>
      <c r="Q434" s="220"/>
      <c r="R434" s="220"/>
      <c r="S434" s="220"/>
      <c r="T434" s="221"/>
      <c r="AT434" s="222" t="s">
        <v>802</v>
      </c>
      <c r="AU434" s="222" t="s">
        <v>84</v>
      </c>
      <c r="AV434" s="12" t="s">
        <v>84</v>
      </c>
      <c r="AW434" s="12" t="s">
        <v>35</v>
      </c>
      <c r="AX434" s="12" t="s">
        <v>82</v>
      </c>
      <c r="AY434" s="222" t="s">
        <v>133</v>
      </c>
    </row>
    <row r="435" spans="2:65" s="1" customFormat="1" ht="22.5" customHeight="1">
      <c r="B435" s="35"/>
      <c r="C435" s="183" t="s">
        <v>725</v>
      </c>
      <c r="D435" s="183" t="s">
        <v>136</v>
      </c>
      <c r="E435" s="184" t="s">
        <v>1282</v>
      </c>
      <c r="F435" s="185" t="s">
        <v>1283</v>
      </c>
      <c r="G435" s="186" t="s">
        <v>171</v>
      </c>
      <c r="H435" s="187">
        <v>37</v>
      </c>
      <c r="I435" s="188"/>
      <c r="J435" s="189">
        <f>ROUND(I435*H435,2)</f>
        <v>0</v>
      </c>
      <c r="K435" s="185" t="s">
        <v>800</v>
      </c>
      <c r="L435" s="39"/>
      <c r="M435" s="190" t="s">
        <v>19</v>
      </c>
      <c r="N435" s="191" t="s">
        <v>45</v>
      </c>
      <c r="O435" s="61"/>
      <c r="P435" s="192">
        <f>O435*H435</f>
        <v>0</v>
      </c>
      <c r="Q435" s="192">
        <v>0.00112</v>
      </c>
      <c r="R435" s="192">
        <f>Q435*H435</f>
        <v>0.04144</v>
      </c>
      <c r="S435" s="192">
        <v>0</v>
      </c>
      <c r="T435" s="193">
        <f>S435*H435</f>
        <v>0</v>
      </c>
      <c r="AR435" s="18" t="s">
        <v>141</v>
      </c>
      <c r="AT435" s="18" t="s">
        <v>136</v>
      </c>
      <c r="AU435" s="18" t="s">
        <v>84</v>
      </c>
      <c r="AY435" s="18" t="s">
        <v>133</v>
      </c>
      <c r="BE435" s="194">
        <f>IF(N435="základní",J435,0)</f>
        <v>0</v>
      </c>
      <c r="BF435" s="194">
        <f>IF(N435="snížená",J435,0)</f>
        <v>0</v>
      </c>
      <c r="BG435" s="194">
        <f>IF(N435="zákl. přenesená",J435,0)</f>
        <v>0</v>
      </c>
      <c r="BH435" s="194">
        <f>IF(N435="sníž. přenesená",J435,0)</f>
        <v>0</v>
      </c>
      <c r="BI435" s="194">
        <f>IF(N435="nulová",J435,0)</f>
        <v>0</v>
      </c>
      <c r="BJ435" s="18" t="s">
        <v>82</v>
      </c>
      <c r="BK435" s="194">
        <f>ROUND(I435*H435,2)</f>
        <v>0</v>
      </c>
      <c r="BL435" s="18" t="s">
        <v>141</v>
      </c>
      <c r="BM435" s="18" t="s">
        <v>1284</v>
      </c>
    </row>
    <row r="436" spans="2:51" s="12" customFormat="1" ht="11.25">
      <c r="B436" s="211"/>
      <c r="C436" s="212"/>
      <c r="D436" s="213" t="s">
        <v>802</v>
      </c>
      <c r="E436" s="214" t="s">
        <v>19</v>
      </c>
      <c r="F436" s="215" t="s">
        <v>1285</v>
      </c>
      <c r="G436" s="212"/>
      <c r="H436" s="216">
        <v>37</v>
      </c>
      <c r="I436" s="217"/>
      <c r="J436" s="212"/>
      <c r="K436" s="212"/>
      <c r="L436" s="218"/>
      <c r="M436" s="219"/>
      <c r="N436" s="220"/>
      <c r="O436" s="220"/>
      <c r="P436" s="220"/>
      <c r="Q436" s="220"/>
      <c r="R436" s="220"/>
      <c r="S436" s="220"/>
      <c r="T436" s="221"/>
      <c r="AT436" s="222" t="s">
        <v>802</v>
      </c>
      <c r="AU436" s="222" t="s">
        <v>84</v>
      </c>
      <c r="AV436" s="12" t="s">
        <v>84</v>
      </c>
      <c r="AW436" s="12" t="s">
        <v>35</v>
      </c>
      <c r="AX436" s="12" t="s">
        <v>82</v>
      </c>
      <c r="AY436" s="222" t="s">
        <v>133</v>
      </c>
    </row>
    <row r="437" spans="2:65" s="1" customFormat="1" ht="22.5" customHeight="1">
      <c r="B437" s="35"/>
      <c r="C437" s="183" t="s">
        <v>729</v>
      </c>
      <c r="D437" s="183" t="s">
        <v>136</v>
      </c>
      <c r="E437" s="184" t="s">
        <v>1286</v>
      </c>
      <c r="F437" s="185" t="s">
        <v>1287</v>
      </c>
      <c r="G437" s="186" t="s">
        <v>171</v>
      </c>
      <c r="H437" s="187">
        <v>37</v>
      </c>
      <c r="I437" s="188"/>
      <c r="J437" s="189">
        <f>ROUND(I437*H437,2)</f>
        <v>0</v>
      </c>
      <c r="K437" s="185" t="s">
        <v>800</v>
      </c>
      <c r="L437" s="39"/>
      <c r="M437" s="190" t="s">
        <v>19</v>
      </c>
      <c r="N437" s="191" t="s">
        <v>45</v>
      </c>
      <c r="O437" s="61"/>
      <c r="P437" s="192">
        <f>O437*H437</f>
        <v>0</v>
      </c>
      <c r="Q437" s="192">
        <v>0.00112</v>
      </c>
      <c r="R437" s="192">
        <f>Q437*H437</f>
        <v>0.04144</v>
      </c>
      <c r="S437" s="192">
        <v>0</v>
      </c>
      <c r="T437" s="193">
        <f>S437*H437</f>
        <v>0</v>
      </c>
      <c r="AR437" s="18" t="s">
        <v>141</v>
      </c>
      <c r="AT437" s="18" t="s">
        <v>136</v>
      </c>
      <c r="AU437" s="18" t="s">
        <v>84</v>
      </c>
      <c r="AY437" s="18" t="s">
        <v>133</v>
      </c>
      <c r="BE437" s="194">
        <f>IF(N437="základní",J437,0)</f>
        <v>0</v>
      </c>
      <c r="BF437" s="194">
        <f>IF(N437="snížená",J437,0)</f>
        <v>0</v>
      </c>
      <c r="BG437" s="194">
        <f>IF(N437="zákl. přenesená",J437,0)</f>
        <v>0</v>
      </c>
      <c r="BH437" s="194">
        <f>IF(N437="sníž. přenesená",J437,0)</f>
        <v>0</v>
      </c>
      <c r="BI437" s="194">
        <f>IF(N437="nulová",J437,0)</f>
        <v>0</v>
      </c>
      <c r="BJ437" s="18" t="s">
        <v>82</v>
      </c>
      <c r="BK437" s="194">
        <f>ROUND(I437*H437,2)</f>
        <v>0</v>
      </c>
      <c r="BL437" s="18" t="s">
        <v>141</v>
      </c>
      <c r="BM437" s="18" t="s">
        <v>1288</v>
      </c>
    </row>
    <row r="438" spans="2:51" s="12" customFormat="1" ht="11.25">
      <c r="B438" s="211"/>
      <c r="C438" s="212"/>
      <c r="D438" s="213" t="s">
        <v>802</v>
      </c>
      <c r="E438" s="214" t="s">
        <v>19</v>
      </c>
      <c r="F438" s="215" t="s">
        <v>1285</v>
      </c>
      <c r="G438" s="212"/>
      <c r="H438" s="216">
        <v>37</v>
      </c>
      <c r="I438" s="217"/>
      <c r="J438" s="212"/>
      <c r="K438" s="212"/>
      <c r="L438" s="218"/>
      <c r="M438" s="219"/>
      <c r="N438" s="220"/>
      <c r="O438" s="220"/>
      <c r="P438" s="220"/>
      <c r="Q438" s="220"/>
      <c r="R438" s="220"/>
      <c r="S438" s="220"/>
      <c r="T438" s="221"/>
      <c r="AT438" s="222" t="s">
        <v>802</v>
      </c>
      <c r="AU438" s="222" t="s">
        <v>84</v>
      </c>
      <c r="AV438" s="12" t="s">
        <v>84</v>
      </c>
      <c r="AW438" s="12" t="s">
        <v>35</v>
      </c>
      <c r="AX438" s="12" t="s">
        <v>82</v>
      </c>
      <c r="AY438" s="222" t="s">
        <v>133</v>
      </c>
    </row>
    <row r="439" spans="2:65" s="1" customFormat="1" ht="22.5" customHeight="1">
      <c r="B439" s="35"/>
      <c r="C439" s="183" t="s">
        <v>733</v>
      </c>
      <c r="D439" s="183" t="s">
        <v>136</v>
      </c>
      <c r="E439" s="184" t="s">
        <v>1289</v>
      </c>
      <c r="F439" s="185" t="s">
        <v>1290</v>
      </c>
      <c r="G439" s="186" t="s">
        <v>171</v>
      </c>
      <c r="H439" s="187">
        <v>5</v>
      </c>
      <c r="I439" s="188"/>
      <c r="J439" s="189">
        <f>ROUND(I439*H439,2)</f>
        <v>0</v>
      </c>
      <c r="K439" s="185" t="s">
        <v>800</v>
      </c>
      <c r="L439" s="39"/>
      <c r="M439" s="190" t="s">
        <v>19</v>
      </c>
      <c r="N439" s="191" t="s">
        <v>45</v>
      </c>
      <c r="O439" s="61"/>
      <c r="P439" s="192">
        <f>O439*H439</f>
        <v>0</v>
      </c>
      <c r="Q439" s="192">
        <v>0.0008</v>
      </c>
      <c r="R439" s="192">
        <f>Q439*H439</f>
        <v>0.004</v>
      </c>
      <c r="S439" s="192">
        <v>0</v>
      </c>
      <c r="T439" s="193">
        <f>S439*H439</f>
        <v>0</v>
      </c>
      <c r="AR439" s="18" t="s">
        <v>141</v>
      </c>
      <c r="AT439" s="18" t="s">
        <v>136</v>
      </c>
      <c r="AU439" s="18" t="s">
        <v>84</v>
      </c>
      <c r="AY439" s="18" t="s">
        <v>133</v>
      </c>
      <c r="BE439" s="194">
        <f>IF(N439="základní",J439,0)</f>
        <v>0</v>
      </c>
      <c r="BF439" s="194">
        <f>IF(N439="snížená",J439,0)</f>
        <v>0</v>
      </c>
      <c r="BG439" s="194">
        <f>IF(N439="zákl. přenesená",J439,0)</f>
        <v>0</v>
      </c>
      <c r="BH439" s="194">
        <f>IF(N439="sníž. přenesená",J439,0)</f>
        <v>0</v>
      </c>
      <c r="BI439" s="194">
        <f>IF(N439="nulová",J439,0)</f>
        <v>0</v>
      </c>
      <c r="BJ439" s="18" t="s">
        <v>82</v>
      </c>
      <c r="BK439" s="194">
        <f>ROUND(I439*H439,2)</f>
        <v>0</v>
      </c>
      <c r="BL439" s="18" t="s">
        <v>141</v>
      </c>
      <c r="BM439" s="18" t="s">
        <v>1291</v>
      </c>
    </row>
    <row r="440" spans="2:51" s="12" customFormat="1" ht="11.25">
      <c r="B440" s="211"/>
      <c r="C440" s="212"/>
      <c r="D440" s="213" t="s">
        <v>802</v>
      </c>
      <c r="E440" s="214" t="s">
        <v>19</v>
      </c>
      <c r="F440" s="215" t="s">
        <v>1292</v>
      </c>
      <c r="G440" s="212"/>
      <c r="H440" s="216">
        <v>5</v>
      </c>
      <c r="I440" s="217"/>
      <c r="J440" s="212"/>
      <c r="K440" s="212"/>
      <c r="L440" s="218"/>
      <c r="M440" s="219"/>
      <c r="N440" s="220"/>
      <c r="O440" s="220"/>
      <c r="P440" s="220"/>
      <c r="Q440" s="220"/>
      <c r="R440" s="220"/>
      <c r="S440" s="220"/>
      <c r="T440" s="221"/>
      <c r="AT440" s="222" t="s">
        <v>802</v>
      </c>
      <c r="AU440" s="222" t="s">
        <v>84</v>
      </c>
      <c r="AV440" s="12" t="s">
        <v>84</v>
      </c>
      <c r="AW440" s="12" t="s">
        <v>35</v>
      </c>
      <c r="AX440" s="12" t="s">
        <v>82</v>
      </c>
      <c r="AY440" s="222" t="s">
        <v>133</v>
      </c>
    </row>
    <row r="441" spans="2:65" s="1" customFormat="1" ht="22.5" customHeight="1">
      <c r="B441" s="35"/>
      <c r="C441" s="183" t="s">
        <v>737</v>
      </c>
      <c r="D441" s="183" t="s">
        <v>136</v>
      </c>
      <c r="E441" s="184" t="s">
        <v>1293</v>
      </c>
      <c r="F441" s="185" t="s">
        <v>1294</v>
      </c>
      <c r="G441" s="186" t="s">
        <v>171</v>
      </c>
      <c r="H441" s="187">
        <v>34</v>
      </c>
      <c r="I441" s="188"/>
      <c r="J441" s="189">
        <f>ROUND(I441*H441,2)</f>
        <v>0</v>
      </c>
      <c r="K441" s="185" t="s">
        <v>800</v>
      </c>
      <c r="L441" s="39"/>
      <c r="M441" s="190" t="s">
        <v>19</v>
      </c>
      <c r="N441" s="191" t="s">
        <v>45</v>
      </c>
      <c r="O441" s="61"/>
      <c r="P441" s="192">
        <f>O441*H441</f>
        <v>0</v>
      </c>
      <c r="Q441" s="192">
        <v>0.00153</v>
      </c>
      <c r="R441" s="192">
        <f>Q441*H441</f>
        <v>0.05202</v>
      </c>
      <c r="S441" s="192">
        <v>0</v>
      </c>
      <c r="T441" s="193">
        <f>S441*H441</f>
        <v>0</v>
      </c>
      <c r="AR441" s="18" t="s">
        <v>141</v>
      </c>
      <c r="AT441" s="18" t="s">
        <v>136</v>
      </c>
      <c r="AU441" s="18" t="s">
        <v>84</v>
      </c>
      <c r="AY441" s="18" t="s">
        <v>133</v>
      </c>
      <c r="BE441" s="194">
        <f>IF(N441="základní",J441,0)</f>
        <v>0</v>
      </c>
      <c r="BF441" s="194">
        <f>IF(N441="snížená",J441,0)</f>
        <v>0</v>
      </c>
      <c r="BG441" s="194">
        <f>IF(N441="zákl. přenesená",J441,0)</f>
        <v>0</v>
      </c>
      <c r="BH441" s="194">
        <f>IF(N441="sníž. přenesená",J441,0)</f>
        <v>0</v>
      </c>
      <c r="BI441" s="194">
        <f>IF(N441="nulová",J441,0)</f>
        <v>0</v>
      </c>
      <c r="BJ441" s="18" t="s">
        <v>82</v>
      </c>
      <c r="BK441" s="194">
        <f>ROUND(I441*H441,2)</f>
        <v>0</v>
      </c>
      <c r="BL441" s="18" t="s">
        <v>141</v>
      </c>
      <c r="BM441" s="18" t="s">
        <v>1295</v>
      </c>
    </row>
    <row r="442" spans="2:51" s="12" customFormat="1" ht="11.25">
      <c r="B442" s="211"/>
      <c r="C442" s="212"/>
      <c r="D442" s="213" t="s">
        <v>802</v>
      </c>
      <c r="E442" s="214" t="s">
        <v>19</v>
      </c>
      <c r="F442" s="215" t="s">
        <v>1296</v>
      </c>
      <c r="G442" s="212"/>
      <c r="H442" s="216">
        <v>34</v>
      </c>
      <c r="I442" s="217"/>
      <c r="J442" s="212"/>
      <c r="K442" s="212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802</v>
      </c>
      <c r="AU442" s="222" t="s">
        <v>84</v>
      </c>
      <c r="AV442" s="12" t="s">
        <v>84</v>
      </c>
      <c r="AW442" s="12" t="s">
        <v>35</v>
      </c>
      <c r="AX442" s="12" t="s">
        <v>82</v>
      </c>
      <c r="AY442" s="222" t="s">
        <v>133</v>
      </c>
    </row>
    <row r="443" spans="2:65" s="1" customFormat="1" ht="33.75" customHeight="1">
      <c r="B443" s="35"/>
      <c r="C443" s="183" t="s">
        <v>741</v>
      </c>
      <c r="D443" s="183" t="s">
        <v>136</v>
      </c>
      <c r="E443" s="184" t="s">
        <v>1297</v>
      </c>
      <c r="F443" s="185" t="s">
        <v>1298</v>
      </c>
      <c r="G443" s="186" t="s">
        <v>269</v>
      </c>
      <c r="H443" s="187">
        <v>134.086</v>
      </c>
      <c r="I443" s="188"/>
      <c r="J443" s="189">
        <f>ROUND(I443*H443,2)</f>
        <v>0</v>
      </c>
      <c r="K443" s="185" t="s">
        <v>140</v>
      </c>
      <c r="L443" s="39"/>
      <c r="M443" s="190" t="s">
        <v>19</v>
      </c>
      <c r="N443" s="191" t="s">
        <v>45</v>
      </c>
      <c r="O443" s="61"/>
      <c r="P443" s="192">
        <f>O443*H443</f>
        <v>0</v>
      </c>
      <c r="Q443" s="192">
        <v>0.00011</v>
      </c>
      <c r="R443" s="192">
        <f>Q443*H443</f>
        <v>0.014749460000000002</v>
      </c>
      <c r="S443" s="192">
        <v>0</v>
      </c>
      <c r="T443" s="193">
        <f>S443*H443</f>
        <v>0</v>
      </c>
      <c r="AR443" s="18" t="s">
        <v>141</v>
      </c>
      <c r="AT443" s="18" t="s">
        <v>136</v>
      </c>
      <c r="AU443" s="18" t="s">
        <v>84</v>
      </c>
      <c r="AY443" s="18" t="s">
        <v>133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18" t="s">
        <v>82</v>
      </c>
      <c r="BK443" s="194">
        <f>ROUND(I443*H443,2)</f>
        <v>0</v>
      </c>
      <c r="BL443" s="18" t="s">
        <v>141</v>
      </c>
      <c r="BM443" s="18" t="s">
        <v>1299</v>
      </c>
    </row>
    <row r="444" spans="2:51" s="12" customFormat="1" ht="11.25">
      <c r="B444" s="211"/>
      <c r="C444" s="212"/>
      <c r="D444" s="213" t="s">
        <v>802</v>
      </c>
      <c r="E444" s="214" t="s">
        <v>19</v>
      </c>
      <c r="F444" s="215" t="s">
        <v>1300</v>
      </c>
      <c r="G444" s="212"/>
      <c r="H444" s="216">
        <v>134.086</v>
      </c>
      <c r="I444" s="217"/>
      <c r="J444" s="212"/>
      <c r="K444" s="212"/>
      <c r="L444" s="218"/>
      <c r="M444" s="219"/>
      <c r="N444" s="220"/>
      <c r="O444" s="220"/>
      <c r="P444" s="220"/>
      <c r="Q444" s="220"/>
      <c r="R444" s="220"/>
      <c r="S444" s="220"/>
      <c r="T444" s="221"/>
      <c r="AT444" s="222" t="s">
        <v>802</v>
      </c>
      <c r="AU444" s="222" t="s">
        <v>84</v>
      </c>
      <c r="AV444" s="12" t="s">
        <v>84</v>
      </c>
      <c r="AW444" s="12" t="s">
        <v>35</v>
      </c>
      <c r="AX444" s="12" t="s">
        <v>82</v>
      </c>
      <c r="AY444" s="222" t="s">
        <v>133</v>
      </c>
    </row>
    <row r="445" spans="2:65" s="1" customFormat="1" ht="22.5" customHeight="1">
      <c r="B445" s="35"/>
      <c r="C445" s="183" t="s">
        <v>745</v>
      </c>
      <c r="D445" s="183" t="s">
        <v>136</v>
      </c>
      <c r="E445" s="184" t="s">
        <v>1301</v>
      </c>
      <c r="F445" s="185" t="s">
        <v>1302</v>
      </c>
      <c r="G445" s="186" t="s">
        <v>269</v>
      </c>
      <c r="H445" s="187">
        <v>49.251</v>
      </c>
      <c r="I445" s="188"/>
      <c r="J445" s="189">
        <f>ROUND(I445*H445,2)</f>
        <v>0</v>
      </c>
      <c r="K445" s="185" t="s">
        <v>140</v>
      </c>
      <c r="L445" s="39"/>
      <c r="M445" s="190" t="s">
        <v>19</v>
      </c>
      <c r="N445" s="191" t="s">
        <v>45</v>
      </c>
      <c r="O445" s="61"/>
      <c r="P445" s="192">
        <f>O445*H445</f>
        <v>0</v>
      </c>
      <c r="Q445" s="192">
        <v>0.00022</v>
      </c>
      <c r="R445" s="192">
        <f>Q445*H445</f>
        <v>0.01083522</v>
      </c>
      <c r="S445" s="192">
        <v>0</v>
      </c>
      <c r="T445" s="193">
        <f>S445*H445</f>
        <v>0</v>
      </c>
      <c r="AR445" s="18" t="s">
        <v>141</v>
      </c>
      <c r="AT445" s="18" t="s">
        <v>136</v>
      </c>
      <c r="AU445" s="18" t="s">
        <v>84</v>
      </c>
      <c r="AY445" s="18" t="s">
        <v>133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18" t="s">
        <v>82</v>
      </c>
      <c r="BK445" s="194">
        <f>ROUND(I445*H445,2)</f>
        <v>0</v>
      </c>
      <c r="BL445" s="18" t="s">
        <v>141</v>
      </c>
      <c r="BM445" s="18" t="s">
        <v>1303</v>
      </c>
    </row>
    <row r="446" spans="2:51" s="12" customFormat="1" ht="11.25">
      <c r="B446" s="211"/>
      <c r="C446" s="212"/>
      <c r="D446" s="213" t="s">
        <v>802</v>
      </c>
      <c r="E446" s="214" t="s">
        <v>19</v>
      </c>
      <c r="F446" s="215" t="s">
        <v>1304</v>
      </c>
      <c r="G446" s="212"/>
      <c r="H446" s="216">
        <v>49.251</v>
      </c>
      <c r="I446" s="217"/>
      <c r="J446" s="212"/>
      <c r="K446" s="212"/>
      <c r="L446" s="218"/>
      <c r="M446" s="219"/>
      <c r="N446" s="220"/>
      <c r="O446" s="220"/>
      <c r="P446" s="220"/>
      <c r="Q446" s="220"/>
      <c r="R446" s="220"/>
      <c r="S446" s="220"/>
      <c r="T446" s="221"/>
      <c r="AT446" s="222" t="s">
        <v>802</v>
      </c>
      <c r="AU446" s="222" t="s">
        <v>84</v>
      </c>
      <c r="AV446" s="12" t="s">
        <v>84</v>
      </c>
      <c r="AW446" s="12" t="s">
        <v>35</v>
      </c>
      <c r="AX446" s="12" t="s">
        <v>82</v>
      </c>
      <c r="AY446" s="222" t="s">
        <v>133</v>
      </c>
    </row>
    <row r="447" spans="2:65" s="1" customFormat="1" ht="22.5" customHeight="1">
      <c r="B447" s="35"/>
      <c r="C447" s="183" t="s">
        <v>749</v>
      </c>
      <c r="D447" s="183" t="s">
        <v>136</v>
      </c>
      <c r="E447" s="184" t="s">
        <v>1305</v>
      </c>
      <c r="F447" s="185" t="s">
        <v>1306</v>
      </c>
      <c r="G447" s="186" t="s">
        <v>269</v>
      </c>
      <c r="H447" s="187">
        <v>16.564</v>
      </c>
      <c r="I447" s="188"/>
      <c r="J447" s="189">
        <f>ROUND(I447*H447,2)</f>
        <v>0</v>
      </c>
      <c r="K447" s="185" t="s">
        <v>140</v>
      </c>
      <c r="L447" s="39"/>
      <c r="M447" s="190" t="s">
        <v>19</v>
      </c>
      <c r="N447" s="191" t="s">
        <v>45</v>
      </c>
      <c r="O447" s="61"/>
      <c r="P447" s="192">
        <f>O447*H447</f>
        <v>0</v>
      </c>
      <c r="Q447" s="192">
        <v>0.00033</v>
      </c>
      <c r="R447" s="192">
        <f>Q447*H447</f>
        <v>0.00546612</v>
      </c>
      <c r="S447" s="192">
        <v>0</v>
      </c>
      <c r="T447" s="193">
        <f>S447*H447</f>
        <v>0</v>
      </c>
      <c r="AR447" s="18" t="s">
        <v>141</v>
      </c>
      <c r="AT447" s="18" t="s">
        <v>136</v>
      </c>
      <c r="AU447" s="18" t="s">
        <v>84</v>
      </c>
      <c r="AY447" s="18" t="s">
        <v>133</v>
      </c>
      <c r="BE447" s="194">
        <f>IF(N447="základní",J447,0)</f>
        <v>0</v>
      </c>
      <c r="BF447" s="194">
        <f>IF(N447="snížená",J447,0)</f>
        <v>0</v>
      </c>
      <c r="BG447" s="194">
        <f>IF(N447="zákl. přenesená",J447,0)</f>
        <v>0</v>
      </c>
      <c r="BH447" s="194">
        <f>IF(N447="sníž. přenesená",J447,0)</f>
        <v>0</v>
      </c>
      <c r="BI447" s="194">
        <f>IF(N447="nulová",J447,0)</f>
        <v>0</v>
      </c>
      <c r="BJ447" s="18" t="s">
        <v>82</v>
      </c>
      <c r="BK447" s="194">
        <f>ROUND(I447*H447,2)</f>
        <v>0</v>
      </c>
      <c r="BL447" s="18" t="s">
        <v>141</v>
      </c>
      <c r="BM447" s="18" t="s">
        <v>1307</v>
      </c>
    </row>
    <row r="448" spans="2:51" s="12" customFormat="1" ht="11.25">
      <c r="B448" s="211"/>
      <c r="C448" s="212"/>
      <c r="D448" s="213" t="s">
        <v>802</v>
      </c>
      <c r="E448" s="214" t="s">
        <v>19</v>
      </c>
      <c r="F448" s="215" t="s">
        <v>1308</v>
      </c>
      <c r="G448" s="212"/>
      <c r="H448" s="216">
        <v>16.564</v>
      </c>
      <c r="I448" s="217"/>
      <c r="J448" s="212"/>
      <c r="K448" s="212"/>
      <c r="L448" s="218"/>
      <c r="M448" s="219"/>
      <c r="N448" s="220"/>
      <c r="O448" s="220"/>
      <c r="P448" s="220"/>
      <c r="Q448" s="220"/>
      <c r="R448" s="220"/>
      <c r="S448" s="220"/>
      <c r="T448" s="221"/>
      <c r="AT448" s="222" t="s">
        <v>802</v>
      </c>
      <c r="AU448" s="222" t="s">
        <v>84</v>
      </c>
      <c r="AV448" s="12" t="s">
        <v>84</v>
      </c>
      <c r="AW448" s="12" t="s">
        <v>35</v>
      </c>
      <c r="AX448" s="12" t="s">
        <v>82</v>
      </c>
      <c r="AY448" s="222" t="s">
        <v>133</v>
      </c>
    </row>
    <row r="449" spans="2:65" s="1" customFormat="1" ht="16.5" customHeight="1">
      <c r="B449" s="35"/>
      <c r="C449" s="195" t="s">
        <v>755</v>
      </c>
      <c r="D449" s="195" t="s">
        <v>143</v>
      </c>
      <c r="E449" s="196" t="s">
        <v>1309</v>
      </c>
      <c r="F449" s="197" t="s">
        <v>1310</v>
      </c>
      <c r="G449" s="198" t="s">
        <v>269</v>
      </c>
      <c r="H449" s="199">
        <v>347.248</v>
      </c>
      <c r="I449" s="200"/>
      <c r="J449" s="201">
        <f>ROUND(I449*H449,2)</f>
        <v>0</v>
      </c>
      <c r="K449" s="197" t="s">
        <v>800</v>
      </c>
      <c r="L449" s="202"/>
      <c r="M449" s="203" t="s">
        <v>19</v>
      </c>
      <c r="N449" s="204" t="s">
        <v>45</v>
      </c>
      <c r="O449" s="61"/>
      <c r="P449" s="192">
        <f>O449*H449</f>
        <v>0</v>
      </c>
      <c r="Q449" s="192">
        <v>0.0019</v>
      </c>
      <c r="R449" s="192">
        <f>Q449*H449</f>
        <v>0.6597712</v>
      </c>
      <c r="S449" s="192">
        <v>0</v>
      </c>
      <c r="T449" s="193">
        <f>S449*H449</f>
        <v>0</v>
      </c>
      <c r="AR449" s="18" t="s">
        <v>146</v>
      </c>
      <c r="AT449" s="18" t="s">
        <v>143</v>
      </c>
      <c r="AU449" s="18" t="s">
        <v>84</v>
      </c>
      <c r="AY449" s="18" t="s">
        <v>133</v>
      </c>
      <c r="BE449" s="194">
        <f>IF(N449="základní",J449,0)</f>
        <v>0</v>
      </c>
      <c r="BF449" s="194">
        <f>IF(N449="snížená",J449,0)</f>
        <v>0</v>
      </c>
      <c r="BG449" s="194">
        <f>IF(N449="zákl. přenesená",J449,0)</f>
        <v>0</v>
      </c>
      <c r="BH449" s="194">
        <f>IF(N449="sníž. přenesená",J449,0)</f>
        <v>0</v>
      </c>
      <c r="BI449" s="194">
        <f>IF(N449="nulová",J449,0)</f>
        <v>0</v>
      </c>
      <c r="BJ449" s="18" t="s">
        <v>82</v>
      </c>
      <c r="BK449" s="194">
        <f>ROUND(I449*H449,2)</f>
        <v>0</v>
      </c>
      <c r="BL449" s="18" t="s">
        <v>141</v>
      </c>
      <c r="BM449" s="18" t="s">
        <v>1311</v>
      </c>
    </row>
    <row r="450" spans="2:51" s="12" customFormat="1" ht="11.25">
      <c r="B450" s="211"/>
      <c r="C450" s="212"/>
      <c r="D450" s="213" t="s">
        <v>802</v>
      </c>
      <c r="E450" s="214" t="s">
        <v>19</v>
      </c>
      <c r="F450" s="215" t="s">
        <v>1312</v>
      </c>
      <c r="G450" s="212"/>
      <c r="H450" s="216">
        <v>214.025</v>
      </c>
      <c r="I450" s="217"/>
      <c r="J450" s="212"/>
      <c r="K450" s="212"/>
      <c r="L450" s="218"/>
      <c r="M450" s="219"/>
      <c r="N450" s="220"/>
      <c r="O450" s="220"/>
      <c r="P450" s="220"/>
      <c r="Q450" s="220"/>
      <c r="R450" s="220"/>
      <c r="S450" s="220"/>
      <c r="T450" s="221"/>
      <c r="AT450" s="222" t="s">
        <v>802</v>
      </c>
      <c r="AU450" s="222" t="s">
        <v>84</v>
      </c>
      <c r="AV450" s="12" t="s">
        <v>84</v>
      </c>
      <c r="AW450" s="12" t="s">
        <v>35</v>
      </c>
      <c r="AX450" s="12" t="s">
        <v>74</v>
      </c>
      <c r="AY450" s="222" t="s">
        <v>133</v>
      </c>
    </row>
    <row r="451" spans="2:51" s="12" customFormat="1" ht="11.25">
      <c r="B451" s="211"/>
      <c r="C451" s="212"/>
      <c r="D451" s="213" t="s">
        <v>802</v>
      </c>
      <c r="E451" s="214" t="s">
        <v>19</v>
      </c>
      <c r="F451" s="215" t="s">
        <v>1313</v>
      </c>
      <c r="G451" s="212"/>
      <c r="H451" s="216">
        <v>46.094</v>
      </c>
      <c r="I451" s="217"/>
      <c r="J451" s="212"/>
      <c r="K451" s="212"/>
      <c r="L451" s="218"/>
      <c r="M451" s="219"/>
      <c r="N451" s="220"/>
      <c r="O451" s="220"/>
      <c r="P451" s="220"/>
      <c r="Q451" s="220"/>
      <c r="R451" s="220"/>
      <c r="S451" s="220"/>
      <c r="T451" s="221"/>
      <c r="AT451" s="222" t="s">
        <v>802</v>
      </c>
      <c r="AU451" s="222" t="s">
        <v>84</v>
      </c>
      <c r="AV451" s="12" t="s">
        <v>84</v>
      </c>
      <c r="AW451" s="12" t="s">
        <v>35</v>
      </c>
      <c r="AX451" s="12" t="s">
        <v>74</v>
      </c>
      <c r="AY451" s="222" t="s">
        <v>133</v>
      </c>
    </row>
    <row r="452" spans="2:51" s="12" customFormat="1" ht="11.25">
      <c r="B452" s="211"/>
      <c r="C452" s="212"/>
      <c r="D452" s="213" t="s">
        <v>802</v>
      </c>
      <c r="E452" s="214" t="s">
        <v>19</v>
      </c>
      <c r="F452" s="215" t="s">
        <v>1314</v>
      </c>
      <c r="G452" s="212"/>
      <c r="H452" s="216">
        <v>41.836</v>
      </c>
      <c r="I452" s="217"/>
      <c r="J452" s="212"/>
      <c r="K452" s="212"/>
      <c r="L452" s="218"/>
      <c r="M452" s="219"/>
      <c r="N452" s="220"/>
      <c r="O452" s="220"/>
      <c r="P452" s="220"/>
      <c r="Q452" s="220"/>
      <c r="R452" s="220"/>
      <c r="S452" s="220"/>
      <c r="T452" s="221"/>
      <c r="AT452" s="222" t="s">
        <v>802</v>
      </c>
      <c r="AU452" s="222" t="s">
        <v>84</v>
      </c>
      <c r="AV452" s="12" t="s">
        <v>84</v>
      </c>
      <c r="AW452" s="12" t="s">
        <v>35</v>
      </c>
      <c r="AX452" s="12" t="s">
        <v>74</v>
      </c>
      <c r="AY452" s="222" t="s">
        <v>133</v>
      </c>
    </row>
    <row r="453" spans="2:51" s="15" customFormat="1" ht="11.25">
      <c r="B453" s="244"/>
      <c r="C453" s="245"/>
      <c r="D453" s="213" t="s">
        <v>802</v>
      </c>
      <c r="E453" s="246" t="s">
        <v>19</v>
      </c>
      <c r="F453" s="247" t="s">
        <v>957</v>
      </c>
      <c r="G453" s="245"/>
      <c r="H453" s="248">
        <v>301.955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AT453" s="254" t="s">
        <v>802</v>
      </c>
      <c r="AU453" s="254" t="s">
        <v>84</v>
      </c>
      <c r="AV453" s="15" t="s">
        <v>148</v>
      </c>
      <c r="AW453" s="15" t="s">
        <v>35</v>
      </c>
      <c r="AX453" s="15" t="s">
        <v>74</v>
      </c>
      <c r="AY453" s="254" t="s">
        <v>133</v>
      </c>
    </row>
    <row r="454" spans="2:51" s="12" customFormat="1" ht="11.25">
      <c r="B454" s="211"/>
      <c r="C454" s="212"/>
      <c r="D454" s="213" t="s">
        <v>802</v>
      </c>
      <c r="E454" s="214" t="s">
        <v>19</v>
      </c>
      <c r="F454" s="215" t="s">
        <v>1315</v>
      </c>
      <c r="G454" s="212"/>
      <c r="H454" s="216">
        <v>-301.955</v>
      </c>
      <c r="I454" s="217"/>
      <c r="J454" s="212"/>
      <c r="K454" s="212"/>
      <c r="L454" s="218"/>
      <c r="M454" s="219"/>
      <c r="N454" s="220"/>
      <c r="O454" s="220"/>
      <c r="P454" s="220"/>
      <c r="Q454" s="220"/>
      <c r="R454" s="220"/>
      <c r="S454" s="220"/>
      <c r="T454" s="221"/>
      <c r="AT454" s="222" t="s">
        <v>802</v>
      </c>
      <c r="AU454" s="222" t="s">
        <v>84</v>
      </c>
      <c r="AV454" s="12" t="s">
        <v>84</v>
      </c>
      <c r="AW454" s="12" t="s">
        <v>35</v>
      </c>
      <c r="AX454" s="12" t="s">
        <v>74</v>
      </c>
      <c r="AY454" s="222" t="s">
        <v>133</v>
      </c>
    </row>
    <row r="455" spans="2:51" s="12" customFormat="1" ht="11.25">
      <c r="B455" s="211"/>
      <c r="C455" s="212"/>
      <c r="D455" s="213" t="s">
        <v>802</v>
      </c>
      <c r="E455" s="214" t="s">
        <v>19</v>
      </c>
      <c r="F455" s="215" t="s">
        <v>1316</v>
      </c>
      <c r="G455" s="212"/>
      <c r="H455" s="216">
        <v>347.248</v>
      </c>
      <c r="I455" s="217"/>
      <c r="J455" s="212"/>
      <c r="K455" s="212"/>
      <c r="L455" s="218"/>
      <c r="M455" s="219"/>
      <c r="N455" s="220"/>
      <c r="O455" s="220"/>
      <c r="P455" s="220"/>
      <c r="Q455" s="220"/>
      <c r="R455" s="220"/>
      <c r="S455" s="220"/>
      <c r="T455" s="221"/>
      <c r="AT455" s="222" t="s">
        <v>802</v>
      </c>
      <c r="AU455" s="222" t="s">
        <v>84</v>
      </c>
      <c r="AV455" s="12" t="s">
        <v>84</v>
      </c>
      <c r="AW455" s="12" t="s">
        <v>35</v>
      </c>
      <c r="AX455" s="12" t="s">
        <v>74</v>
      </c>
      <c r="AY455" s="222" t="s">
        <v>133</v>
      </c>
    </row>
    <row r="456" spans="2:51" s="13" customFormat="1" ht="11.25">
      <c r="B456" s="223"/>
      <c r="C456" s="224"/>
      <c r="D456" s="213" t="s">
        <v>802</v>
      </c>
      <c r="E456" s="225" t="s">
        <v>19</v>
      </c>
      <c r="F456" s="226" t="s">
        <v>835</v>
      </c>
      <c r="G456" s="224"/>
      <c r="H456" s="227">
        <v>347.248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AT456" s="233" t="s">
        <v>802</v>
      </c>
      <c r="AU456" s="233" t="s">
        <v>84</v>
      </c>
      <c r="AV456" s="13" t="s">
        <v>152</v>
      </c>
      <c r="AW456" s="13" t="s">
        <v>35</v>
      </c>
      <c r="AX456" s="13" t="s">
        <v>82</v>
      </c>
      <c r="AY456" s="233" t="s">
        <v>133</v>
      </c>
    </row>
    <row r="457" spans="2:65" s="1" customFormat="1" ht="16.5" customHeight="1">
      <c r="B457" s="35"/>
      <c r="C457" s="183" t="s">
        <v>759</v>
      </c>
      <c r="D457" s="183" t="s">
        <v>136</v>
      </c>
      <c r="E457" s="184" t="s">
        <v>1317</v>
      </c>
      <c r="F457" s="185" t="s">
        <v>1318</v>
      </c>
      <c r="G457" s="186" t="s">
        <v>269</v>
      </c>
      <c r="H457" s="187">
        <v>209.296</v>
      </c>
      <c r="I457" s="188"/>
      <c r="J457" s="189">
        <f>ROUND(I457*H457,2)</f>
        <v>0</v>
      </c>
      <c r="K457" s="185" t="s">
        <v>140</v>
      </c>
      <c r="L457" s="39"/>
      <c r="M457" s="190" t="s">
        <v>19</v>
      </c>
      <c r="N457" s="191" t="s">
        <v>45</v>
      </c>
      <c r="O457" s="61"/>
      <c r="P457" s="192">
        <f>O457*H457</f>
        <v>0</v>
      </c>
      <c r="Q457" s="192">
        <v>0</v>
      </c>
      <c r="R457" s="192">
        <f>Q457*H457</f>
        <v>0</v>
      </c>
      <c r="S457" s="192">
        <v>0</v>
      </c>
      <c r="T457" s="193">
        <f>S457*H457</f>
        <v>0</v>
      </c>
      <c r="AR457" s="18" t="s">
        <v>141</v>
      </c>
      <c r="AT457" s="18" t="s">
        <v>136</v>
      </c>
      <c r="AU457" s="18" t="s">
        <v>84</v>
      </c>
      <c r="AY457" s="18" t="s">
        <v>133</v>
      </c>
      <c r="BE457" s="194">
        <f>IF(N457="základní",J457,0)</f>
        <v>0</v>
      </c>
      <c r="BF457" s="194">
        <f>IF(N457="snížená",J457,0)</f>
        <v>0</v>
      </c>
      <c r="BG457" s="194">
        <f>IF(N457="zákl. přenesená",J457,0)</f>
        <v>0</v>
      </c>
      <c r="BH457" s="194">
        <f>IF(N457="sníž. přenesená",J457,0)</f>
        <v>0</v>
      </c>
      <c r="BI457" s="194">
        <f>IF(N457="nulová",J457,0)</f>
        <v>0</v>
      </c>
      <c r="BJ457" s="18" t="s">
        <v>82</v>
      </c>
      <c r="BK457" s="194">
        <f>ROUND(I457*H457,2)</f>
        <v>0</v>
      </c>
      <c r="BL457" s="18" t="s">
        <v>141</v>
      </c>
      <c r="BM457" s="18" t="s">
        <v>1319</v>
      </c>
    </row>
    <row r="458" spans="2:51" s="12" customFormat="1" ht="11.25">
      <c r="B458" s="211"/>
      <c r="C458" s="212"/>
      <c r="D458" s="213" t="s">
        <v>802</v>
      </c>
      <c r="E458" s="214" t="s">
        <v>19</v>
      </c>
      <c r="F458" s="215" t="s">
        <v>1320</v>
      </c>
      <c r="G458" s="212"/>
      <c r="H458" s="216">
        <v>209.296</v>
      </c>
      <c r="I458" s="217"/>
      <c r="J458" s="212"/>
      <c r="K458" s="212"/>
      <c r="L458" s="218"/>
      <c r="M458" s="219"/>
      <c r="N458" s="220"/>
      <c r="O458" s="220"/>
      <c r="P458" s="220"/>
      <c r="Q458" s="220"/>
      <c r="R458" s="220"/>
      <c r="S458" s="220"/>
      <c r="T458" s="221"/>
      <c r="AT458" s="222" t="s">
        <v>802</v>
      </c>
      <c r="AU458" s="222" t="s">
        <v>84</v>
      </c>
      <c r="AV458" s="12" t="s">
        <v>84</v>
      </c>
      <c r="AW458" s="12" t="s">
        <v>35</v>
      </c>
      <c r="AX458" s="12" t="s">
        <v>82</v>
      </c>
      <c r="AY458" s="222" t="s">
        <v>133</v>
      </c>
    </row>
    <row r="459" spans="2:65" s="1" customFormat="1" ht="16.5" customHeight="1">
      <c r="B459" s="35"/>
      <c r="C459" s="195" t="s">
        <v>763</v>
      </c>
      <c r="D459" s="195" t="s">
        <v>143</v>
      </c>
      <c r="E459" s="196" t="s">
        <v>1321</v>
      </c>
      <c r="F459" s="197" t="s">
        <v>1322</v>
      </c>
      <c r="G459" s="198" t="s">
        <v>269</v>
      </c>
      <c r="H459" s="199">
        <v>230.226</v>
      </c>
      <c r="I459" s="200"/>
      <c r="J459" s="201">
        <f>ROUND(I459*H459,2)</f>
        <v>0</v>
      </c>
      <c r="K459" s="197" t="s">
        <v>800</v>
      </c>
      <c r="L459" s="202"/>
      <c r="M459" s="203" t="s">
        <v>19</v>
      </c>
      <c r="N459" s="204" t="s">
        <v>45</v>
      </c>
      <c r="O459" s="61"/>
      <c r="P459" s="192">
        <f>O459*H459</f>
        <v>0</v>
      </c>
      <c r="Q459" s="192">
        <v>0.0003</v>
      </c>
      <c r="R459" s="192">
        <f>Q459*H459</f>
        <v>0.0690678</v>
      </c>
      <c r="S459" s="192">
        <v>0</v>
      </c>
      <c r="T459" s="193">
        <f>S459*H459</f>
        <v>0</v>
      </c>
      <c r="AR459" s="18" t="s">
        <v>146</v>
      </c>
      <c r="AT459" s="18" t="s">
        <v>143</v>
      </c>
      <c r="AU459" s="18" t="s">
        <v>84</v>
      </c>
      <c r="AY459" s="18" t="s">
        <v>133</v>
      </c>
      <c r="BE459" s="194">
        <f>IF(N459="základní",J459,0)</f>
        <v>0</v>
      </c>
      <c r="BF459" s="194">
        <f>IF(N459="snížená",J459,0)</f>
        <v>0</v>
      </c>
      <c r="BG459" s="194">
        <f>IF(N459="zákl. přenesená",J459,0)</f>
        <v>0</v>
      </c>
      <c r="BH459" s="194">
        <f>IF(N459="sníž. přenesená",J459,0)</f>
        <v>0</v>
      </c>
      <c r="BI459" s="194">
        <f>IF(N459="nulová",J459,0)</f>
        <v>0</v>
      </c>
      <c r="BJ459" s="18" t="s">
        <v>82</v>
      </c>
      <c r="BK459" s="194">
        <f>ROUND(I459*H459,2)</f>
        <v>0</v>
      </c>
      <c r="BL459" s="18" t="s">
        <v>141</v>
      </c>
      <c r="BM459" s="18" t="s">
        <v>1323</v>
      </c>
    </row>
    <row r="460" spans="2:51" s="12" customFormat="1" ht="11.25">
      <c r="B460" s="211"/>
      <c r="C460" s="212"/>
      <c r="D460" s="213" t="s">
        <v>802</v>
      </c>
      <c r="E460" s="214" t="s">
        <v>19</v>
      </c>
      <c r="F460" s="215" t="s">
        <v>1324</v>
      </c>
      <c r="G460" s="212"/>
      <c r="H460" s="216">
        <v>230.226</v>
      </c>
      <c r="I460" s="217"/>
      <c r="J460" s="212"/>
      <c r="K460" s="212"/>
      <c r="L460" s="218"/>
      <c r="M460" s="219"/>
      <c r="N460" s="220"/>
      <c r="O460" s="220"/>
      <c r="P460" s="220"/>
      <c r="Q460" s="220"/>
      <c r="R460" s="220"/>
      <c r="S460" s="220"/>
      <c r="T460" s="221"/>
      <c r="AT460" s="222" t="s">
        <v>802</v>
      </c>
      <c r="AU460" s="222" t="s">
        <v>84</v>
      </c>
      <c r="AV460" s="12" t="s">
        <v>84</v>
      </c>
      <c r="AW460" s="12" t="s">
        <v>35</v>
      </c>
      <c r="AX460" s="12" t="s">
        <v>82</v>
      </c>
      <c r="AY460" s="222" t="s">
        <v>133</v>
      </c>
    </row>
    <row r="461" spans="2:65" s="1" customFormat="1" ht="16.5" customHeight="1">
      <c r="B461" s="35"/>
      <c r="C461" s="183" t="s">
        <v>1325</v>
      </c>
      <c r="D461" s="183" t="s">
        <v>136</v>
      </c>
      <c r="E461" s="184" t="s">
        <v>1326</v>
      </c>
      <c r="F461" s="185" t="s">
        <v>1327</v>
      </c>
      <c r="G461" s="186" t="s">
        <v>139</v>
      </c>
      <c r="H461" s="187">
        <v>134.56</v>
      </c>
      <c r="I461" s="188"/>
      <c r="J461" s="189">
        <f>ROUND(I461*H461,2)</f>
        <v>0</v>
      </c>
      <c r="K461" s="185" t="s">
        <v>140</v>
      </c>
      <c r="L461" s="39"/>
      <c r="M461" s="190" t="s">
        <v>19</v>
      </c>
      <c r="N461" s="191" t="s">
        <v>45</v>
      </c>
      <c r="O461" s="61"/>
      <c r="P461" s="192">
        <f>O461*H461</f>
        <v>0</v>
      </c>
      <c r="Q461" s="192">
        <v>0.00038</v>
      </c>
      <c r="R461" s="192">
        <f>Q461*H461</f>
        <v>0.051132800000000006</v>
      </c>
      <c r="S461" s="192">
        <v>0</v>
      </c>
      <c r="T461" s="193">
        <f>S461*H461</f>
        <v>0</v>
      </c>
      <c r="AR461" s="18" t="s">
        <v>141</v>
      </c>
      <c r="AT461" s="18" t="s">
        <v>136</v>
      </c>
      <c r="AU461" s="18" t="s">
        <v>84</v>
      </c>
      <c r="AY461" s="18" t="s">
        <v>133</v>
      </c>
      <c r="BE461" s="194">
        <f>IF(N461="základní",J461,0)</f>
        <v>0</v>
      </c>
      <c r="BF461" s="194">
        <f>IF(N461="snížená",J461,0)</f>
        <v>0</v>
      </c>
      <c r="BG461" s="194">
        <f>IF(N461="zákl. přenesená",J461,0)</f>
        <v>0</v>
      </c>
      <c r="BH461" s="194">
        <f>IF(N461="sníž. přenesená",J461,0)</f>
        <v>0</v>
      </c>
      <c r="BI461" s="194">
        <f>IF(N461="nulová",J461,0)</f>
        <v>0</v>
      </c>
      <c r="BJ461" s="18" t="s">
        <v>82</v>
      </c>
      <c r="BK461" s="194">
        <f>ROUND(I461*H461,2)</f>
        <v>0</v>
      </c>
      <c r="BL461" s="18" t="s">
        <v>141</v>
      </c>
      <c r="BM461" s="18" t="s">
        <v>1328</v>
      </c>
    </row>
    <row r="462" spans="2:51" s="12" customFormat="1" ht="11.25">
      <c r="B462" s="211"/>
      <c r="C462" s="212"/>
      <c r="D462" s="213" t="s">
        <v>802</v>
      </c>
      <c r="E462" s="214" t="s">
        <v>19</v>
      </c>
      <c r="F462" s="215" t="s">
        <v>1329</v>
      </c>
      <c r="G462" s="212"/>
      <c r="H462" s="216">
        <v>134.56</v>
      </c>
      <c r="I462" s="217"/>
      <c r="J462" s="212"/>
      <c r="K462" s="212"/>
      <c r="L462" s="218"/>
      <c r="M462" s="219"/>
      <c r="N462" s="220"/>
      <c r="O462" s="220"/>
      <c r="P462" s="220"/>
      <c r="Q462" s="220"/>
      <c r="R462" s="220"/>
      <c r="S462" s="220"/>
      <c r="T462" s="221"/>
      <c r="AT462" s="222" t="s">
        <v>802</v>
      </c>
      <c r="AU462" s="222" t="s">
        <v>84</v>
      </c>
      <c r="AV462" s="12" t="s">
        <v>84</v>
      </c>
      <c r="AW462" s="12" t="s">
        <v>35</v>
      </c>
      <c r="AX462" s="12" t="s">
        <v>82</v>
      </c>
      <c r="AY462" s="222" t="s">
        <v>133</v>
      </c>
    </row>
    <row r="463" spans="2:65" s="1" customFormat="1" ht="22.5" customHeight="1">
      <c r="B463" s="35"/>
      <c r="C463" s="183" t="s">
        <v>1330</v>
      </c>
      <c r="D463" s="183" t="s">
        <v>136</v>
      </c>
      <c r="E463" s="184" t="s">
        <v>1331</v>
      </c>
      <c r="F463" s="185" t="s">
        <v>1332</v>
      </c>
      <c r="G463" s="186" t="s">
        <v>184</v>
      </c>
      <c r="H463" s="205"/>
      <c r="I463" s="188"/>
      <c r="J463" s="189">
        <f>ROUND(I463*H463,2)</f>
        <v>0</v>
      </c>
      <c r="K463" s="185" t="s">
        <v>140</v>
      </c>
      <c r="L463" s="39"/>
      <c r="M463" s="190" t="s">
        <v>19</v>
      </c>
      <c r="N463" s="191" t="s">
        <v>45</v>
      </c>
      <c r="O463" s="61"/>
      <c r="P463" s="192">
        <f>O463*H463</f>
        <v>0</v>
      </c>
      <c r="Q463" s="192">
        <v>0</v>
      </c>
      <c r="R463" s="192">
        <f>Q463*H463</f>
        <v>0</v>
      </c>
      <c r="S463" s="192">
        <v>0</v>
      </c>
      <c r="T463" s="193">
        <f>S463*H463</f>
        <v>0</v>
      </c>
      <c r="AR463" s="18" t="s">
        <v>141</v>
      </c>
      <c r="AT463" s="18" t="s">
        <v>136</v>
      </c>
      <c r="AU463" s="18" t="s">
        <v>84</v>
      </c>
      <c r="AY463" s="18" t="s">
        <v>133</v>
      </c>
      <c r="BE463" s="194">
        <f>IF(N463="základní",J463,0)</f>
        <v>0</v>
      </c>
      <c r="BF463" s="194">
        <f>IF(N463="snížená",J463,0)</f>
        <v>0</v>
      </c>
      <c r="BG463" s="194">
        <f>IF(N463="zákl. přenesená",J463,0)</f>
        <v>0</v>
      </c>
      <c r="BH463" s="194">
        <f>IF(N463="sníž. přenesená",J463,0)</f>
        <v>0</v>
      </c>
      <c r="BI463" s="194">
        <f>IF(N463="nulová",J463,0)</f>
        <v>0</v>
      </c>
      <c r="BJ463" s="18" t="s">
        <v>82</v>
      </c>
      <c r="BK463" s="194">
        <f>ROUND(I463*H463,2)</f>
        <v>0</v>
      </c>
      <c r="BL463" s="18" t="s">
        <v>141</v>
      </c>
      <c r="BM463" s="18" t="s">
        <v>1333</v>
      </c>
    </row>
    <row r="464" spans="2:63" s="11" customFormat="1" ht="22.9" customHeight="1">
      <c r="B464" s="167"/>
      <c r="C464" s="168"/>
      <c r="D464" s="169" t="s">
        <v>73</v>
      </c>
      <c r="E464" s="181" t="s">
        <v>134</v>
      </c>
      <c r="F464" s="181" t="s">
        <v>135</v>
      </c>
      <c r="G464" s="168"/>
      <c r="H464" s="168"/>
      <c r="I464" s="171"/>
      <c r="J464" s="182">
        <f>BK464</f>
        <v>0</v>
      </c>
      <c r="K464" s="168"/>
      <c r="L464" s="173"/>
      <c r="M464" s="174"/>
      <c r="N464" s="175"/>
      <c r="O464" s="175"/>
      <c r="P464" s="176">
        <f>SUM(P465:P485)</f>
        <v>0</v>
      </c>
      <c r="Q464" s="175"/>
      <c r="R464" s="176">
        <f>SUM(R465:R485)</f>
        <v>1.48564365</v>
      </c>
      <c r="S464" s="175"/>
      <c r="T464" s="177">
        <f>SUM(T465:T485)</f>
        <v>0</v>
      </c>
      <c r="AR464" s="178" t="s">
        <v>84</v>
      </c>
      <c r="AT464" s="179" t="s">
        <v>73</v>
      </c>
      <c r="AU464" s="179" t="s">
        <v>82</v>
      </c>
      <c r="AY464" s="178" t="s">
        <v>133</v>
      </c>
      <c r="BK464" s="180">
        <f>SUM(BK465:BK485)</f>
        <v>0</v>
      </c>
    </row>
    <row r="465" spans="2:65" s="1" customFormat="1" ht="22.5" customHeight="1">
      <c r="B465" s="35"/>
      <c r="C465" s="183" t="s">
        <v>1334</v>
      </c>
      <c r="D465" s="183" t="s">
        <v>136</v>
      </c>
      <c r="E465" s="184" t="s">
        <v>1335</v>
      </c>
      <c r="F465" s="185" t="s">
        <v>1336</v>
      </c>
      <c r="G465" s="186" t="s">
        <v>269</v>
      </c>
      <c r="H465" s="187">
        <v>1.8</v>
      </c>
      <c r="I465" s="188"/>
      <c r="J465" s="189">
        <f>ROUND(I465*H465,2)</f>
        <v>0</v>
      </c>
      <c r="K465" s="185" t="s">
        <v>140</v>
      </c>
      <c r="L465" s="39"/>
      <c r="M465" s="190" t="s">
        <v>19</v>
      </c>
      <c r="N465" s="191" t="s">
        <v>45</v>
      </c>
      <c r="O465" s="61"/>
      <c r="P465" s="192">
        <f>O465*H465</f>
        <v>0</v>
      </c>
      <c r="Q465" s="192">
        <v>0</v>
      </c>
      <c r="R465" s="192">
        <f>Q465*H465</f>
        <v>0</v>
      </c>
      <c r="S465" s="192">
        <v>0</v>
      </c>
      <c r="T465" s="193">
        <f>S465*H465</f>
        <v>0</v>
      </c>
      <c r="AR465" s="18" t="s">
        <v>141</v>
      </c>
      <c r="AT465" s="18" t="s">
        <v>136</v>
      </c>
      <c r="AU465" s="18" t="s">
        <v>84</v>
      </c>
      <c r="AY465" s="18" t="s">
        <v>133</v>
      </c>
      <c r="BE465" s="194">
        <f>IF(N465="základní",J465,0)</f>
        <v>0</v>
      </c>
      <c r="BF465" s="194">
        <f>IF(N465="snížená",J465,0)</f>
        <v>0</v>
      </c>
      <c r="BG465" s="194">
        <f>IF(N465="zákl. přenesená",J465,0)</f>
        <v>0</v>
      </c>
      <c r="BH465" s="194">
        <f>IF(N465="sníž. přenesená",J465,0)</f>
        <v>0</v>
      </c>
      <c r="BI465" s="194">
        <f>IF(N465="nulová",J465,0)</f>
        <v>0</v>
      </c>
      <c r="BJ465" s="18" t="s">
        <v>82</v>
      </c>
      <c r="BK465" s="194">
        <f>ROUND(I465*H465,2)</f>
        <v>0</v>
      </c>
      <c r="BL465" s="18" t="s">
        <v>141</v>
      </c>
      <c r="BM465" s="18" t="s">
        <v>1337</v>
      </c>
    </row>
    <row r="466" spans="2:51" s="12" customFormat="1" ht="11.25">
      <c r="B466" s="211"/>
      <c r="C466" s="212"/>
      <c r="D466" s="213" t="s">
        <v>802</v>
      </c>
      <c r="E466" s="214" t="s">
        <v>19</v>
      </c>
      <c r="F466" s="215" t="s">
        <v>1338</v>
      </c>
      <c r="G466" s="212"/>
      <c r="H466" s="216">
        <v>1.8</v>
      </c>
      <c r="I466" s="217"/>
      <c r="J466" s="212"/>
      <c r="K466" s="212"/>
      <c r="L466" s="218"/>
      <c r="M466" s="219"/>
      <c r="N466" s="220"/>
      <c r="O466" s="220"/>
      <c r="P466" s="220"/>
      <c r="Q466" s="220"/>
      <c r="R466" s="220"/>
      <c r="S466" s="220"/>
      <c r="T466" s="221"/>
      <c r="AT466" s="222" t="s">
        <v>802</v>
      </c>
      <c r="AU466" s="222" t="s">
        <v>84</v>
      </c>
      <c r="AV466" s="12" t="s">
        <v>84</v>
      </c>
      <c r="AW466" s="12" t="s">
        <v>35</v>
      </c>
      <c r="AX466" s="12" t="s">
        <v>82</v>
      </c>
      <c r="AY466" s="222" t="s">
        <v>133</v>
      </c>
    </row>
    <row r="467" spans="2:65" s="1" customFormat="1" ht="16.5" customHeight="1">
      <c r="B467" s="35"/>
      <c r="C467" s="195" t="s">
        <v>1339</v>
      </c>
      <c r="D467" s="195" t="s">
        <v>143</v>
      </c>
      <c r="E467" s="196" t="s">
        <v>1340</v>
      </c>
      <c r="F467" s="197" t="s">
        <v>1341</v>
      </c>
      <c r="G467" s="198" t="s">
        <v>269</v>
      </c>
      <c r="H467" s="199">
        <v>1.836</v>
      </c>
      <c r="I467" s="200"/>
      <c r="J467" s="201">
        <f>ROUND(I467*H467,2)</f>
        <v>0</v>
      </c>
      <c r="K467" s="197" t="s">
        <v>140</v>
      </c>
      <c r="L467" s="202"/>
      <c r="M467" s="203" t="s">
        <v>19</v>
      </c>
      <c r="N467" s="204" t="s">
        <v>45</v>
      </c>
      <c r="O467" s="61"/>
      <c r="P467" s="192">
        <f>O467*H467</f>
        <v>0</v>
      </c>
      <c r="Q467" s="192">
        <v>0.00105</v>
      </c>
      <c r="R467" s="192">
        <f>Q467*H467</f>
        <v>0.0019278</v>
      </c>
      <c r="S467" s="192">
        <v>0</v>
      </c>
      <c r="T467" s="193">
        <f>S467*H467</f>
        <v>0</v>
      </c>
      <c r="AR467" s="18" t="s">
        <v>146</v>
      </c>
      <c r="AT467" s="18" t="s">
        <v>143</v>
      </c>
      <c r="AU467" s="18" t="s">
        <v>84</v>
      </c>
      <c r="AY467" s="18" t="s">
        <v>133</v>
      </c>
      <c r="BE467" s="194">
        <f>IF(N467="základní",J467,0)</f>
        <v>0</v>
      </c>
      <c r="BF467" s="194">
        <f>IF(N467="snížená",J467,0)</f>
        <v>0</v>
      </c>
      <c r="BG467" s="194">
        <f>IF(N467="zákl. přenesená",J467,0)</f>
        <v>0</v>
      </c>
      <c r="BH467" s="194">
        <f>IF(N467="sníž. přenesená",J467,0)</f>
        <v>0</v>
      </c>
      <c r="BI467" s="194">
        <f>IF(N467="nulová",J467,0)</f>
        <v>0</v>
      </c>
      <c r="BJ467" s="18" t="s">
        <v>82</v>
      </c>
      <c r="BK467" s="194">
        <f>ROUND(I467*H467,2)</f>
        <v>0</v>
      </c>
      <c r="BL467" s="18" t="s">
        <v>141</v>
      </c>
      <c r="BM467" s="18" t="s">
        <v>1342</v>
      </c>
    </row>
    <row r="468" spans="2:51" s="12" customFormat="1" ht="11.25">
      <c r="B468" s="211"/>
      <c r="C468" s="212"/>
      <c r="D468" s="213" t="s">
        <v>802</v>
      </c>
      <c r="E468" s="214" t="s">
        <v>19</v>
      </c>
      <c r="F468" s="215" t="s">
        <v>1343</v>
      </c>
      <c r="G468" s="212"/>
      <c r="H468" s="216">
        <v>1.836</v>
      </c>
      <c r="I468" s="217"/>
      <c r="J468" s="212"/>
      <c r="K468" s="212"/>
      <c r="L468" s="218"/>
      <c r="M468" s="219"/>
      <c r="N468" s="220"/>
      <c r="O468" s="220"/>
      <c r="P468" s="220"/>
      <c r="Q468" s="220"/>
      <c r="R468" s="220"/>
      <c r="S468" s="220"/>
      <c r="T468" s="221"/>
      <c r="AT468" s="222" t="s">
        <v>802</v>
      </c>
      <c r="AU468" s="222" t="s">
        <v>84</v>
      </c>
      <c r="AV468" s="12" t="s">
        <v>84</v>
      </c>
      <c r="AW468" s="12" t="s">
        <v>35</v>
      </c>
      <c r="AX468" s="12" t="s">
        <v>82</v>
      </c>
      <c r="AY468" s="222" t="s">
        <v>133</v>
      </c>
    </row>
    <row r="469" spans="2:65" s="1" customFormat="1" ht="22.5" customHeight="1">
      <c r="B469" s="35"/>
      <c r="C469" s="183" t="s">
        <v>1344</v>
      </c>
      <c r="D469" s="183" t="s">
        <v>136</v>
      </c>
      <c r="E469" s="184" t="s">
        <v>1345</v>
      </c>
      <c r="F469" s="185" t="s">
        <v>1346</v>
      </c>
      <c r="G469" s="186" t="s">
        <v>269</v>
      </c>
      <c r="H469" s="187">
        <v>21.24</v>
      </c>
      <c r="I469" s="188"/>
      <c r="J469" s="189">
        <f>ROUND(I469*H469,2)</f>
        <v>0</v>
      </c>
      <c r="K469" s="185" t="s">
        <v>140</v>
      </c>
      <c r="L469" s="39"/>
      <c r="M469" s="190" t="s">
        <v>19</v>
      </c>
      <c r="N469" s="191" t="s">
        <v>45</v>
      </c>
      <c r="O469" s="61"/>
      <c r="P469" s="192">
        <f>O469*H469</f>
        <v>0</v>
      </c>
      <c r="Q469" s="192">
        <v>0</v>
      </c>
      <c r="R469" s="192">
        <f>Q469*H469</f>
        <v>0</v>
      </c>
      <c r="S469" s="192">
        <v>0</v>
      </c>
      <c r="T469" s="193">
        <f>S469*H469</f>
        <v>0</v>
      </c>
      <c r="AR469" s="18" t="s">
        <v>141</v>
      </c>
      <c r="AT469" s="18" t="s">
        <v>136</v>
      </c>
      <c r="AU469" s="18" t="s">
        <v>84</v>
      </c>
      <c r="AY469" s="18" t="s">
        <v>133</v>
      </c>
      <c r="BE469" s="194">
        <f>IF(N469="základní",J469,0)</f>
        <v>0</v>
      </c>
      <c r="BF469" s="194">
        <f>IF(N469="snížená",J469,0)</f>
        <v>0</v>
      </c>
      <c r="BG469" s="194">
        <f>IF(N469="zákl. přenesená",J469,0)</f>
        <v>0</v>
      </c>
      <c r="BH469" s="194">
        <f>IF(N469="sníž. přenesená",J469,0)</f>
        <v>0</v>
      </c>
      <c r="BI469" s="194">
        <f>IF(N469="nulová",J469,0)</f>
        <v>0</v>
      </c>
      <c r="BJ469" s="18" t="s">
        <v>82</v>
      </c>
      <c r="BK469" s="194">
        <f>ROUND(I469*H469,2)</f>
        <v>0</v>
      </c>
      <c r="BL469" s="18" t="s">
        <v>141</v>
      </c>
      <c r="BM469" s="18" t="s">
        <v>1347</v>
      </c>
    </row>
    <row r="470" spans="2:51" s="12" customFormat="1" ht="11.25">
      <c r="B470" s="211"/>
      <c r="C470" s="212"/>
      <c r="D470" s="213" t="s">
        <v>802</v>
      </c>
      <c r="E470" s="214" t="s">
        <v>19</v>
      </c>
      <c r="F470" s="215" t="s">
        <v>1348</v>
      </c>
      <c r="G470" s="212"/>
      <c r="H470" s="216">
        <v>21.24</v>
      </c>
      <c r="I470" s="217"/>
      <c r="J470" s="212"/>
      <c r="K470" s="212"/>
      <c r="L470" s="218"/>
      <c r="M470" s="219"/>
      <c r="N470" s="220"/>
      <c r="O470" s="220"/>
      <c r="P470" s="220"/>
      <c r="Q470" s="220"/>
      <c r="R470" s="220"/>
      <c r="S470" s="220"/>
      <c r="T470" s="221"/>
      <c r="AT470" s="222" t="s">
        <v>802</v>
      </c>
      <c r="AU470" s="222" t="s">
        <v>84</v>
      </c>
      <c r="AV470" s="12" t="s">
        <v>84</v>
      </c>
      <c r="AW470" s="12" t="s">
        <v>35</v>
      </c>
      <c r="AX470" s="12" t="s">
        <v>82</v>
      </c>
      <c r="AY470" s="222" t="s">
        <v>133</v>
      </c>
    </row>
    <row r="471" spans="2:65" s="1" customFormat="1" ht="16.5" customHeight="1">
      <c r="B471" s="35"/>
      <c r="C471" s="195" t="s">
        <v>1349</v>
      </c>
      <c r="D471" s="195" t="s">
        <v>143</v>
      </c>
      <c r="E471" s="196" t="s">
        <v>991</v>
      </c>
      <c r="F471" s="197" t="s">
        <v>992</v>
      </c>
      <c r="G471" s="198" t="s">
        <v>806</v>
      </c>
      <c r="H471" s="199">
        <v>0.542</v>
      </c>
      <c r="I471" s="200"/>
      <c r="J471" s="201">
        <f>ROUND(I471*H471,2)</f>
        <v>0</v>
      </c>
      <c r="K471" s="197" t="s">
        <v>800</v>
      </c>
      <c r="L471" s="202"/>
      <c r="M471" s="203" t="s">
        <v>19</v>
      </c>
      <c r="N471" s="204" t="s">
        <v>45</v>
      </c>
      <c r="O471" s="61"/>
      <c r="P471" s="192">
        <f>O471*H471</f>
        <v>0</v>
      </c>
      <c r="Q471" s="192">
        <v>0.032</v>
      </c>
      <c r="R471" s="192">
        <f>Q471*H471</f>
        <v>0.017344000000000002</v>
      </c>
      <c r="S471" s="192">
        <v>0</v>
      </c>
      <c r="T471" s="193">
        <f>S471*H471</f>
        <v>0</v>
      </c>
      <c r="AR471" s="18" t="s">
        <v>146</v>
      </c>
      <c r="AT471" s="18" t="s">
        <v>143</v>
      </c>
      <c r="AU471" s="18" t="s">
        <v>84</v>
      </c>
      <c r="AY471" s="18" t="s">
        <v>133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18" t="s">
        <v>82</v>
      </c>
      <c r="BK471" s="194">
        <f>ROUND(I471*H471,2)</f>
        <v>0</v>
      </c>
      <c r="BL471" s="18" t="s">
        <v>141</v>
      </c>
      <c r="BM471" s="18" t="s">
        <v>1350</v>
      </c>
    </row>
    <row r="472" spans="2:51" s="12" customFormat="1" ht="11.25">
      <c r="B472" s="211"/>
      <c r="C472" s="212"/>
      <c r="D472" s="213" t="s">
        <v>802</v>
      </c>
      <c r="E472" s="214" t="s">
        <v>19</v>
      </c>
      <c r="F472" s="215" t="s">
        <v>1351</v>
      </c>
      <c r="G472" s="212"/>
      <c r="H472" s="216">
        <v>0.542</v>
      </c>
      <c r="I472" s="217"/>
      <c r="J472" s="212"/>
      <c r="K472" s="212"/>
      <c r="L472" s="218"/>
      <c r="M472" s="219"/>
      <c r="N472" s="220"/>
      <c r="O472" s="220"/>
      <c r="P472" s="220"/>
      <c r="Q472" s="220"/>
      <c r="R472" s="220"/>
      <c r="S472" s="220"/>
      <c r="T472" s="221"/>
      <c r="AT472" s="222" t="s">
        <v>802</v>
      </c>
      <c r="AU472" s="222" t="s">
        <v>84</v>
      </c>
      <c r="AV472" s="12" t="s">
        <v>84</v>
      </c>
      <c r="AW472" s="12" t="s">
        <v>35</v>
      </c>
      <c r="AX472" s="12" t="s">
        <v>82</v>
      </c>
      <c r="AY472" s="222" t="s">
        <v>133</v>
      </c>
    </row>
    <row r="473" spans="2:65" s="1" customFormat="1" ht="22.5" customHeight="1">
      <c r="B473" s="35"/>
      <c r="C473" s="183" t="s">
        <v>1352</v>
      </c>
      <c r="D473" s="183" t="s">
        <v>136</v>
      </c>
      <c r="E473" s="184" t="s">
        <v>1353</v>
      </c>
      <c r="F473" s="185" t="s">
        <v>1354</v>
      </c>
      <c r="G473" s="186" t="s">
        <v>269</v>
      </c>
      <c r="H473" s="187">
        <v>134.086</v>
      </c>
      <c r="I473" s="188"/>
      <c r="J473" s="189">
        <f>ROUND(I473*H473,2)</f>
        <v>0</v>
      </c>
      <c r="K473" s="185" t="s">
        <v>800</v>
      </c>
      <c r="L473" s="39"/>
      <c r="M473" s="190" t="s">
        <v>19</v>
      </c>
      <c r="N473" s="191" t="s">
        <v>45</v>
      </c>
      <c r="O473" s="61"/>
      <c r="P473" s="192">
        <f>O473*H473</f>
        <v>0</v>
      </c>
      <c r="Q473" s="192">
        <v>0.00014</v>
      </c>
      <c r="R473" s="192">
        <f>Q473*H473</f>
        <v>0.01877204</v>
      </c>
      <c r="S473" s="192">
        <v>0</v>
      </c>
      <c r="T473" s="193">
        <f>S473*H473</f>
        <v>0</v>
      </c>
      <c r="AR473" s="18" t="s">
        <v>141</v>
      </c>
      <c r="AT473" s="18" t="s">
        <v>136</v>
      </c>
      <c r="AU473" s="18" t="s">
        <v>84</v>
      </c>
      <c r="AY473" s="18" t="s">
        <v>133</v>
      </c>
      <c r="BE473" s="194">
        <f>IF(N473="základní",J473,0)</f>
        <v>0</v>
      </c>
      <c r="BF473" s="194">
        <f>IF(N473="snížená",J473,0)</f>
        <v>0</v>
      </c>
      <c r="BG473" s="194">
        <f>IF(N473="zákl. přenesená",J473,0)</f>
        <v>0</v>
      </c>
      <c r="BH473" s="194">
        <f>IF(N473="sníž. přenesená",J473,0)</f>
        <v>0</v>
      </c>
      <c r="BI473" s="194">
        <f>IF(N473="nulová",J473,0)</f>
        <v>0</v>
      </c>
      <c r="BJ473" s="18" t="s">
        <v>82</v>
      </c>
      <c r="BK473" s="194">
        <f>ROUND(I473*H473,2)</f>
        <v>0</v>
      </c>
      <c r="BL473" s="18" t="s">
        <v>141</v>
      </c>
      <c r="BM473" s="18" t="s">
        <v>1355</v>
      </c>
    </row>
    <row r="474" spans="2:51" s="12" customFormat="1" ht="11.25">
      <c r="B474" s="211"/>
      <c r="C474" s="212"/>
      <c r="D474" s="213" t="s">
        <v>802</v>
      </c>
      <c r="E474" s="214" t="s">
        <v>19</v>
      </c>
      <c r="F474" s="215" t="s">
        <v>1300</v>
      </c>
      <c r="G474" s="212"/>
      <c r="H474" s="216">
        <v>134.086</v>
      </c>
      <c r="I474" s="217"/>
      <c r="J474" s="212"/>
      <c r="K474" s="212"/>
      <c r="L474" s="218"/>
      <c r="M474" s="219"/>
      <c r="N474" s="220"/>
      <c r="O474" s="220"/>
      <c r="P474" s="220"/>
      <c r="Q474" s="220"/>
      <c r="R474" s="220"/>
      <c r="S474" s="220"/>
      <c r="T474" s="221"/>
      <c r="AT474" s="222" t="s">
        <v>802</v>
      </c>
      <c r="AU474" s="222" t="s">
        <v>84</v>
      </c>
      <c r="AV474" s="12" t="s">
        <v>84</v>
      </c>
      <c r="AW474" s="12" t="s">
        <v>35</v>
      </c>
      <c r="AX474" s="12" t="s">
        <v>82</v>
      </c>
      <c r="AY474" s="222" t="s">
        <v>133</v>
      </c>
    </row>
    <row r="475" spans="2:65" s="1" customFormat="1" ht="22.5" customHeight="1">
      <c r="B475" s="35"/>
      <c r="C475" s="183" t="s">
        <v>1356</v>
      </c>
      <c r="D475" s="183" t="s">
        <v>136</v>
      </c>
      <c r="E475" s="184" t="s">
        <v>1357</v>
      </c>
      <c r="F475" s="185" t="s">
        <v>1358</v>
      </c>
      <c r="G475" s="186" t="s">
        <v>269</v>
      </c>
      <c r="H475" s="187">
        <v>49.251</v>
      </c>
      <c r="I475" s="188"/>
      <c r="J475" s="189">
        <f>ROUND(I475*H475,2)</f>
        <v>0</v>
      </c>
      <c r="K475" s="185" t="s">
        <v>800</v>
      </c>
      <c r="L475" s="39"/>
      <c r="M475" s="190" t="s">
        <v>19</v>
      </c>
      <c r="N475" s="191" t="s">
        <v>45</v>
      </c>
      <c r="O475" s="61"/>
      <c r="P475" s="192">
        <f>O475*H475</f>
        <v>0</v>
      </c>
      <c r="Q475" s="192">
        <v>0.00027</v>
      </c>
      <c r="R475" s="192">
        <f>Q475*H475</f>
        <v>0.013297769999999999</v>
      </c>
      <c r="S475" s="192">
        <v>0</v>
      </c>
      <c r="T475" s="193">
        <f>S475*H475</f>
        <v>0</v>
      </c>
      <c r="AR475" s="18" t="s">
        <v>141</v>
      </c>
      <c r="AT475" s="18" t="s">
        <v>136</v>
      </c>
      <c r="AU475" s="18" t="s">
        <v>84</v>
      </c>
      <c r="AY475" s="18" t="s">
        <v>133</v>
      </c>
      <c r="BE475" s="194">
        <f>IF(N475="základní",J475,0)</f>
        <v>0</v>
      </c>
      <c r="BF475" s="194">
        <f>IF(N475="snížená",J475,0)</f>
        <v>0</v>
      </c>
      <c r="BG475" s="194">
        <f>IF(N475="zákl. přenesená",J475,0)</f>
        <v>0</v>
      </c>
      <c r="BH475" s="194">
        <f>IF(N475="sníž. přenesená",J475,0)</f>
        <v>0</v>
      </c>
      <c r="BI475" s="194">
        <f>IF(N475="nulová",J475,0)</f>
        <v>0</v>
      </c>
      <c r="BJ475" s="18" t="s">
        <v>82</v>
      </c>
      <c r="BK475" s="194">
        <f>ROUND(I475*H475,2)</f>
        <v>0</v>
      </c>
      <c r="BL475" s="18" t="s">
        <v>141</v>
      </c>
      <c r="BM475" s="18" t="s">
        <v>1359</v>
      </c>
    </row>
    <row r="476" spans="2:51" s="12" customFormat="1" ht="11.25">
      <c r="B476" s="211"/>
      <c r="C476" s="212"/>
      <c r="D476" s="213" t="s">
        <v>802</v>
      </c>
      <c r="E476" s="214" t="s">
        <v>19</v>
      </c>
      <c r="F476" s="215" t="s">
        <v>1304</v>
      </c>
      <c r="G476" s="212"/>
      <c r="H476" s="216">
        <v>49.251</v>
      </c>
      <c r="I476" s="217"/>
      <c r="J476" s="212"/>
      <c r="K476" s="212"/>
      <c r="L476" s="218"/>
      <c r="M476" s="219"/>
      <c r="N476" s="220"/>
      <c r="O476" s="220"/>
      <c r="P476" s="220"/>
      <c r="Q476" s="220"/>
      <c r="R476" s="220"/>
      <c r="S476" s="220"/>
      <c r="T476" s="221"/>
      <c r="AT476" s="222" t="s">
        <v>802</v>
      </c>
      <c r="AU476" s="222" t="s">
        <v>84</v>
      </c>
      <c r="AV476" s="12" t="s">
        <v>84</v>
      </c>
      <c r="AW476" s="12" t="s">
        <v>35</v>
      </c>
      <c r="AX476" s="12" t="s">
        <v>82</v>
      </c>
      <c r="AY476" s="222" t="s">
        <v>133</v>
      </c>
    </row>
    <row r="477" spans="2:65" s="1" customFormat="1" ht="22.5" customHeight="1">
      <c r="B477" s="35"/>
      <c r="C477" s="183" t="s">
        <v>1360</v>
      </c>
      <c r="D477" s="183" t="s">
        <v>136</v>
      </c>
      <c r="E477" s="184" t="s">
        <v>1361</v>
      </c>
      <c r="F477" s="185" t="s">
        <v>1362</v>
      </c>
      <c r="G477" s="186" t="s">
        <v>269</v>
      </c>
      <c r="H477" s="187">
        <v>16.564</v>
      </c>
      <c r="I477" s="188"/>
      <c r="J477" s="189">
        <f>ROUND(I477*H477,2)</f>
        <v>0</v>
      </c>
      <c r="K477" s="185" t="s">
        <v>800</v>
      </c>
      <c r="L477" s="39"/>
      <c r="M477" s="190" t="s">
        <v>19</v>
      </c>
      <c r="N477" s="191" t="s">
        <v>45</v>
      </c>
      <c r="O477" s="61"/>
      <c r="P477" s="192">
        <f>O477*H477</f>
        <v>0</v>
      </c>
      <c r="Q477" s="192">
        <v>0.00041</v>
      </c>
      <c r="R477" s="192">
        <f>Q477*H477</f>
        <v>0.00679124</v>
      </c>
      <c r="S477" s="192">
        <v>0</v>
      </c>
      <c r="T477" s="193">
        <f>S477*H477</f>
        <v>0</v>
      </c>
      <c r="AR477" s="18" t="s">
        <v>141</v>
      </c>
      <c r="AT477" s="18" t="s">
        <v>136</v>
      </c>
      <c r="AU477" s="18" t="s">
        <v>84</v>
      </c>
      <c r="AY477" s="18" t="s">
        <v>133</v>
      </c>
      <c r="BE477" s="194">
        <f>IF(N477="základní",J477,0)</f>
        <v>0</v>
      </c>
      <c r="BF477" s="194">
        <f>IF(N477="snížená",J477,0)</f>
        <v>0</v>
      </c>
      <c r="BG477" s="194">
        <f>IF(N477="zákl. přenesená",J477,0)</f>
        <v>0</v>
      </c>
      <c r="BH477" s="194">
        <f>IF(N477="sníž. přenesená",J477,0)</f>
        <v>0</v>
      </c>
      <c r="BI477" s="194">
        <f>IF(N477="nulová",J477,0)</f>
        <v>0</v>
      </c>
      <c r="BJ477" s="18" t="s">
        <v>82</v>
      </c>
      <c r="BK477" s="194">
        <f>ROUND(I477*H477,2)</f>
        <v>0</v>
      </c>
      <c r="BL477" s="18" t="s">
        <v>141</v>
      </c>
      <c r="BM477" s="18" t="s">
        <v>1363</v>
      </c>
    </row>
    <row r="478" spans="2:51" s="12" customFormat="1" ht="11.25">
      <c r="B478" s="211"/>
      <c r="C478" s="212"/>
      <c r="D478" s="213" t="s">
        <v>802</v>
      </c>
      <c r="E478" s="214" t="s">
        <v>19</v>
      </c>
      <c r="F478" s="215" t="s">
        <v>1308</v>
      </c>
      <c r="G478" s="212"/>
      <c r="H478" s="216">
        <v>16.564</v>
      </c>
      <c r="I478" s="217"/>
      <c r="J478" s="212"/>
      <c r="K478" s="212"/>
      <c r="L478" s="218"/>
      <c r="M478" s="219"/>
      <c r="N478" s="220"/>
      <c r="O478" s="220"/>
      <c r="P478" s="220"/>
      <c r="Q478" s="220"/>
      <c r="R478" s="220"/>
      <c r="S478" s="220"/>
      <c r="T478" s="221"/>
      <c r="AT478" s="222" t="s">
        <v>802</v>
      </c>
      <c r="AU478" s="222" t="s">
        <v>84</v>
      </c>
      <c r="AV478" s="12" t="s">
        <v>84</v>
      </c>
      <c r="AW478" s="12" t="s">
        <v>35</v>
      </c>
      <c r="AX478" s="12" t="s">
        <v>82</v>
      </c>
      <c r="AY478" s="222" t="s">
        <v>133</v>
      </c>
    </row>
    <row r="479" spans="2:65" s="1" customFormat="1" ht="16.5" customHeight="1">
      <c r="B479" s="35"/>
      <c r="C479" s="195" t="s">
        <v>1364</v>
      </c>
      <c r="D479" s="195" t="s">
        <v>143</v>
      </c>
      <c r="E479" s="196" t="s">
        <v>1365</v>
      </c>
      <c r="F479" s="197" t="s">
        <v>1366</v>
      </c>
      <c r="G479" s="198" t="s">
        <v>269</v>
      </c>
      <c r="H479" s="199">
        <v>407.798</v>
      </c>
      <c r="I479" s="200"/>
      <c r="J479" s="201">
        <f>ROUND(I479*H479,2)</f>
        <v>0</v>
      </c>
      <c r="K479" s="197" t="s">
        <v>140</v>
      </c>
      <c r="L479" s="202"/>
      <c r="M479" s="203" t="s">
        <v>19</v>
      </c>
      <c r="N479" s="204" t="s">
        <v>45</v>
      </c>
      <c r="O479" s="61"/>
      <c r="P479" s="192">
        <f>O479*H479</f>
        <v>0</v>
      </c>
      <c r="Q479" s="192">
        <v>0.0035</v>
      </c>
      <c r="R479" s="192">
        <f>Q479*H479</f>
        <v>1.4272930000000001</v>
      </c>
      <c r="S479" s="192">
        <v>0</v>
      </c>
      <c r="T479" s="193">
        <f>S479*H479</f>
        <v>0</v>
      </c>
      <c r="AR479" s="18" t="s">
        <v>146</v>
      </c>
      <c r="AT479" s="18" t="s">
        <v>143</v>
      </c>
      <c r="AU479" s="18" t="s">
        <v>84</v>
      </c>
      <c r="AY479" s="18" t="s">
        <v>133</v>
      </c>
      <c r="BE479" s="194">
        <f>IF(N479="základní",J479,0)</f>
        <v>0</v>
      </c>
      <c r="BF479" s="194">
        <f>IF(N479="snížená",J479,0)</f>
        <v>0</v>
      </c>
      <c r="BG479" s="194">
        <f>IF(N479="zákl. přenesená",J479,0)</f>
        <v>0</v>
      </c>
      <c r="BH479" s="194">
        <f>IF(N479="sníž. přenesená",J479,0)</f>
        <v>0</v>
      </c>
      <c r="BI479" s="194">
        <f>IF(N479="nulová",J479,0)</f>
        <v>0</v>
      </c>
      <c r="BJ479" s="18" t="s">
        <v>82</v>
      </c>
      <c r="BK479" s="194">
        <f>ROUND(I479*H479,2)</f>
        <v>0</v>
      </c>
      <c r="BL479" s="18" t="s">
        <v>141</v>
      </c>
      <c r="BM479" s="18" t="s">
        <v>1367</v>
      </c>
    </row>
    <row r="480" spans="2:51" s="12" customFormat="1" ht="11.25">
      <c r="B480" s="211"/>
      <c r="C480" s="212"/>
      <c r="D480" s="213" t="s">
        <v>802</v>
      </c>
      <c r="E480" s="214" t="s">
        <v>19</v>
      </c>
      <c r="F480" s="215" t="s">
        <v>1368</v>
      </c>
      <c r="G480" s="212"/>
      <c r="H480" s="216">
        <v>407.798</v>
      </c>
      <c r="I480" s="217"/>
      <c r="J480" s="212"/>
      <c r="K480" s="212"/>
      <c r="L480" s="218"/>
      <c r="M480" s="219"/>
      <c r="N480" s="220"/>
      <c r="O480" s="220"/>
      <c r="P480" s="220"/>
      <c r="Q480" s="220"/>
      <c r="R480" s="220"/>
      <c r="S480" s="220"/>
      <c r="T480" s="221"/>
      <c r="AT480" s="222" t="s">
        <v>802</v>
      </c>
      <c r="AU480" s="222" t="s">
        <v>84</v>
      </c>
      <c r="AV480" s="12" t="s">
        <v>84</v>
      </c>
      <c r="AW480" s="12" t="s">
        <v>35</v>
      </c>
      <c r="AX480" s="12" t="s">
        <v>82</v>
      </c>
      <c r="AY480" s="222" t="s">
        <v>133</v>
      </c>
    </row>
    <row r="481" spans="2:65" s="1" customFormat="1" ht="22.5" customHeight="1">
      <c r="B481" s="35"/>
      <c r="C481" s="183" t="s">
        <v>1369</v>
      </c>
      <c r="D481" s="183" t="s">
        <v>136</v>
      </c>
      <c r="E481" s="184" t="s">
        <v>1370</v>
      </c>
      <c r="F481" s="185" t="s">
        <v>1371</v>
      </c>
      <c r="G481" s="186" t="s">
        <v>269</v>
      </c>
      <c r="H481" s="187">
        <v>1.8</v>
      </c>
      <c r="I481" s="188"/>
      <c r="J481" s="189">
        <f>ROUND(I481*H481,2)</f>
        <v>0</v>
      </c>
      <c r="K481" s="185" t="s">
        <v>140</v>
      </c>
      <c r="L481" s="39"/>
      <c r="M481" s="190" t="s">
        <v>19</v>
      </c>
      <c r="N481" s="191" t="s">
        <v>45</v>
      </c>
      <c r="O481" s="61"/>
      <c r="P481" s="192">
        <f>O481*H481</f>
        <v>0</v>
      </c>
      <c r="Q481" s="192">
        <v>0</v>
      </c>
      <c r="R481" s="192">
        <f>Q481*H481</f>
        <v>0</v>
      </c>
      <c r="S481" s="192">
        <v>0</v>
      </c>
      <c r="T481" s="193">
        <f>S481*H481</f>
        <v>0</v>
      </c>
      <c r="AR481" s="18" t="s">
        <v>141</v>
      </c>
      <c r="AT481" s="18" t="s">
        <v>136</v>
      </c>
      <c r="AU481" s="18" t="s">
        <v>84</v>
      </c>
      <c r="AY481" s="18" t="s">
        <v>133</v>
      </c>
      <c r="BE481" s="194">
        <f>IF(N481="základní",J481,0)</f>
        <v>0</v>
      </c>
      <c r="BF481" s="194">
        <f>IF(N481="snížená",J481,0)</f>
        <v>0</v>
      </c>
      <c r="BG481" s="194">
        <f>IF(N481="zákl. přenesená",J481,0)</f>
        <v>0</v>
      </c>
      <c r="BH481" s="194">
        <f>IF(N481="sníž. přenesená",J481,0)</f>
        <v>0</v>
      </c>
      <c r="BI481" s="194">
        <f>IF(N481="nulová",J481,0)</f>
        <v>0</v>
      </c>
      <c r="BJ481" s="18" t="s">
        <v>82</v>
      </c>
      <c r="BK481" s="194">
        <f>ROUND(I481*H481,2)</f>
        <v>0</v>
      </c>
      <c r="BL481" s="18" t="s">
        <v>141</v>
      </c>
      <c r="BM481" s="18" t="s">
        <v>1372</v>
      </c>
    </row>
    <row r="482" spans="2:51" s="12" customFormat="1" ht="11.25">
      <c r="B482" s="211"/>
      <c r="C482" s="212"/>
      <c r="D482" s="213" t="s">
        <v>802</v>
      </c>
      <c r="E482" s="214" t="s">
        <v>19</v>
      </c>
      <c r="F482" s="215" t="s">
        <v>1338</v>
      </c>
      <c r="G482" s="212"/>
      <c r="H482" s="216">
        <v>1.8</v>
      </c>
      <c r="I482" s="217"/>
      <c r="J482" s="212"/>
      <c r="K482" s="212"/>
      <c r="L482" s="218"/>
      <c r="M482" s="219"/>
      <c r="N482" s="220"/>
      <c r="O482" s="220"/>
      <c r="P482" s="220"/>
      <c r="Q482" s="220"/>
      <c r="R482" s="220"/>
      <c r="S482" s="220"/>
      <c r="T482" s="221"/>
      <c r="AT482" s="222" t="s">
        <v>802</v>
      </c>
      <c r="AU482" s="222" t="s">
        <v>84</v>
      </c>
      <c r="AV482" s="12" t="s">
        <v>84</v>
      </c>
      <c r="AW482" s="12" t="s">
        <v>35</v>
      </c>
      <c r="AX482" s="12" t="s">
        <v>82</v>
      </c>
      <c r="AY482" s="222" t="s">
        <v>133</v>
      </c>
    </row>
    <row r="483" spans="2:65" s="1" customFormat="1" ht="16.5" customHeight="1">
      <c r="B483" s="35"/>
      <c r="C483" s="195" t="s">
        <v>1373</v>
      </c>
      <c r="D483" s="195" t="s">
        <v>143</v>
      </c>
      <c r="E483" s="196" t="s">
        <v>1374</v>
      </c>
      <c r="F483" s="197" t="s">
        <v>1375</v>
      </c>
      <c r="G483" s="198" t="s">
        <v>269</v>
      </c>
      <c r="H483" s="199">
        <v>1.98</v>
      </c>
      <c r="I483" s="200"/>
      <c r="J483" s="201">
        <f>ROUND(I483*H483,2)</f>
        <v>0</v>
      </c>
      <c r="K483" s="197" t="s">
        <v>800</v>
      </c>
      <c r="L483" s="202"/>
      <c r="M483" s="203" t="s">
        <v>19</v>
      </c>
      <c r="N483" s="204" t="s">
        <v>45</v>
      </c>
      <c r="O483" s="61"/>
      <c r="P483" s="192">
        <f>O483*H483</f>
        <v>0</v>
      </c>
      <c r="Q483" s="192">
        <v>0.00011</v>
      </c>
      <c r="R483" s="192">
        <f>Q483*H483</f>
        <v>0.0002178</v>
      </c>
      <c r="S483" s="192">
        <v>0</v>
      </c>
      <c r="T483" s="193">
        <f>S483*H483</f>
        <v>0</v>
      </c>
      <c r="AR483" s="18" t="s">
        <v>146</v>
      </c>
      <c r="AT483" s="18" t="s">
        <v>143</v>
      </c>
      <c r="AU483" s="18" t="s">
        <v>84</v>
      </c>
      <c r="AY483" s="18" t="s">
        <v>133</v>
      </c>
      <c r="BE483" s="194">
        <f>IF(N483="základní",J483,0)</f>
        <v>0</v>
      </c>
      <c r="BF483" s="194">
        <f>IF(N483="snížená",J483,0)</f>
        <v>0</v>
      </c>
      <c r="BG483" s="194">
        <f>IF(N483="zákl. přenesená",J483,0)</f>
        <v>0</v>
      </c>
      <c r="BH483" s="194">
        <f>IF(N483="sníž. přenesená",J483,0)</f>
        <v>0</v>
      </c>
      <c r="BI483" s="194">
        <f>IF(N483="nulová",J483,0)</f>
        <v>0</v>
      </c>
      <c r="BJ483" s="18" t="s">
        <v>82</v>
      </c>
      <c r="BK483" s="194">
        <f>ROUND(I483*H483,2)</f>
        <v>0</v>
      </c>
      <c r="BL483" s="18" t="s">
        <v>141</v>
      </c>
      <c r="BM483" s="18" t="s">
        <v>1376</v>
      </c>
    </row>
    <row r="484" spans="2:51" s="12" customFormat="1" ht="11.25">
      <c r="B484" s="211"/>
      <c r="C484" s="212"/>
      <c r="D484" s="213" t="s">
        <v>802</v>
      </c>
      <c r="E484" s="214" t="s">
        <v>19</v>
      </c>
      <c r="F484" s="215" t="s">
        <v>1377</v>
      </c>
      <c r="G484" s="212"/>
      <c r="H484" s="216">
        <v>1.98</v>
      </c>
      <c r="I484" s="217"/>
      <c r="J484" s="212"/>
      <c r="K484" s="212"/>
      <c r="L484" s="218"/>
      <c r="M484" s="219"/>
      <c r="N484" s="220"/>
      <c r="O484" s="220"/>
      <c r="P484" s="220"/>
      <c r="Q484" s="220"/>
      <c r="R484" s="220"/>
      <c r="S484" s="220"/>
      <c r="T484" s="221"/>
      <c r="AT484" s="222" t="s">
        <v>802</v>
      </c>
      <c r="AU484" s="222" t="s">
        <v>84</v>
      </c>
      <c r="AV484" s="12" t="s">
        <v>84</v>
      </c>
      <c r="AW484" s="12" t="s">
        <v>35</v>
      </c>
      <c r="AX484" s="12" t="s">
        <v>82</v>
      </c>
      <c r="AY484" s="222" t="s">
        <v>133</v>
      </c>
    </row>
    <row r="485" spans="2:65" s="1" customFormat="1" ht="22.5" customHeight="1">
      <c r="B485" s="35"/>
      <c r="C485" s="183" t="s">
        <v>1378</v>
      </c>
      <c r="D485" s="183" t="s">
        <v>136</v>
      </c>
      <c r="E485" s="184" t="s">
        <v>182</v>
      </c>
      <c r="F485" s="185" t="s">
        <v>183</v>
      </c>
      <c r="G485" s="186" t="s">
        <v>184</v>
      </c>
      <c r="H485" s="205"/>
      <c r="I485" s="188"/>
      <c r="J485" s="189">
        <f>ROUND(I485*H485,2)</f>
        <v>0</v>
      </c>
      <c r="K485" s="185" t="s">
        <v>140</v>
      </c>
      <c r="L485" s="39"/>
      <c r="M485" s="190" t="s">
        <v>19</v>
      </c>
      <c r="N485" s="191" t="s">
        <v>45</v>
      </c>
      <c r="O485" s="61"/>
      <c r="P485" s="192">
        <f>O485*H485</f>
        <v>0</v>
      </c>
      <c r="Q485" s="192">
        <v>0</v>
      </c>
      <c r="R485" s="192">
        <f>Q485*H485</f>
        <v>0</v>
      </c>
      <c r="S485" s="192">
        <v>0</v>
      </c>
      <c r="T485" s="193">
        <f>S485*H485</f>
        <v>0</v>
      </c>
      <c r="AR485" s="18" t="s">
        <v>141</v>
      </c>
      <c r="AT485" s="18" t="s">
        <v>136</v>
      </c>
      <c r="AU485" s="18" t="s">
        <v>84</v>
      </c>
      <c r="AY485" s="18" t="s">
        <v>133</v>
      </c>
      <c r="BE485" s="194">
        <f>IF(N485="základní",J485,0)</f>
        <v>0</v>
      </c>
      <c r="BF485" s="194">
        <f>IF(N485="snížená",J485,0)</f>
        <v>0</v>
      </c>
      <c r="BG485" s="194">
        <f>IF(N485="zákl. přenesená",J485,0)</f>
        <v>0</v>
      </c>
      <c r="BH485" s="194">
        <f>IF(N485="sníž. přenesená",J485,0)</f>
        <v>0</v>
      </c>
      <c r="BI485" s="194">
        <f>IF(N485="nulová",J485,0)</f>
        <v>0</v>
      </c>
      <c r="BJ485" s="18" t="s">
        <v>82</v>
      </c>
      <c r="BK485" s="194">
        <f>ROUND(I485*H485,2)</f>
        <v>0</v>
      </c>
      <c r="BL485" s="18" t="s">
        <v>141</v>
      </c>
      <c r="BM485" s="18" t="s">
        <v>1379</v>
      </c>
    </row>
    <row r="486" spans="2:63" s="11" customFormat="1" ht="22.9" customHeight="1">
      <c r="B486" s="167"/>
      <c r="C486" s="168"/>
      <c r="D486" s="169" t="s">
        <v>73</v>
      </c>
      <c r="E486" s="181" t="s">
        <v>1380</v>
      </c>
      <c r="F486" s="181" t="s">
        <v>1381</v>
      </c>
      <c r="G486" s="168"/>
      <c r="H486" s="168"/>
      <c r="I486" s="171"/>
      <c r="J486" s="182">
        <f>BK486</f>
        <v>0</v>
      </c>
      <c r="K486" s="168"/>
      <c r="L486" s="173"/>
      <c r="M486" s="174"/>
      <c r="N486" s="175"/>
      <c r="O486" s="175"/>
      <c r="P486" s="176">
        <f>SUM(P487:P491)</f>
        <v>0</v>
      </c>
      <c r="Q486" s="175"/>
      <c r="R486" s="176">
        <f>SUM(R487:R491)</f>
        <v>0.68251832</v>
      </c>
      <c r="S486" s="175"/>
      <c r="T486" s="177">
        <f>SUM(T487:T491)</f>
        <v>0</v>
      </c>
      <c r="AR486" s="178" t="s">
        <v>84</v>
      </c>
      <c r="AT486" s="179" t="s">
        <v>73</v>
      </c>
      <c r="AU486" s="179" t="s">
        <v>82</v>
      </c>
      <c r="AY486" s="178" t="s">
        <v>133</v>
      </c>
      <c r="BK486" s="180">
        <f>SUM(BK487:BK491)</f>
        <v>0</v>
      </c>
    </row>
    <row r="487" spans="2:65" s="1" customFormat="1" ht="22.5" customHeight="1">
      <c r="B487" s="35"/>
      <c r="C487" s="183" t="s">
        <v>1382</v>
      </c>
      <c r="D487" s="183" t="s">
        <v>136</v>
      </c>
      <c r="E487" s="184" t="s">
        <v>1383</v>
      </c>
      <c r="F487" s="185" t="s">
        <v>1384</v>
      </c>
      <c r="G487" s="186" t="s">
        <v>269</v>
      </c>
      <c r="H487" s="187">
        <v>40.64</v>
      </c>
      <c r="I487" s="188"/>
      <c r="J487" s="189">
        <f>ROUND(I487*H487,2)</f>
        <v>0</v>
      </c>
      <c r="K487" s="185" t="s">
        <v>140</v>
      </c>
      <c r="L487" s="39"/>
      <c r="M487" s="190" t="s">
        <v>19</v>
      </c>
      <c r="N487" s="191" t="s">
        <v>45</v>
      </c>
      <c r="O487" s="61"/>
      <c r="P487" s="192">
        <f>O487*H487</f>
        <v>0</v>
      </c>
      <c r="Q487" s="192">
        <v>0.01621</v>
      </c>
      <c r="R487" s="192">
        <f>Q487*H487</f>
        <v>0.6587744</v>
      </c>
      <c r="S487" s="192">
        <v>0</v>
      </c>
      <c r="T487" s="193">
        <f>S487*H487</f>
        <v>0</v>
      </c>
      <c r="AR487" s="18" t="s">
        <v>141</v>
      </c>
      <c r="AT487" s="18" t="s">
        <v>136</v>
      </c>
      <c r="AU487" s="18" t="s">
        <v>84</v>
      </c>
      <c r="AY487" s="18" t="s">
        <v>133</v>
      </c>
      <c r="BE487" s="194">
        <f>IF(N487="základní",J487,0)</f>
        <v>0</v>
      </c>
      <c r="BF487" s="194">
        <f>IF(N487="snížená",J487,0)</f>
        <v>0</v>
      </c>
      <c r="BG487" s="194">
        <f>IF(N487="zákl. přenesená",J487,0)</f>
        <v>0</v>
      </c>
      <c r="BH487" s="194">
        <f>IF(N487="sníž. přenesená",J487,0)</f>
        <v>0</v>
      </c>
      <c r="BI487" s="194">
        <f>IF(N487="nulová",J487,0)</f>
        <v>0</v>
      </c>
      <c r="BJ487" s="18" t="s">
        <v>82</v>
      </c>
      <c r="BK487" s="194">
        <f>ROUND(I487*H487,2)</f>
        <v>0</v>
      </c>
      <c r="BL487" s="18" t="s">
        <v>141</v>
      </c>
      <c r="BM487" s="18" t="s">
        <v>1385</v>
      </c>
    </row>
    <row r="488" spans="2:51" s="12" customFormat="1" ht="11.25">
      <c r="B488" s="211"/>
      <c r="C488" s="212"/>
      <c r="D488" s="213" t="s">
        <v>802</v>
      </c>
      <c r="E488" s="214" t="s">
        <v>19</v>
      </c>
      <c r="F488" s="215" t="s">
        <v>1386</v>
      </c>
      <c r="G488" s="212"/>
      <c r="H488" s="216">
        <v>40.64</v>
      </c>
      <c r="I488" s="217"/>
      <c r="J488" s="212"/>
      <c r="K488" s="212"/>
      <c r="L488" s="218"/>
      <c r="M488" s="219"/>
      <c r="N488" s="220"/>
      <c r="O488" s="220"/>
      <c r="P488" s="220"/>
      <c r="Q488" s="220"/>
      <c r="R488" s="220"/>
      <c r="S488" s="220"/>
      <c r="T488" s="221"/>
      <c r="AT488" s="222" t="s">
        <v>802</v>
      </c>
      <c r="AU488" s="222" t="s">
        <v>84</v>
      </c>
      <c r="AV488" s="12" t="s">
        <v>84</v>
      </c>
      <c r="AW488" s="12" t="s">
        <v>35</v>
      </c>
      <c r="AX488" s="12" t="s">
        <v>82</v>
      </c>
      <c r="AY488" s="222" t="s">
        <v>133</v>
      </c>
    </row>
    <row r="489" spans="2:65" s="1" customFormat="1" ht="16.5" customHeight="1">
      <c r="B489" s="35"/>
      <c r="C489" s="183" t="s">
        <v>1387</v>
      </c>
      <c r="D489" s="183" t="s">
        <v>136</v>
      </c>
      <c r="E489" s="184" t="s">
        <v>1388</v>
      </c>
      <c r="F489" s="185" t="s">
        <v>1389</v>
      </c>
      <c r="G489" s="186" t="s">
        <v>806</v>
      </c>
      <c r="H489" s="187">
        <v>1.016</v>
      </c>
      <c r="I489" s="188"/>
      <c r="J489" s="189">
        <f>ROUND(I489*H489,2)</f>
        <v>0</v>
      </c>
      <c r="K489" s="185" t="s">
        <v>140</v>
      </c>
      <c r="L489" s="39"/>
      <c r="M489" s="190" t="s">
        <v>19</v>
      </c>
      <c r="N489" s="191" t="s">
        <v>45</v>
      </c>
      <c r="O489" s="61"/>
      <c r="P489" s="192">
        <f>O489*H489</f>
        <v>0</v>
      </c>
      <c r="Q489" s="192">
        <v>0.02337</v>
      </c>
      <c r="R489" s="192">
        <f>Q489*H489</f>
        <v>0.023743919999999998</v>
      </c>
      <c r="S489" s="192">
        <v>0</v>
      </c>
      <c r="T489" s="193">
        <f>S489*H489</f>
        <v>0</v>
      </c>
      <c r="AR489" s="18" t="s">
        <v>141</v>
      </c>
      <c r="AT489" s="18" t="s">
        <v>136</v>
      </c>
      <c r="AU489" s="18" t="s">
        <v>84</v>
      </c>
      <c r="AY489" s="18" t="s">
        <v>133</v>
      </c>
      <c r="BE489" s="194">
        <f>IF(N489="základní",J489,0)</f>
        <v>0</v>
      </c>
      <c r="BF489" s="194">
        <f>IF(N489="snížená",J489,0)</f>
        <v>0</v>
      </c>
      <c r="BG489" s="194">
        <f>IF(N489="zákl. přenesená",J489,0)</f>
        <v>0</v>
      </c>
      <c r="BH489" s="194">
        <f>IF(N489="sníž. přenesená",J489,0)</f>
        <v>0</v>
      </c>
      <c r="BI489" s="194">
        <f>IF(N489="nulová",J489,0)</f>
        <v>0</v>
      </c>
      <c r="BJ489" s="18" t="s">
        <v>82</v>
      </c>
      <c r="BK489" s="194">
        <f>ROUND(I489*H489,2)</f>
        <v>0</v>
      </c>
      <c r="BL489" s="18" t="s">
        <v>141</v>
      </c>
      <c r="BM489" s="18" t="s">
        <v>1390</v>
      </c>
    </row>
    <row r="490" spans="2:51" s="12" customFormat="1" ht="11.25">
      <c r="B490" s="211"/>
      <c r="C490" s="212"/>
      <c r="D490" s="213" t="s">
        <v>802</v>
      </c>
      <c r="E490" s="214" t="s">
        <v>19</v>
      </c>
      <c r="F490" s="215" t="s">
        <v>1391</v>
      </c>
      <c r="G490" s="212"/>
      <c r="H490" s="216">
        <v>1.016</v>
      </c>
      <c r="I490" s="217"/>
      <c r="J490" s="212"/>
      <c r="K490" s="212"/>
      <c r="L490" s="218"/>
      <c r="M490" s="219"/>
      <c r="N490" s="220"/>
      <c r="O490" s="220"/>
      <c r="P490" s="220"/>
      <c r="Q490" s="220"/>
      <c r="R490" s="220"/>
      <c r="S490" s="220"/>
      <c r="T490" s="221"/>
      <c r="AT490" s="222" t="s">
        <v>802</v>
      </c>
      <c r="AU490" s="222" t="s">
        <v>84</v>
      </c>
      <c r="AV490" s="12" t="s">
        <v>84</v>
      </c>
      <c r="AW490" s="12" t="s">
        <v>35</v>
      </c>
      <c r="AX490" s="12" t="s">
        <v>82</v>
      </c>
      <c r="AY490" s="222" t="s">
        <v>133</v>
      </c>
    </row>
    <row r="491" spans="2:65" s="1" customFormat="1" ht="22.5" customHeight="1">
      <c r="B491" s="35"/>
      <c r="C491" s="183" t="s">
        <v>1392</v>
      </c>
      <c r="D491" s="183" t="s">
        <v>136</v>
      </c>
      <c r="E491" s="184" t="s">
        <v>1393</v>
      </c>
      <c r="F491" s="185" t="s">
        <v>1394</v>
      </c>
      <c r="G491" s="186" t="s">
        <v>184</v>
      </c>
      <c r="H491" s="205"/>
      <c r="I491" s="188"/>
      <c r="J491" s="189">
        <f>ROUND(I491*H491,2)</f>
        <v>0</v>
      </c>
      <c r="K491" s="185" t="s">
        <v>140</v>
      </c>
      <c r="L491" s="39"/>
      <c r="M491" s="190" t="s">
        <v>19</v>
      </c>
      <c r="N491" s="191" t="s">
        <v>45</v>
      </c>
      <c r="O491" s="61"/>
      <c r="P491" s="192">
        <f>O491*H491</f>
        <v>0</v>
      </c>
      <c r="Q491" s="192">
        <v>0</v>
      </c>
      <c r="R491" s="192">
        <f>Q491*H491</f>
        <v>0</v>
      </c>
      <c r="S491" s="192">
        <v>0</v>
      </c>
      <c r="T491" s="193">
        <f>S491*H491</f>
        <v>0</v>
      </c>
      <c r="AR491" s="18" t="s">
        <v>141</v>
      </c>
      <c r="AT491" s="18" t="s">
        <v>136</v>
      </c>
      <c r="AU491" s="18" t="s">
        <v>84</v>
      </c>
      <c r="AY491" s="18" t="s">
        <v>133</v>
      </c>
      <c r="BE491" s="194">
        <f>IF(N491="základní",J491,0)</f>
        <v>0</v>
      </c>
      <c r="BF491" s="194">
        <f>IF(N491="snížená",J491,0)</f>
        <v>0</v>
      </c>
      <c r="BG491" s="194">
        <f>IF(N491="zákl. přenesená",J491,0)</f>
        <v>0</v>
      </c>
      <c r="BH491" s="194">
        <f>IF(N491="sníž. přenesená",J491,0)</f>
        <v>0</v>
      </c>
      <c r="BI491" s="194">
        <f>IF(N491="nulová",J491,0)</f>
        <v>0</v>
      </c>
      <c r="BJ491" s="18" t="s">
        <v>82</v>
      </c>
      <c r="BK491" s="194">
        <f>ROUND(I491*H491,2)</f>
        <v>0</v>
      </c>
      <c r="BL491" s="18" t="s">
        <v>141</v>
      </c>
      <c r="BM491" s="18" t="s">
        <v>1395</v>
      </c>
    </row>
    <row r="492" spans="2:63" s="11" customFormat="1" ht="22.9" customHeight="1">
      <c r="B492" s="167"/>
      <c r="C492" s="168"/>
      <c r="D492" s="169" t="s">
        <v>73</v>
      </c>
      <c r="E492" s="181" t="s">
        <v>1396</v>
      </c>
      <c r="F492" s="181" t="s">
        <v>1397</v>
      </c>
      <c r="G492" s="168"/>
      <c r="H492" s="168"/>
      <c r="I492" s="171"/>
      <c r="J492" s="182">
        <f>BK492</f>
        <v>0</v>
      </c>
      <c r="K492" s="168"/>
      <c r="L492" s="173"/>
      <c r="M492" s="174"/>
      <c r="N492" s="175"/>
      <c r="O492" s="175"/>
      <c r="P492" s="176">
        <f>SUM(P493:P494)</f>
        <v>0</v>
      </c>
      <c r="Q492" s="175"/>
      <c r="R492" s="176">
        <f>SUM(R493:R494)</f>
        <v>0.06509999999999999</v>
      </c>
      <c r="S492" s="175"/>
      <c r="T492" s="177">
        <f>SUM(T493:T494)</f>
        <v>0</v>
      </c>
      <c r="AR492" s="178" t="s">
        <v>84</v>
      </c>
      <c r="AT492" s="179" t="s">
        <v>73</v>
      </c>
      <c r="AU492" s="179" t="s">
        <v>82</v>
      </c>
      <c r="AY492" s="178" t="s">
        <v>133</v>
      </c>
      <c r="BK492" s="180">
        <f>SUM(BK493:BK494)</f>
        <v>0</v>
      </c>
    </row>
    <row r="493" spans="2:65" s="1" customFormat="1" ht="22.5" customHeight="1">
      <c r="B493" s="35"/>
      <c r="C493" s="183" t="s">
        <v>1398</v>
      </c>
      <c r="D493" s="183" t="s">
        <v>136</v>
      </c>
      <c r="E493" s="184" t="s">
        <v>1399</v>
      </c>
      <c r="F493" s="185" t="s">
        <v>1400</v>
      </c>
      <c r="G493" s="186" t="s">
        <v>139</v>
      </c>
      <c r="H493" s="187">
        <v>14</v>
      </c>
      <c r="I493" s="188"/>
      <c r="J493" s="189">
        <f>ROUND(I493*H493,2)</f>
        <v>0</v>
      </c>
      <c r="K493" s="185" t="s">
        <v>140</v>
      </c>
      <c r="L493" s="39"/>
      <c r="M493" s="190" t="s">
        <v>19</v>
      </c>
      <c r="N493" s="191" t="s">
        <v>45</v>
      </c>
      <c r="O493" s="61"/>
      <c r="P493" s="192">
        <f>O493*H493</f>
        <v>0</v>
      </c>
      <c r="Q493" s="192">
        <v>0.00465</v>
      </c>
      <c r="R493" s="192">
        <f>Q493*H493</f>
        <v>0.06509999999999999</v>
      </c>
      <c r="S493" s="192">
        <v>0</v>
      </c>
      <c r="T493" s="193">
        <f>S493*H493</f>
        <v>0</v>
      </c>
      <c r="AR493" s="18" t="s">
        <v>141</v>
      </c>
      <c r="AT493" s="18" t="s">
        <v>136</v>
      </c>
      <c r="AU493" s="18" t="s">
        <v>84</v>
      </c>
      <c r="AY493" s="18" t="s">
        <v>133</v>
      </c>
      <c r="BE493" s="194">
        <f>IF(N493="základní",J493,0)</f>
        <v>0</v>
      </c>
      <c r="BF493" s="194">
        <f>IF(N493="snížená",J493,0)</f>
        <v>0</v>
      </c>
      <c r="BG493" s="194">
        <f>IF(N493="zákl. přenesená",J493,0)</f>
        <v>0</v>
      </c>
      <c r="BH493" s="194">
        <f>IF(N493="sníž. přenesená",J493,0)</f>
        <v>0</v>
      </c>
      <c r="BI493" s="194">
        <f>IF(N493="nulová",J493,0)</f>
        <v>0</v>
      </c>
      <c r="BJ493" s="18" t="s">
        <v>82</v>
      </c>
      <c r="BK493" s="194">
        <f>ROUND(I493*H493,2)</f>
        <v>0</v>
      </c>
      <c r="BL493" s="18" t="s">
        <v>141</v>
      </c>
      <c r="BM493" s="18" t="s">
        <v>1401</v>
      </c>
    </row>
    <row r="494" spans="2:65" s="1" customFormat="1" ht="22.5" customHeight="1">
      <c r="B494" s="35"/>
      <c r="C494" s="183" t="s">
        <v>1402</v>
      </c>
      <c r="D494" s="183" t="s">
        <v>136</v>
      </c>
      <c r="E494" s="184" t="s">
        <v>1403</v>
      </c>
      <c r="F494" s="185" t="s">
        <v>1404</v>
      </c>
      <c r="G494" s="186" t="s">
        <v>184</v>
      </c>
      <c r="H494" s="205"/>
      <c r="I494" s="188"/>
      <c r="J494" s="189">
        <f>ROUND(I494*H494,2)</f>
        <v>0</v>
      </c>
      <c r="K494" s="185" t="s">
        <v>140</v>
      </c>
      <c r="L494" s="39"/>
      <c r="M494" s="190" t="s">
        <v>19</v>
      </c>
      <c r="N494" s="191" t="s">
        <v>45</v>
      </c>
      <c r="O494" s="61"/>
      <c r="P494" s="192">
        <f>O494*H494</f>
        <v>0</v>
      </c>
      <c r="Q494" s="192">
        <v>0</v>
      </c>
      <c r="R494" s="192">
        <f>Q494*H494</f>
        <v>0</v>
      </c>
      <c r="S494" s="192">
        <v>0</v>
      </c>
      <c r="T494" s="193">
        <f>S494*H494</f>
        <v>0</v>
      </c>
      <c r="AR494" s="18" t="s">
        <v>141</v>
      </c>
      <c r="AT494" s="18" t="s">
        <v>136</v>
      </c>
      <c r="AU494" s="18" t="s">
        <v>84</v>
      </c>
      <c r="AY494" s="18" t="s">
        <v>133</v>
      </c>
      <c r="BE494" s="194">
        <f>IF(N494="základní",J494,0)</f>
        <v>0</v>
      </c>
      <c r="BF494" s="194">
        <f>IF(N494="snížená",J494,0)</f>
        <v>0</v>
      </c>
      <c r="BG494" s="194">
        <f>IF(N494="zákl. přenesená",J494,0)</f>
        <v>0</v>
      </c>
      <c r="BH494" s="194">
        <f>IF(N494="sníž. přenesená",J494,0)</f>
        <v>0</v>
      </c>
      <c r="BI494" s="194">
        <f>IF(N494="nulová",J494,0)</f>
        <v>0</v>
      </c>
      <c r="BJ494" s="18" t="s">
        <v>82</v>
      </c>
      <c r="BK494" s="194">
        <f>ROUND(I494*H494,2)</f>
        <v>0</v>
      </c>
      <c r="BL494" s="18" t="s">
        <v>141</v>
      </c>
      <c r="BM494" s="18" t="s">
        <v>1405</v>
      </c>
    </row>
    <row r="495" spans="2:63" s="11" customFormat="1" ht="22.9" customHeight="1">
      <c r="B495" s="167"/>
      <c r="C495" s="168"/>
      <c r="D495" s="169" t="s">
        <v>73</v>
      </c>
      <c r="E495" s="181" t="s">
        <v>1406</v>
      </c>
      <c r="F495" s="181" t="s">
        <v>1407</v>
      </c>
      <c r="G495" s="168"/>
      <c r="H495" s="168"/>
      <c r="I495" s="171"/>
      <c r="J495" s="182">
        <f>BK495</f>
        <v>0</v>
      </c>
      <c r="K495" s="168"/>
      <c r="L495" s="173"/>
      <c r="M495" s="174"/>
      <c r="N495" s="175"/>
      <c r="O495" s="175"/>
      <c r="P495" s="176">
        <f>SUM(P496:P504)</f>
        <v>0</v>
      </c>
      <c r="Q495" s="175"/>
      <c r="R495" s="176">
        <f>SUM(R496:R504)</f>
        <v>0.0834916</v>
      </c>
      <c r="S495" s="175"/>
      <c r="T495" s="177">
        <f>SUM(T496:T504)</f>
        <v>0.1734744</v>
      </c>
      <c r="AR495" s="178" t="s">
        <v>84</v>
      </c>
      <c r="AT495" s="179" t="s">
        <v>73</v>
      </c>
      <c r="AU495" s="179" t="s">
        <v>82</v>
      </c>
      <c r="AY495" s="178" t="s">
        <v>133</v>
      </c>
      <c r="BK495" s="180">
        <f>SUM(BK496:BK504)</f>
        <v>0</v>
      </c>
    </row>
    <row r="496" spans="2:65" s="1" customFormat="1" ht="16.5" customHeight="1">
      <c r="B496" s="35"/>
      <c r="C496" s="183" t="s">
        <v>1408</v>
      </c>
      <c r="D496" s="183" t="s">
        <v>136</v>
      </c>
      <c r="E496" s="184" t="s">
        <v>1409</v>
      </c>
      <c r="F496" s="185" t="s">
        <v>1410</v>
      </c>
      <c r="G496" s="186" t="s">
        <v>139</v>
      </c>
      <c r="H496" s="187">
        <v>69.84</v>
      </c>
      <c r="I496" s="188"/>
      <c r="J496" s="189">
        <f>ROUND(I496*H496,2)</f>
        <v>0</v>
      </c>
      <c r="K496" s="185" t="s">
        <v>140</v>
      </c>
      <c r="L496" s="39"/>
      <c r="M496" s="190" t="s">
        <v>19</v>
      </c>
      <c r="N496" s="191" t="s">
        <v>45</v>
      </c>
      <c r="O496" s="61"/>
      <c r="P496" s="192">
        <f>O496*H496</f>
        <v>0</v>
      </c>
      <c r="Q496" s="192">
        <v>0</v>
      </c>
      <c r="R496" s="192">
        <f>Q496*H496</f>
        <v>0</v>
      </c>
      <c r="S496" s="192">
        <v>0.00191</v>
      </c>
      <c r="T496" s="193">
        <f>S496*H496</f>
        <v>0.1333944</v>
      </c>
      <c r="AR496" s="18" t="s">
        <v>141</v>
      </c>
      <c r="AT496" s="18" t="s">
        <v>136</v>
      </c>
      <c r="AU496" s="18" t="s">
        <v>84</v>
      </c>
      <c r="AY496" s="18" t="s">
        <v>133</v>
      </c>
      <c r="BE496" s="194">
        <f>IF(N496="základní",J496,0)</f>
        <v>0</v>
      </c>
      <c r="BF496" s="194">
        <f>IF(N496="snížená",J496,0)</f>
        <v>0</v>
      </c>
      <c r="BG496" s="194">
        <f>IF(N496="zákl. přenesená",J496,0)</f>
        <v>0</v>
      </c>
      <c r="BH496" s="194">
        <f>IF(N496="sníž. přenesená",J496,0)</f>
        <v>0</v>
      </c>
      <c r="BI496" s="194">
        <f>IF(N496="nulová",J496,0)</f>
        <v>0</v>
      </c>
      <c r="BJ496" s="18" t="s">
        <v>82</v>
      </c>
      <c r="BK496" s="194">
        <f>ROUND(I496*H496,2)</f>
        <v>0</v>
      </c>
      <c r="BL496" s="18" t="s">
        <v>141</v>
      </c>
      <c r="BM496" s="18" t="s">
        <v>1411</v>
      </c>
    </row>
    <row r="497" spans="2:51" s="12" customFormat="1" ht="11.25">
      <c r="B497" s="211"/>
      <c r="C497" s="212"/>
      <c r="D497" s="213" t="s">
        <v>802</v>
      </c>
      <c r="E497" s="214" t="s">
        <v>19</v>
      </c>
      <c r="F497" s="215" t="s">
        <v>1412</v>
      </c>
      <c r="G497" s="212"/>
      <c r="H497" s="216">
        <v>69.84</v>
      </c>
      <c r="I497" s="217"/>
      <c r="J497" s="212"/>
      <c r="K497" s="212"/>
      <c r="L497" s="218"/>
      <c r="M497" s="219"/>
      <c r="N497" s="220"/>
      <c r="O497" s="220"/>
      <c r="P497" s="220"/>
      <c r="Q497" s="220"/>
      <c r="R497" s="220"/>
      <c r="S497" s="220"/>
      <c r="T497" s="221"/>
      <c r="AT497" s="222" t="s">
        <v>802</v>
      </c>
      <c r="AU497" s="222" t="s">
        <v>84</v>
      </c>
      <c r="AV497" s="12" t="s">
        <v>84</v>
      </c>
      <c r="AW497" s="12" t="s">
        <v>35</v>
      </c>
      <c r="AX497" s="12" t="s">
        <v>82</v>
      </c>
      <c r="AY497" s="222" t="s">
        <v>133</v>
      </c>
    </row>
    <row r="498" spans="2:65" s="1" customFormat="1" ht="16.5" customHeight="1">
      <c r="B498" s="35"/>
      <c r="C498" s="183" t="s">
        <v>1413</v>
      </c>
      <c r="D498" s="183" t="s">
        <v>136</v>
      </c>
      <c r="E498" s="184" t="s">
        <v>1414</v>
      </c>
      <c r="F498" s="185" t="s">
        <v>1415</v>
      </c>
      <c r="G498" s="186" t="s">
        <v>139</v>
      </c>
      <c r="H498" s="187">
        <v>24</v>
      </c>
      <c r="I498" s="188"/>
      <c r="J498" s="189">
        <f>ROUND(I498*H498,2)</f>
        <v>0</v>
      </c>
      <c r="K498" s="185" t="s">
        <v>140</v>
      </c>
      <c r="L498" s="39"/>
      <c r="M498" s="190" t="s">
        <v>19</v>
      </c>
      <c r="N498" s="191" t="s">
        <v>45</v>
      </c>
      <c r="O498" s="61"/>
      <c r="P498" s="192">
        <f>O498*H498</f>
        <v>0</v>
      </c>
      <c r="Q498" s="192">
        <v>0</v>
      </c>
      <c r="R498" s="192">
        <f>Q498*H498</f>
        <v>0</v>
      </c>
      <c r="S498" s="192">
        <v>0.00167</v>
      </c>
      <c r="T498" s="193">
        <f>S498*H498</f>
        <v>0.040080000000000005</v>
      </c>
      <c r="AR498" s="18" t="s">
        <v>141</v>
      </c>
      <c r="AT498" s="18" t="s">
        <v>136</v>
      </c>
      <c r="AU498" s="18" t="s">
        <v>84</v>
      </c>
      <c r="AY498" s="18" t="s">
        <v>133</v>
      </c>
      <c r="BE498" s="194">
        <f>IF(N498="základní",J498,0)</f>
        <v>0</v>
      </c>
      <c r="BF498" s="194">
        <f>IF(N498="snížená",J498,0)</f>
        <v>0</v>
      </c>
      <c r="BG498" s="194">
        <f>IF(N498="zákl. přenesená",J498,0)</f>
        <v>0</v>
      </c>
      <c r="BH498" s="194">
        <f>IF(N498="sníž. přenesená",J498,0)</f>
        <v>0</v>
      </c>
      <c r="BI498" s="194">
        <f>IF(N498="nulová",J498,0)</f>
        <v>0</v>
      </c>
      <c r="BJ498" s="18" t="s">
        <v>82</v>
      </c>
      <c r="BK498" s="194">
        <f>ROUND(I498*H498,2)</f>
        <v>0</v>
      </c>
      <c r="BL498" s="18" t="s">
        <v>141</v>
      </c>
      <c r="BM498" s="18" t="s">
        <v>1416</v>
      </c>
    </row>
    <row r="499" spans="2:51" s="12" customFormat="1" ht="11.25">
      <c r="B499" s="211"/>
      <c r="C499" s="212"/>
      <c r="D499" s="213" t="s">
        <v>802</v>
      </c>
      <c r="E499" s="214" t="s">
        <v>19</v>
      </c>
      <c r="F499" s="215" t="s">
        <v>1417</v>
      </c>
      <c r="G499" s="212"/>
      <c r="H499" s="216">
        <v>24</v>
      </c>
      <c r="I499" s="217"/>
      <c r="J499" s="212"/>
      <c r="K499" s="212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802</v>
      </c>
      <c r="AU499" s="222" t="s">
        <v>84</v>
      </c>
      <c r="AV499" s="12" t="s">
        <v>84</v>
      </c>
      <c r="AW499" s="12" t="s">
        <v>35</v>
      </c>
      <c r="AX499" s="12" t="s">
        <v>82</v>
      </c>
      <c r="AY499" s="222" t="s">
        <v>133</v>
      </c>
    </row>
    <row r="500" spans="2:65" s="1" customFormat="1" ht="16.5" customHeight="1">
      <c r="B500" s="35"/>
      <c r="C500" s="183" t="s">
        <v>1418</v>
      </c>
      <c r="D500" s="183" t="s">
        <v>136</v>
      </c>
      <c r="E500" s="184" t="s">
        <v>1419</v>
      </c>
      <c r="F500" s="185" t="s">
        <v>1420</v>
      </c>
      <c r="G500" s="186" t="s">
        <v>139</v>
      </c>
      <c r="H500" s="187">
        <v>33.74</v>
      </c>
      <c r="I500" s="188"/>
      <c r="J500" s="189">
        <f>ROUND(I500*H500,2)</f>
        <v>0</v>
      </c>
      <c r="K500" s="185" t="s">
        <v>140</v>
      </c>
      <c r="L500" s="39"/>
      <c r="M500" s="190" t="s">
        <v>19</v>
      </c>
      <c r="N500" s="191" t="s">
        <v>45</v>
      </c>
      <c r="O500" s="61"/>
      <c r="P500" s="192">
        <f>O500*H500</f>
        <v>0</v>
      </c>
      <c r="Q500" s="192">
        <v>0.00222</v>
      </c>
      <c r="R500" s="192">
        <f>Q500*H500</f>
        <v>0.0749028</v>
      </c>
      <c r="S500" s="192">
        <v>0</v>
      </c>
      <c r="T500" s="193">
        <f>S500*H500</f>
        <v>0</v>
      </c>
      <c r="AR500" s="18" t="s">
        <v>141</v>
      </c>
      <c r="AT500" s="18" t="s">
        <v>136</v>
      </c>
      <c r="AU500" s="18" t="s">
        <v>84</v>
      </c>
      <c r="AY500" s="18" t="s">
        <v>133</v>
      </c>
      <c r="BE500" s="194">
        <f>IF(N500="základní",J500,0)</f>
        <v>0</v>
      </c>
      <c r="BF500" s="194">
        <f>IF(N500="snížená",J500,0)</f>
        <v>0</v>
      </c>
      <c r="BG500" s="194">
        <f>IF(N500="zákl. přenesená",J500,0)</f>
        <v>0</v>
      </c>
      <c r="BH500" s="194">
        <f>IF(N500="sníž. přenesená",J500,0)</f>
        <v>0</v>
      </c>
      <c r="BI500" s="194">
        <f>IF(N500="nulová",J500,0)</f>
        <v>0</v>
      </c>
      <c r="BJ500" s="18" t="s">
        <v>82</v>
      </c>
      <c r="BK500" s="194">
        <f>ROUND(I500*H500,2)</f>
        <v>0</v>
      </c>
      <c r="BL500" s="18" t="s">
        <v>141</v>
      </c>
      <c r="BM500" s="18" t="s">
        <v>1421</v>
      </c>
    </row>
    <row r="501" spans="2:51" s="12" customFormat="1" ht="11.25">
      <c r="B501" s="211"/>
      <c r="C501" s="212"/>
      <c r="D501" s="213" t="s">
        <v>802</v>
      </c>
      <c r="E501" s="214" t="s">
        <v>19</v>
      </c>
      <c r="F501" s="215" t="s">
        <v>1422</v>
      </c>
      <c r="G501" s="212"/>
      <c r="H501" s="216">
        <v>33.74</v>
      </c>
      <c r="I501" s="217"/>
      <c r="J501" s="212"/>
      <c r="K501" s="212"/>
      <c r="L501" s="218"/>
      <c r="M501" s="219"/>
      <c r="N501" s="220"/>
      <c r="O501" s="220"/>
      <c r="P501" s="220"/>
      <c r="Q501" s="220"/>
      <c r="R501" s="220"/>
      <c r="S501" s="220"/>
      <c r="T501" s="221"/>
      <c r="AT501" s="222" t="s">
        <v>802</v>
      </c>
      <c r="AU501" s="222" t="s">
        <v>84</v>
      </c>
      <c r="AV501" s="12" t="s">
        <v>84</v>
      </c>
      <c r="AW501" s="12" t="s">
        <v>35</v>
      </c>
      <c r="AX501" s="12" t="s">
        <v>82</v>
      </c>
      <c r="AY501" s="222" t="s">
        <v>133</v>
      </c>
    </row>
    <row r="502" spans="2:65" s="1" customFormat="1" ht="16.5" customHeight="1">
      <c r="B502" s="35"/>
      <c r="C502" s="183" t="s">
        <v>1423</v>
      </c>
      <c r="D502" s="183" t="s">
        <v>136</v>
      </c>
      <c r="E502" s="184" t="s">
        <v>1424</v>
      </c>
      <c r="F502" s="185" t="s">
        <v>1425</v>
      </c>
      <c r="G502" s="186" t="s">
        <v>139</v>
      </c>
      <c r="H502" s="187">
        <v>2.44</v>
      </c>
      <c r="I502" s="188"/>
      <c r="J502" s="189">
        <f>ROUND(I502*H502,2)</f>
        <v>0</v>
      </c>
      <c r="K502" s="185" t="s">
        <v>140</v>
      </c>
      <c r="L502" s="39"/>
      <c r="M502" s="190" t="s">
        <v>19</v>
      </c>
      <c r="N502" s="191" t="s">
        <v>45</v>
      </c>
      <c r="O502" s="61"/>
      <c r="P502" s="192">
        <f>O502*H502</f>
        <v>0</v>
      </c>
      <c r="Q502" s="192">
        <v>0.00352</v>
      </c>
      <c r="R502" s="192">
        <f>Q502*H502</f>
        <v>0.0085888</v>
      </c>
      <c r="S502" s="192">
        <v>0</v>
      </c>
      <c r="T502" s="193">
        <f>S502*H502</f>
        <v>0</v>
      </c>
      <c r="AR502" s="18" t="s">
        <v>141</v>
      </c>
      <c r="AT502" s="18" t="s">
        <v>136</v>
      </c>
      <c r="AU502" s="18" t="s">
        <v>84</v>
      </c>
      <c r="AY502" s="18" t="s">
        <v>133</v>
      </c>
      <c r="BE502" s="194">
        <f>IF(N502="základní",J502,0)</f>
        <v>0</v>
      </c>
      <c r="BF502" s="194">
        <f>IF(N502="snížená",J502,0)</f>
        <v>0</v>
      </c>
      <c r="BG502" s="194">
        <f>IF(N502="zákl. přenesená",J502,0)</f>
        <v>0</v>
      </c>
      <c r="BH502" s="194">
        <f>IF(N502="sníž. přenesená",J502,0)</f>
        <v>0</v>
      </c>
      <c r="BI502" s="194">
        <f>IF(N502="nulová",J502,0)</f>
        <v>0</v>
      </c>
      <c r="BJ502" s="18" t="s">
        <v>82</v>
      </c>
      <c r="BK502" s="194">
        <f>ROUND(I502*H502,2)</f>
        <v>0</v>
      </c>
      <c r="BL502" s="18" t="s">
        <v>141</v>
      </c>
      <c r="BM502" s="18" t="s">
        <v>1426</v>
      </c>
    </row>
    <row r="503" spans="2:51" s="12" customFormat="1" ht="11.25">
      <c r="B503" s="211"/>
      <c r="C503" s="212"/>
      <c r="D503" s="213" t="s">
        <v>802</v>
      </c>
      <c r="E503" s="214" t="s">
        <v>19</v>
      </c>
      <c r="F503" s="215" t="s">
        <v>1427</v>
      </c>
      <c r="G503" s="212"/>
      <c r="H503" s="216">
        <v>2.44</v>
      </c>
      <c r="I503" s="217"/>
      <c r="J503" s="212"/>
      <c r="K503" s="212"/>
      <c r="L503" s="218"/>
      <c r="M503" s="219"/>
      <c r="N503" s="220"/>
      <c r="O503" s="220"/>
      <c r="P503" s="220"/>
      <c r="Q503" s="220"/>
      <c r="R503" s="220"/>
      <c r="S503" s="220"/>
      <c r="T503" s="221"/>
      <c r="AT503" s="222" t="s">
        <v>802</v>
      </c>
      <c r="AU503" s="222" t="s">
        <v>84</v>
      </c>
      <c r="AV503" s="12" t="s">
        <v>84</v>
      </c>
      <c r="AW503" s="12" t="s">
        <v>35</v>
      </c>
      <c r="AX503" s="12" t="s">
        <v>82</v>
      </c>
      <c r="AY503" s="222" t="s">
        <v>133</v>
      </c>
    </row>
    <row r="504" spans="2:65" s="1" customFormat="1" ht="22.5" customHeight="1">
      <c r="B504" s="35"/>
      <c r="C504" s="183" t="s">
        <v>1428</v>
      </c>
      <c r="D504" s="183" t="s">
        <v>136</v>
      </c>
      <c r="E504" s="184" t="s">
        <v>1429</v>
      </c>
      <c r="F504" s="185" t="s">
        <v>1430</v>
      </c>
      <c r="G504" s="186" t="s">
        <v>184</v>
      </c>
      <c r="H504" s="205"/>
      <c r="I504" s="188"/>
      <c r="J504" s="189">
        <f>ROUND(I504*H504,2)</f>
        <v>0</v>
      </c>
      <c r="K504" s="185" t="s">
        <v>140</v>
      </c>
      <c r="L504" s="39"/>
      <c r="M504" s="190" t="s">
        <v>19</v>
      </c>
      <c r="N504" s="191" t="s">
        <v>45</v>
      </c>
      <c r="O504" s="61"/>
      <c r="P504" s="192">
        <f>O504*H504</f>
        <v>0</v>
      </c>
      <c r="Q504" s="192">
        <v>0</v>
      </c>
      <c r="R504" s="192">
        <f>Q504*H504</f>
        <v>0</v>
      </c>
      <c r="S504" s="192">
        <v>0</v>
      </c>
      <c r="T504" s="193">
        <f>S504*H504</f>
        <v>0</v>
      </c>
      <c r="AR504" s="18" t="s">
        <v>141</v>
      </c>
      <c r="AT504" s="18" t="s">
        <v>136</v>
      </c>
      <c r="AU504" s="18" t="s">
        <v>84</v>
      </c>
      <c r="AY504" s="18" t="s">
        <v>133</v>
      </c>
      <c r="BE504" s="194">
        <f>IF(N504="základní",J504,0)</f>
        <v>0</v>
      </c>
      <c r="BF504" s="194">
        <f>IF(N504="snížená",J504,0)</f>
        <v>0</v>
      </c>
      <c r="BG504" s="194">
        <f>IF(N504="zákl. přenesená",J504,0)</f>
        <v>0</v>
      </c>
      <c r="BH504" s="194">
        <f>IF(N504="sníž. přenesená",J504,0)</f>
        <v>0</v>
      </c>
      <c r="BI504" s="194">
        <f>IF(N504="nulová",J504,0)</f>
        <v>0</v>
      </c>
      <c r="BJ504" s="18" t="s">
        <v>82</v>
      </c>
      <c r="BK504" s="194">
        <f>ROUND(I504*H504,2)</f>
        <v>0</v>
      </c>
      <c r="BL504" s="18" t="s">
        <v>141</v>
      </c>
      <c r="BM504" s="18" t="s">
        <v>1431</v>
      </c>
    </row>
    <row r="505" spans="2:63" s="11" customFormat="1" ht="22.9" customHeight="1">
      <c r="B505" s="167"/>
      <c r="C505" s="168"/>
      <c r="D505" s="169" t="s">
        <v>73</v>
      </c>
      <c r="E505" s="181" t="s">
        <v>1432</v>
      </c>
      <c r="F505" s="181" t="s">
        <v>1433</v>
      </c>
      <c r="G505" s="168"/>
      <c r="H505" s="168"/>
      <c r="I505" s="171"/>
      <c r="J505" s="182">
        <f>BK505</f>
        <v>0</v>
      </c>
      <c r="K505" s="168"/>
      <c r="L505" s="173"/>
      <c r="M505" s="174"/>
      <c r="N505" s="175"/>
      <c r="O505" s="175"/>
      <c r="P505" s="176">
        <f>SUM(P506:P534)</f>
        <v>0</v>
      </c>
      <c r="Q505" s="175"/>
      <c r="R505" s="176">
        <f>SUM(R506:R534)</f>
        <v>0.6977605000000001</v>
      </c>
      <c r="S505" s="175"/>
      <c r="T505" s="177">
        <f>SUM(T506:T534)</f>
        <v>0.080376</v>
      </c>
      <c r="AR505" s="178" t="s">
        <v>84</v>
      </c>
      <c r="AT505" s="179" t="s">
        <v>73</v>
      </c>
      <c r="AU505" s="179" t="s">
        <v>82</v>
      </c>
      <c r="AY505" s="178" t="s">
        <v>133</v>
      </c>
      <c r="BK505" s="180">
        <f>SUM(BK506:BK534)</f>
        <v>0</v>
      </c>
    </row>
    <row r="506" spans="2:65" s="1" customFormat="1" ht="16.5" customHeight="1">
      <c r="B506" s="35"/>
      <c r="C506" s="183" t="s">
        <v>1434</v>
      </c>
      <c r="D506" s="183" t="s">
        <v>136</v>
      </c>
      <c r="E506" s="184" t="s">
        <v>1435</v>
      </c>
      <c r="F506" s="185" t="s">
        <v>1436</v>
      </c>
      <c r="G506" s="186" t="s">
        <v>269</v>
      </c>
      <c r="H506" s="187">
        <v>6.355</v>
      </c>
      <c r="I506" s="188"/>
      <c r="J506" s="189">
        <f>ROUND(I506*H506,2)</f>
        <v>0</v>
      </c>
      <c r="K506" s="185" t="s">
        <v>800</v>
      </c>
      <c r="L506" s="39"/>
      <c r="M506" s="190" t="s">
        <v>19</v>
      </c>
      <c r="N506" s="191" t="s">
        <v>45</v>
      </c>
      <c r="O506" s="61"/>
      <c r="P506" s="192">
        <f>O506*H506</f>
        <v>0</v>
      </c>
      <c r="Q506" s="192">
        <v>0.01874</v>
      </c>
      <c r="R506" s="192">
        <f>Q506*H506</f>
        <v>0.11909270000000001</v>
      </c>
      <c r="S506" s="192">
        <v>0</v>
      </c>
      <c r="T506" s="193">
        <f>S506*H506</f>
        <v>0</v>
      </c>
      <c r="AR506" s="18" t="s">
        <v>141</v>
      </c>
      <c r="AT506" s="18" t="s">
        <v>136</v>
      </c>
      <c r="AU506" s="18" t="s">
        <v>84</v>
      </c>
      <c r="AY506" s="18" t="s">
        <v>133</v>
      </c>
      <c r="BE506" s="194">
        <f>IF(N506="základní",J506,0)</f>
        <v>0</v>
      </c>
      <c r="BF506" s="194">
        <f>IF(N506="snížená",J506,0)</f>
        <v>0</v>
      </c>
      <c r="BG506" s="194">
        <f>IF(N506="zákl. přenesená",J506,0)</f>
        <v>0</v>
      </c>
      <c r="BH506" s="194">
        <f>IF(N506="sníž. přenesená",J506,0)</f>
        <v>0</v>
      </c>
      <c r="BI506" s="194">
        <f>IF(N506="nulová",J506,0)</f>
        <v>0</v>
      </c>
      <c r="BJ506" s="18" t="s">
        <v>82</v>
      </c>
      <c r="BK506" s="194">
        <f>ROUND(I506*H506,2)</f>
        <v>0</v>
      </c>
      <c r="BL506" s="18" t="s">
        <v>141</v>
      </c>
      <c r="BM506" s="18" t="s">
        <v>1437</v>
      </c>
    </row>
    <row r="507" spans="2:51" s="12" customFormat="1" ht="11.25">
      <c r="B507" s="211"/>
      <c r="C507" s="212"/>
      <c r="D507" s="213" t="s">
        <v>802</v>
      </c>
      <c r="E507" s="214" t="s">
        <v>19</v>
      </c>
      <c r="F507" s="215" t="s">
        <v>1438</v>
      </c>
      <c r="G507" s="212"/>
      <c r="H507" s="216">
        <v>6.355</v>
      </c>
      <c r="I507" s="217"/>
      <c r="J507" s="212"/>
      <c r="K507" s="212"/>
      <c r="L507" s="218"/>
      <c r="M507" s="219"/>
      <c r="N507" s="220"/>
      <c r="O507" s="220"/>
      <c r="P507" s="220"/>
      <c r="Q507" s="220"/>
      <c r="R507" s="220"/>
      <c r="S507" s="220"/>
      <c r="T507" s="221"/>
      <c r="AT507" s="222" t="s">
        <v>802</v>
      </c>
      <c r="AU507" s="222" t="s">
        <v>84</v>
      </c>
      <c r="AV507" s="12" t="s">
        <v>84</v>
      </c>
      <c r="AW507" s="12" t="s">
        <v>35</v>
      </c>
      <c r="AX507" s="12" t="s">
        <v>82</v>
      </c>
      <c r="AY507" s="222" t="s">
        <v>133</v>
      </c>
    </row>
    <row r="508" spans="2:65" s="1" customFormat="1" ht="22.5" customHeight="1">
      <c r="B508" s="35"/>
      <c r="C508" s="183" t="s">
        <v>1439</v>
      </c>
      <c r="D508" s="183" t="s">
        <v>136</v>
      </c>
      <c r="E508" s="184" t="s">
        <v>1440</v>
      </c>
      <c r="F508" s="185" t="s">
        <v>1441</v>
      </c>
      <c r="G508" s="186" t="s">
        <v>171</v>
      </c>
      <c r="H508" s="187">
        <v>2</v>
      </c>
      <c r="I508" s="188"/>
      <c r="J508" s="189">
        <f>ROUND(I508*H508,2)</f>
        <v>0</v>
      </c>
      <c r="K508" s="185" t="s">
        <v>800</v>
      </c>
      <c r="L508" s="39"/>
      <c r="M508" s="190" t="s">
        <v>19</v>
      </c>
      <c r="N508" s="191" t="s">
        <v>45</v>
      </c>
      <c r="O508" s="61"/>
      <c r="P508" s="192">
        <f>O508*H508</f>
        <v>0</v>
      </c>
      <c r="Q508" s="192">
        <v>0.02837</v>
      </c>
      <c r="R508" s="192">
        <f>Q508*H508</f>
        <v>0.05674</v>
      </c>
      <c r="S508" s="192">
        <v>0</v>
      </c>
      <c r="T508" s="193">
        <f>S508*H508</f>
        <v>0</v>
      </c>
      <c r="AR508" s="18" t="s">
        <v>141</v>
      </c>
      <c r="AT508" s="18" t="s">
        <v>136</v>
      </c>
      <c r="AU508" s="18" t="s">
        <v>84</v>
      </c>
      <c r="AY508" s="18" t="s">
        <v>133</v>
      </c>
      <c r="BE508" s="194">
        <f>IF(N508="základní",J508,0)</f>
        <v>0</v>
      </c>
      <c r="BF508" s="194">
        <f>IF(N508="snížená",J508,0)</f>
        <v>0</v>
      </c>
      <c r="BG508" s="194">
        <f>IF(N508="zákl. přenesená",J508,0)</f>
        <v>0</v>
      </c>
      <c r="BH508" s="194">
        <f>IF(N508="sníž. přenesená",J508,0)</f>
        <v>0</v>
      </c>
      <c r="BI508" s="194">
        <f>IF(N508="nulová",J508,0)</f>
        <v>0</v>
      </c>
      <c r="BJ508" s="18" t="s">
        <v>82</v>
      </c>
      <c r="BK508" s="194">
        <f>ROUND(I508*H508,2)</f>
        <v>0</v>
      </c>
      <c r="BL508" s="18" t="s">
        <v>141</v>
      </c>
      <c r="BM508" s="18" t="s">
        <v>1442</v>
      </c>
    </row>
    <row r="509" spans="2:65" s="1" customFormat="1" ht="16.5" customHeight="1">
      <c r="B509" s="35"/>
      <c r="C509" s="195" t="s">
        <v>1443</v>
      </c>
      <c r="D509" s="195" t="s">
        <v>143</v>
      </c>
      <c r="E509" s="196" t="s">
        <v>1444</v>
      </c>
      <c r="F509" s="197" t="s">
        <v>1445</v>
      </c>
      <c r="G509" s="198" t="s">
        <v>171</v>
      </c>
      <c r="H509" s="199">
        <v>1</v>
      </c>
      <c r="I509" s="200"/>
      <c r="J509" s="201">
        <f>ROUND(I509*H509,2)</f>
        <v>0</v>
      </c>
      <c r="K509" s="197" t="s">
        <v>800</v>
      </c>
      <c r="L509" s="202"/>
      <c r="M509" s="203" t="s">
        <v>19</v>
      </c>
      <c r="N509" s="204" t="s">
        <v>45</v>
      </c>
      <c r="O509" s="61"/>
      <c r="P509" s="192">
        <f>O509*H509</f>
        <v>0</v>
      </c>
      <c r="Q509" s="192">
        <v>0.0249</v>
      </c>
      <c r="R509" s="192">
        <f>Q509*H509</f>
        <v>0.0249</v>
      </c>
      <c r="S509" s="192">
        <v>0</v>
      </c>
      <c r="T509" s="193">
        <f>S509*H509</f>
        <v>0</v>
      </c>
      <c r="AR509" s="18" t="s">
        <v>146</v>
      </c>
      <c r="AT509" s="18" t="s">
        <v>143</v>
      </c>
      <c r="AU509" s="18" t="s">
        <v>84</v>
      </c>
      <c r="AY509" s="18" t="s">
        <v>133</v>
      </c>
      <c r="BE509" s="194">
        <f>IF(N509="základní",J509,0)</f>
        <v>0</v>
      </c>
      <c r="BF509" s="194">
        <f>IF(N509="snížená",J509,0)</f>
        <v>0</v>
      </c>
      <c r="BG509" s="194">
        <f>IF(N509="zákl. přenesená",J509,0)</f>
        <v>0</v>
      </c>
      <c r="BH509" s="194">
        <f>IF(N509="sníž. přenesená",J509,0)</f>
        <v>0</v>
      </c>
      <c r="BI509" s="194">
        <f>IF(N509="nulová",J509,0)</f>
        <v>0</v>
      </c>
      <c r="BJ509" s="18" t="s">
        <v>82</v>
      </c>
      <c r="BK509" s="194">
        <f>ROUND(I509*H509,2)</f>
        <v>0</v>
      </c>
      <c r="BL509" s="18" t="s">
        <v>141</v>
      </c>
      <c r="BM509" s="18" t="s">
        <v>1446</v>
      </c>
    </row>
    <row r="510" spans="2:51" s="12" customFormat="1" ht="11.25">
      <c r="B510" s="211"/>
      <c r="C510" s="212"/>
      <c r="D510" s="213" t="s">
        <v>802</v>
      </c>
      <c r="E510" s="214" t="s">
        <v>19</v>
      </c>
      <c r="F510" s="215" t="s">
        <v>1447</v>
      </c>
      <c r="G510" s="212"/>
      <c r="H510" s="216">
        <v>1</v>
      </c>
      <c r="I510" s="217"/>
      <c r="J510" s="212"/>
      <c r="K510" s="212"/>
      <c r="L510" s="218"/>
      <c r="M510" s="219"/>
      <c r="N510" s="220"/>
      <c r="O510" s="220"/>
      <c r="P510" s="220"/>
      <c r="Q510" s="220"/>
      <c r="R510" s="220"/>
      <c r="S510" s="220"/>
      <c r="T510" s="221"/>
      <c r="AT510" s="222" t="s">
        <v>802</v>
      </c>
      <c r="AU510" s="222" t="s">
        <v>84</v>
      </c>
      <c r="AV510" s="12" t="s">
        <v>84</v>
      </c>
      <c r="AW510" s="12" t="s">
        <v>35</v>
      </c>
      <c r="AX510" s="12" t="s">
        <v>82</v>
      </c>
      <c r="AY510" s="222" t="s">
        <v>133</v>
      </c>
    </row>
    <row r="511" spans="2:65" s="1" customFormat="1" ht="16.5" customHeight="1">
      <c r="B511" s="35"/>
      <c r="C511" s="195" t="s">
        <v>1448</v>
      </c>
      <c r="D511" s="195" t="s">
        <v>143</v>
      </c>
      <c r="E511" s="196" t="s">
        <v>1449</v>
      </c>
      <c r="F511" s="197" t="s">
        <v>1450</v>
      </c>
      <c r="G511" s="198" t="s">
        <v>171</v>
      </c>
      <c r="H511" s="199">
        <v>1</v>
      </c>
      <c r="I511" s="200"/>
      <c r="J511" s="201">
        <f aca="true" t="shared" si="10" ref="J511:J516">ROUND(I511*H511,2)</f>
        <v>0</v>
      </c>
      <c r="K511" s="197" t="s">
        <v>800</v>
      </c>
      <c r="L511" s="202"/>
      <c r="M511" s="203" t="s">
        <v>19</v>
      </c>
      <c r="N511" s="204" t="s">
        <v>45</v>
      </c>
      <c r="O511" s="61"/>
      <c r="P511" s="192">
        <f aca="true" t="shared" si="11" ref="P511:P516">O511*H511</f>
        <v>0</v>
      </c>
      <c r="Q511" s="192">
        <v>0.0249</v>
      </c>
      <c r="R511" s="192">
        <f aca="true" t="shared" si="12" ref="R511:R516">Q511*H511</f>
        <v>0.0249</v>
      </c>
      <c r="S511" s="192">
        <v>0</v>
      </c>
      <c r="T511" s="193">
        <f aca="true" t="shared" si="13" ref="T511:T516">S511*H511</f>
        <v>0</v>
      </c>
      <c r="AR511" s="18" t="s">
        <v>146</v>
      </c>
      <c r="AT511" s="18" t="s">
        <v>143</v>
      </c>
      <c r="AU511" s="18" t="s">
        <v>84</v>
      </c>
      <c r="AY511" s="18" t="s">
        <v>133</v>
      </c>
      <c r="BE511" s="194">
        <f aca="true" t="shared" si="14" ref="BE511:BE516">IF(N511="základní",J511,0)</f>
        <v>0</v>
      </c>
      <c r="BF511" s="194">
        <f aca="true" t="shared" si="15" ref="BF511:BF516">IF(N511="snížená",J511,0)</f>
        <v>0</v>
      </c>
      <c r="BG511" s="194">
        <f aca="true" t="shared" si="16" ref="BG511:BG516">IF(N511="zákl. přenesená",J511,0)</f>
        <v>0</v>
      </c>
      <c r="BH511" s="194">
        <f aca="true" t="shared" si="17" ref="BH511:BH516">IF(N511="sníž. přenesená",J511,0)</f>
        <v>0</v>
      </c>
      <c r="BI511" s="194">
        <f aca="true" t="shared" si="18" ref="BI511:BI516">IF(N511="nulová",J511,0)</f>
        <v>0</v>
      </c>
      <c r="BJ511" s="18" t="s">
        <v>82</v>
      </c>
      <c r="BK511" s="194">
        <f aca="true" t="shared" si="19" ref="BK511:BK516">ROUND(I511*H511,2)</f>
        <v>0</v>
      </c>
      <c r="BL511" s="18" t="s">
        <v>141</v>
      </c>
      <c r="BM511" s="18" t="s">
        <v>1451</v>
      </c>
    </row>
    <row r="512" spans="2:65" s="1" customFormat="1" ht="16.5" customHeight="1">
      <c r="B512" s="35"/>
      <c r="C512" s="195" t="s">
        <v>1452</v>
      </c>
      <c r="D512" s="195" t="s">
        <v>143</v>
      </c>
      <c r="E512" s="196" t="s">
        <v>1453</v>
      </c>
      <c r="F512" s="197" t="s">
        <v>1454</v>
      </c>
      <c r="G512" s="198" t="s">
        <v>171</v>
      </c>
      <c r="H512" s="199">
        <v>1</v>
      </c>
      <c r="I512" s="200"/>
      <c r="J512" s="201">
        <f t="shared" si="10"/>
        <v>0</v>
      </c>
      <c r="K512" s="197" t="s">
        <v>800</v>
      </c>
      <c r="L512" s="202"/>
      <c r="M512" s="203" t="s">
        <v>19</v>
      </c>
      <c r="N512" s="204" t="s">
        <v>45</v>
      </c>
      <c r="O512" s="61"/>
      <c r="P512" s="192">
        <f t="shared" si="11"/>
        <v>0</v>
      </c>
      <c r="Q512" s="192">
        <v>0.0249</v>
      </c>
      <c r="R512" s="192">
        <f t="shared" si="12"/>
        <v>0.0249</v>
      </c>
      <c r="S512" s="192">
        <v>0</v>
      </c>
      <c r="T512" s="193">
        <f t="shared" si="13"/>
        <v>0</v>
      </c>
      <c r="AR512" s="18" t="s">
        <v>146</v>
      </c>
      <c r="AT512" s="18" t="s">
        <v>143</v>
      </c>
      <c r="AU512" s="18" t="s">
        <v>84</v>
      </c>
      <c r="AY512" s="18" t="s">
        <v>133</v>
      </c>
      <c r="BE512" s="194">
        <f t="shared" si="14"/>
        <v>0</v>
      </c>
      <c r="BF512" s="194">
        <f t="shared" si="15"/>
        <v>0</v>
      </c>
      <c r="BG512" s="194">
        <f t="shared" si="16"/>
        <v>0</v>
      </c>
      <c r="BH512" s="194">
        <f t="shared" si="17"/>
        <v>0</v>
      </c>
      <c r="BI512" s="194">
        <f t="shared" si="18"/>
        <v>0</v>
      </c>
      <c r="BJ512" s="18" t="s">
        <v>82</v>
      </c>
      <c r="BK512" s="194">
        <f t="shared" si="19"/>
        <v>0</v>
      </c>
      <c r="BL512" s="18" t="s">
        <v>141</v>
      </c>
      <c r="BM512" s="18" t="s">
        <v>1455</v>
      </c>
    </row>
    <row r="513" spans="2:65" s="1" customFormat="1" ht="16.5" customHeight="1">
      <c r="B513" s="35"/>
      <c r="C513" s="195" t="s">
        <v>1456</v>
      </c>
      <c r="D513" s="195" t="s">
        <v>143</v>
      </c>
      <c r="E513" s="196" t="s">
        <v>1457</v>
      </c>
      <c r="F513" s="197" t="s">
        <v>1458</v>
      </c>
      <c r="G513" s="198" t="s">
        <v>171</v>
      </c>
      <c r="H513" s="199">
        <v>6</v>
      </c>
      <c r="I513" s="200"/>
      <c r="J513" s="201">
        <f t="shared" si="10"/>
        <v>0</v>
      </c>
      <c r="K513" s="197" t="s">
        <v>800</v>
      </c>
      <c r="L513" s="202"/>
      <c r="M513" s="203" t="s">
        <v>19</v>
      </c>
      <c r="N513" s="204" t="s">
        <v>45</v>
      </c>
      <c r="O513" s="61"/>
      <c r="P513" s="192">
        <f t="shared" si="11"/>
        <v>0</v>
      </c>
      <c r="Q513" s="192">
        <v>0.0249</v>
      </c>
      <c r="R513" s="192">
        <f t="shared" si="12"/>
        <v>0.14939999999999998</v>
      </c>
      <c r="S513" s="192">
        <v>0</v>
      </c>
      <c r="T513" s="193">
        <f t="shared" si="13"/>
        <v>0</v>
      </c>
      <c r="AR513" s="18" t="s">
        <v>146</v>
      </c>
      <c r="AT513" s="18" t="s">
        <v>143</v>
      </c>
      <c r="AU513" s="18" t="s">
        <v>84</v>
      </c>
      <c r="AY513" s="18" t="s">
        <v>133</v>
      </c>
      <c r="BE513" s="194">
        <f t="shared" si="14"/>
        <v>0</v>
      </c>
      <c r="BF513" s="194">
        <f t="shared" si="15"/>
        <v>0</v>
      </c>
      <c r="BG513" s="194">
        <f t="shared" si="16"/>
        <v>0</v>
      </c>
      <c r="BH513" s="194">
        <f t="shared" si="17"/>
        <v>0</v>
      </c>
      <c r="BI513" s="194">
        <f t="shared" si="18"/>
        <v>0</v>
      </c>
      <c r="BJ513" s="18" t="s">
        <v>82</v>
      </c>
      <c r="BK513" s="194">
        <f t="shared" si="19"/>
        <v>0</v>
      </c>
      <c r="BL513" s="18" t="s">
        <v>141</v>
      </c>
      <c r="BM513" s="18" t="s">
        <v>1459</v>
      </c>
    </row>
    <row r="514" spans="2:65" s="1" customFormat="1" ht="16.5" customHeight="1">
      <c r="B514" s="35"/>
      <c r="C514" s="195" t="s">
        <v>1460</v>
      </c>
      <c r="D514" s="195" t="s">
        <v>143</v>
      </c>
      <c r="E514" s="196" t="s">
        <v>1461</v>
      </c>
      <c r="F514" s="197" t="s">
        <v>1462</v>
      </c>
      <c r="G514" s="198" t="s">
        <v>171</v>
      </c>
      <c r="H514" s="199">
        <v>1</v>
      </c>
      <c r="I514" s="200"/>
      <c r="J514" s="201">
        <f t="shared" si="10"/>
        <v>0</v>
      </c>
      <c r="K514" s="197" t="s">
        <v>800</v>
      </c>
      <c r="L514" s="202"/>
      <c r="M514" s="203" t="s">
        <v>19</v>
      </c>
      <c r="N514" s="204" t="s">
        <v>45</v>
      </c>
      <c r="O514" s="61"/>
      <c r="P514" s="192">
        <f t="shared" si="11"/>
        <v>0</v>
      </c>
      <c r="Q514" s="192">
        <v>0.0249</v>
      </c>
      <c r="R514" s="192">
        <f t="shared" si="12"/>
        <v>0.0249</v>
      </c>
      <c r="S514" s="192">
        <v>0</v>
      </c>
      <c r="T514" s="193">
        <f t="shared" si="13"/>
        <v>0</v>
      </c>
      <c r="AR514" s="18" t="s">
        <v>146</v>
      </c>
      <c r="AT514" s="18" t="s">
        <v>143</v>
      </c>
      <c r="AU514" s="18" t="s">
        <v>84</v>
      </c>
      <c r="AY514" s="18" t="s">
        <v>133</v>
      </c>
      <c r="BE514" s="194">
        <f t="shared" si="14"/>
        <v>0</v>
      </c>
      <c r="BF514" s="194">
        <f t="shared" si="15"/>
        <v>0</v>
      </c>
      <c r="BG514" s="194">
        <f t="shared" si="16"/>
        <v>0</v>
      </c>
      <c r="BH514" s="194">
        <f t="shared" si="17"/>
        <v>0</v>
      </c>
      <c r="BI514" s="194">
        <f t="shared" si="18"/>
        <v>0</v>
      </c>
      <c r="BJ514" s="18" t="s">
        <v>82</v>
      </c>
      <c r="BK514" s="194">
        <f t="shared" si="19"/>
        <v>0</v>
      </c>
      <c r="BL514" s="18" t="s">
        <v>141</v>
      </c>
      <c r="BM514" s="18" t="s">
        <v>1463</v>
      </c>
    </row>
    <row r="515" spans="2:65" s="1" customFormat="1" ht="22.5" customHeight="1">
      <c r="B515" s="35"/>
      <c r="C515" s="183" t="s">
        <v>1464</v>
      </c>
      <c r="D515" s="183" t="s">
        <v>136</v>
      </c>
      <c r="E515" s="184" t="s">
        <v>1465</v>
      </c>
      <c r="F515" s="185" t="s">
        <v>1466</v>
      </c>
      <c r="G515" s="186" t="s">
        <v>269</v>
      </c>
      <c r="H515" s="187">
        <v>81.54</v>
      </c>
      <c r="I515" s="188"/>
      <c r="J515" s="189">
        <f t="shared" si="10"/>
        <v>0</v>
      </c>
      <c r="K515" s="185" t="s">
        <v>140</v>
      </c>
      <c r="L515" s="39"/>
      <c r="M515" s="190" t="s">
        <v>19</v>
      </c>
      <c r="N515" s="191" t="s">
        <v>45</v>
      </c>
      <c r="O515" s="61"/>
      <c r="P515" s="192">
        <f t="shared" si="11"/>
        <v>0</v>
      </c>
      <c r="Q515" s="192">
        <v>0.00027</v>
      </c>
      <c r="R515" s="192">
        <f t="shared" si="12"/>
        <v>0.022015800000000002</v>
      </c>
      <c r="S515" s="192">
        <v>0</v>
      </c>
      <c r="T515" s="193">
        <f t="shared" si="13"/>
        <v>0</v>
      </c>
      <c r="AR515" s="18" t="s">
        <v>141</v>
      </c>
      <c r="AT515" s="18" t="s">
        <v>136</v>
      </c>
      <c r="AU515" s="18" t="s">
        <v>84</v>
      </c>
      <c r="AY515" s="18" t="s">
        <v>133</v>
      </c>
      <c r="BE515" s="194">
        <f t="shared" si="14"/>
        <v>0</v>
      </c>
      <c r="BF515" s="194">
        <f t="shared" si="15"/>
        <v>0</v>
      </c>
      <c r="BG515" s="194">
        <f t="shared" si="16"/>
        <v>0</v>
      </c>
      <c r="BH515" s="194">
        <f t="shared" si="17"/>
        <v>0</v>
      </c>
      <c r="BI515" s="194">
        <f t="shared" si="18"/>
        <v>0</v>
      </c>
      <c r="BJ515" s="18" t="s">
        <v>82</v>
      </c>
      <c r="BK515" s="194">
        <f t="shared" si="19"/>
        <v>0</v>
      </c>
      <c r="BL515" s="18" t="s">
        <v>141</v>
      </c>
      <c r="BM515" s="18" t="s">
        <v>1467</v>
      </c>
    </row>
    <row r="516" spans="2:65" s="1" customFormat="1" ht="22.5" customHeight="1">
      <c r="B516" s="35"/>
      <c r="C516" s="183" t="s">
        <v>1468</v>
      </c>
      <c r="D516" s="183" t="s">
        <v>136</v>
      </c>
      <c r="E516" s="184" t="s">
        <v>1469</v>
      </c>
      <c r="F516" s="185" t="s">
        <v>1470</v>
      </c>
      <c r="G516" s="186" t="s">
        <v>171</v>
      </c>
      <c r="H516" s="187">
        <v>6</v>
      </c>
      <c r="I516" s="188"/>
      <c r="J516" s="189">
        <f t="shared" si="10"/>
        <v>0</v>
      </c>
      <c r="K516" s="185" t="s">
        <v>140</v>
      </c>
      <c r="L516" s="39"/>
      <c r="M516" s="190" t="s">
        <v>19</v>
      </c>
      <c r="N516" s="191" t="s">
        <v>45</v>
      </c>
      <c r="O516" s="61"/>
      <c r="P516" s="192">
        <f t="shared" si="11"/>
        <v>0</v>
      </c>
      <c r="Q516" s="192">
        <v>0</v>
      </c>
      <c r="R516" s="192">
        <f t="shared" si="12"/>
        <v>0</v>
      </c>
      <c r="S516" s="192">
        <v>0</v>
      </c>
      <c r="T516" s="193">
        <f t="shared" si="13"/>
        <v>0</v>
      </c>
      <c r="AR516" s="18" t="s">
        <v>141</v>
      </c>
      <c r="AT516" s="18" t="s">
        <v>136</v>
      </c>
      <c r="AU516" s="18" t="s">
        <v>84</v>
      </c>
      <c r="AY516" s="18" t="s">
        <v>133</v>
      </c>
      <c r="BE516" s="194">
        <f t="shared" si="14"/>
        <v>0</v>
      </c>
      <c r="BF516" s="194">
        <f t="shared" si="15"/>
        <v>0</v>
      </c>
      <c r="BG516" s="194">
        <f t="shared" si="16"/>
        <v>0</v>
      </c>
      <c r="BH516" s="194">
        <f t="shared" si="17"/>
        <v>0</v>
      </c>
      <c r="BI516" s="194">
        <f t="shared" si="18"/>
        <v>0</v>
      </c>
      <c r="BJ516" s="18" t="s">
        <v>82</v>
      </c>
      <c r="BK516" s="194">
        <f t="shared" si="19"/>
        <v>0</v>
      </c>
      <c r="BL516" s="18" t="s">
        <v>141</v>
      </c>
      <c r="BM516" s="18" t="s">
        <v>1471</v>
      </c>
    </row>
    <row r="517" spans="2:51" s="12" customFormat="1" ht="11.25">
      <c r="B517" s="211"/>
      <c r="C517" s="212"/>
      <c r="D517" s="213" t="s">
        <v>802</v>
      </c>
      <c r="E517" s="214" t="s">
        <v>19</v>
      </c>
      <c r="F517" s="215" t="s">
        <v>1472</v>
      </c>
      <c r="G517" s="212"/>
      <c r="H517" s="216">
        <v>6</v>
      </c>
      <c r="I517" s="217"/>
      <c r="J517" s="212"/>
      <c r="K517" s="212"/>
      <c r="L517" s="218"/>
      <c r="M517" s="219"/>
      <c r="N517" s="220"/>
      <c r="O517" s="220"/>
      <c r="P517" s="220"/>
      <c r="Q517" s="220"/>
      <c r="R517" s="220"/>
      <c r="S517" s="220"/>
      <c r="T517" s="221"/>
      <c r="AT517" s="222" t="s">
        <v>802</v>
      </c>
      <c r="AU517" s="222" t="s">
        <v>84</v>
      </c>
      <c r="AV517" s="12" t="s">
        <v>84</v>
      </c>
      <c r="AW517" s="12" t="s">
        <v>35</v>
      </c>
      <c r="AX517" s="12" t="s">
        <v>82</v>
      </c>
      <c r="AY517" s="222" t="s">
        <v>133</v>
      </c>
    </row>
    <row r="518" spans="2:65" s="1" customFormat="1" ht="16.5" customHeight="1">
      <c r="B518" s="35"/>
      <c r="C518" s="195" t="s">
        <v>1473</v>
      </c>
      <c r="D518" s="195" t="s">
        <v>143</v>
      </c>
      <c r="E518" s="196" t="s">
        <v>1474</v>
      </c>
      <c r="F518" s="197" t="s">
        <v>1475</v>
      </c>
      <c r="G518" s="198" t="s">
        <v>171</v>
      </c>
      <c r="H518" s="199">
        <v>1</v>
      </c>
      <c r="I518" s="200"/>
      <c r="J518" s="201">
        <f aca="true" t="shared" si="20" ref="J518:J526">ROUND(I518*H518,2)</f>
        <v>0</v>
      </c>
      <c r="K518" s="197" t="s">
        <v>800</v>
      </c>
      <c r="L518" s="202"/>
      <c r="M518" s="203" t="s">
        <v>19</v>
      </c>
      <c r="N518" s="204" t="s">
        <v>45</v>
      </c>
      <c r="O518" s="61"/>
      <c r="P518" s="192">
        <f aca="true" t="shared" si="21" ref="P518:P526">O518*H518</f>
        <v>0</v>
      </c>
      <c r="Q518" s="192">
        <v>0.015</v>
      </c>
      <c r="R518" s="192">
        <f aca="true" t="shared" si="22" ref="R518:R526">Q518*H518</f>
        <v>0.015</v>
      </c>
      <c r="S518" s="192">
        <v>0</v>
      </c>
      <c r="T518" s="193">
        <f aca="true" t="shared" si="23" ref="T518:T526">S518*H518</f>
        <v>0</v>
      </c>
      <c r="AR518" s="18" t="s">
        <v>146</v>
      </c>
      <c r="AT518" s="18" t="s">
        <v>143</v>
      </c>
      <c r="AU518" s="18" t="s">
        <v>84</v>
      </c>
      <c r="AY518" s="18" t="s">
        <v>133</v>
      </c>
      <c r="BE518" s="194">
        <f aca="true" t="shared" si="24" ref="BE518:BE526">IF(N518="základní",J518,0)</f>
        <v>0</v>
      </c>
      <c r="BF518" s="194">
        <f aca="true" t="shared" si="25" ref="BF518:BF526">IF(N518="snížená",J518,0)</f>
        <v>0</v>
      </c>
      <c r="BG518" s="194">
        <f aca="true" t="shared" si="26" ref="BG518:BG526">IF(N518="zákl. přenesená",J518,0)</f>
        <v>0</v>
      </c>
      <c r="BH518" s="194">
        <f aca="true" t="shared" si="27" ref="BH518:BH526">IF(N518="sníž. přenesená",J518,0)</f>
        <v>0</v>
      </c>
      <c r="BI518" s="194">
        <f aca="true" t="shared" si="28" ref="BI518:BI526">IF(N518="nulová",J518,0)</f>
        <v>0</v>
      </c>
      <c r="BJ518" s="18" t="s">
        <v>82</v>
      </c>
      <c r="BK518" s="194">
        <f aca="true" t="shared" si="29" ref="BK518:BK526">ROUND(I518*H518,2)</f>
        <v>0</v>
      </c>
      <c r="BL518" s="18" t="s">
        <v>141</v>
      </c>
      <c r="BM518" s="18" t="s">
        <v>1476</v>
      </c>
    </row>
    <row r="519" spans="2:65" s="1" customFormat="1" ht="16.5" customHeight="1">
      <c r="B519" s="35"/>
      <c r="C519" s="195" t="s">
        <v>1477</v>
      </c>
      <c r="D519" s="195" t="s">
        <v>143</v>
      </c>
      <c r="E519" s="196" t="s">
        <v>1478</v>
      </c>
      <c r="F519" s="197" t="s">
        <v>1479</v>
      </c>
      <c r="G519" s="198" t="s">
        <v>171</v>
      </c>
      <c r="H519" s="199">
        <v>3</v>
      </c>
      <c r="I519" s="200"/>
      <c r="J519" s="201">
        <f t="shared" si="20"/>
        <v>0</v>
      </c>
      <c r="K519" s="197" t="s">
        <v>800</v>
      </c>
      <c r="L519" s="202"/>
      <c r="M519" s="203" t="s">
        <v>19</v>
      </c>
      <c r="N519" s="204" t="s">
        <v>45</v>
      </c>
      <c r="O519" s="61"/>
      <c r="P519" s="192">
        <f t="shared" si="21"/>
        <v>0</v>
      </c>
      <c r="Q519" s="192">
        <v>0.015</v>
      </c>
      <c r="R519" s="192">
        <f t="shared" si="22"/>
        <v>0.045</v>
      </c>
      <c r="S519" s="192">
        <v>0</v>
      </c>
      <c r="T519" s="193">
        <f t="shared" si="23"/>
        <v>0</v>
      </c>
      <c r="AR519" s="18" t="s">
        <v>146</v>
      </c>
      <c r="AT519" s="18" t="s">
        <v>143</v>
      </c>
      <c r="AU519" s="18" t="s">
        <v>84</v>
      </c>
      <c r="AY519" s="18" t="s">
        <v>133</v>
      </c>
      <c r="BE519" s="194">
        <f t="shared" si="24"/>
        <v>0</v>
      </c>
      <c r="BF519" s="194">
        <f t="shared" si="25"/>
        <v>0</v>
      </c>
      <c r="BG519" s="194">
        <f t="shared" si="26"/>
        <v>0</v>
      </c>
      <c r="BH519" s="194">
        <f t="shared" si="27"/>
        <v>0</v>
      </c>
      <c r="BI519" s="194">
        <f t="shared" si="28"/>
        <v>0</v>
      </c>
      <c r="BJ519" s="18" t="s">
        <v>82</v>
      </c>
      <c r="BK519" s="194">
        <f t="shared" si="29"/>
        <v>0</v>
      </c>
      <c r="BL519" s="18" t="s">
        <v>141</v>
      </c>
      <c r="BM519" s="18" t="s">
        <v>1480</v>
      </c>
    </row>
    <row r="520" spans="2:65" s="1" customFormat="1" ht="16.5" customHeight="1">
      <c r="B520" s="35"/>
      <c r="C520" s="195" t="s">
        <v>1481</v>
      </c>
      <c r="D520" s="195" t="s">
        <v>143</v>
      </c>
      <c r="E520" s="196" t="s">
        <v>1482</v>
      </c>
      <c r="F520" s="197" t="s">
        <v>1483</v>
      </c>
      <c r="G520" s="198" t="s">
        <v>171</v>
      </c>
      <c r="H520" s="199">
        <v>2</v>
      </c>
      <c r="I520" s="200"/>
      <c r="J520" s="201">
        <f t="shared" si="20"/>
        <v>0</v>
      </c>
      <c r="K520" s="197" t="s">
        <v>800</v>
      </c>
      <c r="L520" s="202"/>
      <c r="M520" s="203" t="s">
        <v>19</v>
      </c>
      <c r="N520" s="204" t="s">
        <v>45</v>
      </c>
      <c r="O520" s="61"/>
      <c r="P520" s="192">
        <f t="shared" si="21"/>
        <v>0</v>
      </c>
      <c r="Q520" s="192">
        <v>0.015</v>
      </c>
      <c r="R520" s="192">
        <f t="shared" si="22"/>
        <v>0.03</v>
      </c>
      <c r="S520" s="192">
        <v>0</v>
      </c>
      <c r="T520" s="193">
        <f t="shared" si="23"/>
        <v>0</v>
      </c>
      <c r="AR520" s="18" t="s">
        <v>146</v>
      </c>
      <c r="AT520" s="18" t="s">
        <v>143</v>
      </c>
      <c r="AU520" s="18" t="s">
        <v>84</v>
      </c>
      <c r="AY520" s="18" t="s">
        <v>133</v>
      </c>
      <c r="BE520" s="194">
        <f t="shared" si="24"/>
        <v>0</v>
      </c>
      <c r="BF520" s="194">
        <f t="shared" si="25"/>
        <v>0</v>
      </c>
      <c r="BG520" s="194">
        <f t="shared" si="26"/>
        <v>0</v>
      </c>
      <c r="BH520" s="194">
        <f t="shared" si="27"/>
        <v>0</v>
      </c>
      <c r="BI520" s="194">
        <f t="shared" si="28"/>
        <v>0</v>
      </c>
      <c r="BJ520" s="18" t="s">
        <v>82</v>
      </c>
      <c r="BK520" s="194">
        <f t="shared" si="29"/>
        <v>0</v>
      </c>
      <c r="BL520" s="18" t="s">
        <v>141</v>
      </c>
      <c r="BM520" s="18" t="s">
        <v>1484</v>
      </c>
    </row>
    <row r="521" spans="2:65" s="1" customFormat="1" ht="22.5" customHeight="1">
      <c r="B521" s="35"/>
      <c r="C521" s="183" t="s">
        <v>1485</v>
      </c>
      <c r="D521" s="183" t="s">
        <v>136</v>
      </c>
      <c r="E521" s="184" t="s">
        <v>1486</v>
      </c>
      <c r="F521" s="185" t="s">
        <v>1487</v>
      </c>
      <c r="G521" s="186" t="s">
        <v>171</v>
      </c>
      <c r="H521" s="187">
        <v>3</v>
      </c>
      <c r="I521" s="188"/>
      <c r="J521" s="189">
        <f t="shared" si="20"/>
        <v>0</v>
      </c>
      <c r="K521" s="185" t="s">
        <v>140</v>
      </c>
      <c r="L521" s="39"/>
      <c r="M521" s="190" t="s">
        <v>19</v>
      </c>
      <c r="N521" s="191" t="s">
        <v>45</v>
      </c>
      <c r="O521" s="61"/>
      <c r="P521" s="192">
        <f t="shared" si="21"/>
        <v>0</v>
      </c>
      <c r="Q521" s="192">
        <v>0</v>
      </c>
      <c r="R521" s="192">
        <f t="shared" si="22"/>
        <v>0</v>
      </c>
      <c r="S521" s="192">
        <v>0</v>
      </c>
      <c r="T521" s="193">
        <f t="shared" si="23"/>
        <v>0</v>
      </c>
      <c r="AR521" s="18" t="s">
        <v>141</v>
      </c>
      <c r="AT521" s="18" t="s">
        <v>136</v>
      </c>
      <c r="AU521" s="18" t="s">
        <v>84</v>
      </c>
      <c r="AY521" s="18" t="s">
        <v>133</v>
      </c>
      <c r="BE521" s="194">
        <f t="shared" si="24"/>
        <v>0</v>
      </c>
      <c r="BF521" s="194">
        <f t="shared" si="25"/>
        <v>0</v>
      </c>
      <c r="BG521" s="194">
        <f t="shared" si="26"/>
        <v>0</v>
      </c>
      <c r="BH521" s="194">
        <f t="shared" si="27"/>
        <v>0</v>
      </c>
      <c r="BI521" s="194">
        <f t="shared" si="28"/>
        <v>0</v>
      </c>
      <c r="BJ521" s="18" t="s">
        <v>82</v>
      </c>
      <c r="BK521" s="194">
        <f t="shared" si="29"/>
        <v>0</v>
      </c>
      <c r="BL521" s="18" t="s">
        <v>141</v>
      </c>
      <c r="BM521" s="18" t="s">
        <v>1488</v>
      </c>
    </row>
    <row r="522" spans="2:65" s="1" customFormat="1" ht="16.5" customHeight="1">
      <c r="B522" s="35"/>
      <c r="C522" s="195" t="s">
        <v>1489</v>
      </c>
      <c r="D522" s="195" t="s">
        <v>143</v>
      </c>
      <c r="E522" s="196" t="s">
        <v>1490</v>
      </c>
      <c r="F522" s="197" t="s">
        <v>1491</v>
      </c>
      <c r="G522" s="198" t="s">
        <v>171</v>
      </c>
      <c r="H522" s="199">
        <v>1</v>
      </c>
      <c r="I522" s="200"/>
      <c r="J522" s="201">
        <f t="shared" si="20"/>
        <v>0</v>
      </c>
      <c r="K522" s="197" t="s">
        <v>140</v>
      </c>
      <c r="L522" s="202"/>
      <c r="M522" s="203" t="s">
        <v>19</v>
      </c>
      <c r="N522" s="204" t="s">
        <v>45</v>
      </c>
      <c r="O522" s="61"/>
      <c r="P522" s="192">
        <f t="shared" si="21"/>
        <v>0</v>
      </c>
      <c r="Q522" s="192">
        <v>0.023</v>
      </c>
      <c r="R522" s="192">
        <f t="shared" si="22"/>
        <v>0.023</v>
      </c>
      <c r="S522" s="192">
        <v>0</v>
      </c>
      <c r="T522" s="193">
        <f t="shared" si="23"/>
        <v>0</v>
      </c>
      <c r="AR522" s="18" t="s">
        <v>146</v>
      </c>
      <c r="AT522" s="18" t="s">
        <v>143</v>
      </c>
      <c r="AU522" s="18" t="s">
        <v>84</v>
      </c>
      <c r="AY522" s="18" t="s">
        <v>133</v>
      </c>
      <c r="BE522" s="194">
        <f t="shared" si="24"/>
        <v>0</v>
      </c>
      <c r="BF522" s="194">
        <f t="shared" si="25"/>
        <v>0</v>
      </c>
      <c r="BG522" s="194">
        <f t="shared" si="26"/>
        <v>0</v>
      </c>
      <c r="BH522" s="194">
        <f t="shared" si="27"/>
        <v>0</v>
      </c>
      <c r="BI522" s="194">
        <f t="shared" si="28"/>
        <v>0</v>
      </c>
      <c r="BJ522" s="18" t="s">
        <v>82</v>
      </c>
      <c r="BK522" s="194">
        <f t="shared" si="29"/>
        <v>0</v>
      </c>
      <c r="BL522" s="18" t="s">
        <v>141</v>
      </c>
      <c r="BM522" s="18" t="s">
        <v>1492</v>
      </c>
    </row>
    <row r="523" spans="2:65" s="1" customFormat="1" ht="16.5" customHeight="1">
      <c r="B523" s="35"/>
      <c r="C523" s="195" t="s">
        <v>1493</v>
      </c>
      <c r="D523" s="195" t="s">
        <v>143</v>
      </c>
      <c r="E523" s="196" t="s">
        <v>1494</v>
      </c>
      <c r="F523" s="197" t="s">
        <v>1495</v>
      </c>
      <c r="G523" s="198" t="s">
        <v>171</v>
      </c>
      <c r="H523" s="199">
        <v>2</v>
      </c>
      <c r="I523" s="200"/>
      <c r="J523" s="201">
        <f t="shared" si="20"/>
        <v>0</v>
      </c>
      <c r="K523" s="197" t="s">
        <v>140</v>
      </c>
      <c r="L523" s="202"/>
      <c r="M523" s="203" t="s">
        <v>19</v>
      </c>
      <c r="N523" s="204" t="s">
        <v>45</v>
      </c>
      <c r="O523" s="61"/>
      <c r="P523" s="192">
        <f t="shared" si="21"/>
        <v>0</v>
      </c>
      <c r="Q523" s="192">
        <v>0.025</v>
      </c>
      <c r="R523" s="192">
        <f t="shared" si="22"/>
        <v>0.05</v>
      </c>
      <c r="S523" s="192">
        <v>0</v>
      </c>
      <c r="T523" s="193">
        <f t="shared" si="23"/>
        <v>0</v>
      </c>
      <c r="AR523" s="18" t="s">
        <v>146</v>
      </c>
      <c r="AT523" s="18" t="s">
        <v>143</v>
      </c>
      <c r="AU523" s="18" t="s">
        <v>84</v>
      </c>
      <c r="AY523" s="18" t="s">
        <v>133</v>
      </c>
      <c r="BE523" s="194">
        <f t="shared" si="24"/>
        <v>0</v>
      </c>
      <c r="BF523" s="194">
        <f t="shared" si="25"/>
        <v>0</v>
      </c>
      <c r="BG523" s="194">
        <f t="shared" si="26"/>
        <v>0</v>
      </c>
      <c r="BH523" s="194">
        <f t="shared" si="27"/>
        <v>0</v>
      </c>
      <c r="BI523" s="194">
        <f t="shared" si="28"/>
        <v>0</v>
      </c>
      <c r="BJ523" s="18" t="s">
        <v>82</v>
      </c>
      <c r="BK523" s="194">
        <f t="shared" si="29"/>
        <v>0</v>
      </c>
      <c r="BL523" s="18" t="s">
        <v>141</v>
      </c>
      <c r="BM523" s="18" t="s">
        <v>1496</v>
      </c>
    </row>
    <row r="524" spans="2:65" s="1" customFormat="1" ht="16.5" customHeight="1">
      <c r="B524" s="35"/>
      <c r="C524" s="183" t="s">
        <v>1497</v>
      </c>
      <c r="D524" s="183" t="s">
        <v>136</v>
      </c>
      <c r="E524" s="184" t="s">
        <v>1498</v>
      </c>
      <c r="F524" s="185" t="s">
        <v>1499</v>
      </c>
      <c r="G524" s="186" t="s">
        <v>171</v>
      </c>
      <c r="H524" s="187">
        <v>9</v>
      </c>
      <c r="I524" s="188"/>
      <c r="J524" s="189">
        <f t="shared" si="20"/>
        <v>0</v>
      </c>
      <c r="K524" s="185" t="s">
        <v>140</v>
      </c>
      <c r="L524" s="39"/>
      <c r="M524" s="190" t="s">
        <v>19</v>
      </c>
      <c r="N524" s="191" t="s">
        <v>45</v>
      </c>
      <c r="O524" s="61"/>
      <c r="P524" s="192">
        <f t="shared" si="21"/>
        <v>0</v>
      </c>
      <c r="Q524" s="192">
        <v>0</v>
      </c>
      <c r="R524" s="192">
        <f t="shared" si="22"/>
        <v>0</v>
      </c>
      <c r="S524" s="192">
        <v>0</v>
      </c>
      <c r="T524" s="193">
        <f t="shared" si="23"/>
        <v>0</v>
      </c>
      <c r="AR524" s="18" t="s">
        <v>141</v>
      </c>
      <c r="AT524" s="18" t="s">
        <v>136</v>
      </c>
      <c r="AU524" s="18" t="s">
        <v>84</v>
      </c>
      <c r="AY524" s="18" t="s">
        <v>133</v>
      </c>
      <c r="BE524" s="194">
        <f t="shared" si="24"/>
        <v>0</v>
      </c>
      <c r="BF524" s="194">
        <f t="shared" si="25"/>
        <v>0</v>
      </c>
      <c r="BG524" s="194">
        <f t="shared" si="26"/>
        <v>0</v>
      </c>
      <c r="BH524" s="194">
        <f t="shared" si="27"/>
        <v>0</v>
      </c>
      <c r="BI524" s="194">
        <f t="shared" si="28"/>
        <v>0</v>
      </c>
      <c r="BJ524" s="18" t="s">
        <v>82</v>
      </c>
      <c r="BK524" s="194">
        <f t="shared" si="29"/>
        <v>0</v>
      </c>
      <c r="BL524" s="18" t="s">
        <v>141</v>
      </c>
      <c r="BM524" s="18" t="s">
        <v>1500</v>
      </c>
    </row>
    <row r="525" spans="2:65" s="1" customFormat="1" ht="16.5" customHeight="1">
      <c r="B525" s="35"/>
      <c r="C525" s="195" t="s">
        <v>1501</v>
      </c>
      <c r="D525" s="195" t="s">
        <v>143</v>
      </c>
      <c r="E525" s="196" t="s">
        <v>1502</v>
      </c>
      <c r="F525" s="197" t="s">
        <v>1503</v>
      </c>
      <c r="G525" s="198" t="s">
        <v>171</v>
      </c>
      <c r="H525" s="199">
        <v>9</v>
      </c>
      <c r="I525" s="200"/>
      <c r="J525" s="201">
        <f t="shared" si="20"/>
        <v>0</v>
      </c>
      <c r="K525" s="197" t="s">
        <v>800</v>
      </c>
      <c r="L525" s="202"/>
      <c r="M525" s="203" t="s">
        <v>19</v>
      </c>
      <c r="N525" s="204" t="s">
        <v>45</v>
      </c>
      <c r="O525" s="61"/>
      <c r="P525" s="192">
        <f t="shared" si="21"/>
        <v>0</v>
      </c>
      <c r="Q525" s="192">
        <v>0.0012</v>
      </c>
      <c r="R525" s="192">
        <f t="shared" si="22"/>
        <v>0.010799999999999999</v>
      </c>
      <c r="S525" s="192">
        <v>0</v>
      </c>
      <c r="T525" s="193">
        <f t="shared" si="23"/>
        <v>0</v>
      </c>
      <c r="AR525" s="18" t="s">
        <v>146</v>
      </c>
      <c r="AT525" s="18" t="s">
        <v>143</v>
      </c>
      <c r="AU525" s="18" t="s">
        <v>84</v>
      </c>
      <c r="AY525" s="18" t="s">
        <v>133</v>
      </c>
      <c r="BE525" s="194">
        <f t="shared" si="24"/>
        <v>0</v>
      </c>
      <c r="BF525" s="194">
        <f t="shared" si="25"/>
        <v>0</v>
      </c>
      <c r="BG525" s="194">
        <f t="shared" si="26"/>
        <v>0</v>
      </c>
      <c r="BH525" s="194">
        <f t="shared" si="27"/>
        <v>0</v>
      </c>
      <c r="BI525" s="194">
        <f t="shared" si="28"/>
        <v>0</v>
      </c>
      <c r="BJ525" s="18" t="s">
        <v>82</v>
      </c>
      <c r="BK525" s="194">
        <f t="shared" si="29"/>
        <v>0</v>
      </c>
      <c r="BL525" s="18" t="s">
        <v>141</v>
      </c>
      <c r="BM525" s="18" t="s">
        <v>1504</v>
      </c>
    </row>
    <row r="526" spans="2:65" s="1" customFormat="1" ht="22.5" customHeight="1">
      <c r="B526" s="35"/>
      <c r="C526" s="183" t="s">
        <v>1505</v>
      </c>
      <c r="D526" s="183" t="s">
        <v>136</v>
      </c>
      <c r="E526" s="184" t="s">
        <v>1506</v>
      </c>
      <c r="F526" s="185" t="s">
        <v>1507</v>
      </c>
      <c r="G526" s="186" t="s">
        <v>171</v>
      </c>
      <c r="H526" s="187">
        <v>3.349</v>
      </c>
      <c r="I526" s="188"/>
      <c r="J526" s="189">
        <f t="shared" si="20"/>
        <v>0</v>
      </c>
      <c r="K526" s="185" t="s">
        <v>140</v>
      </c>
      <c r="L526" s="39"/>
      <c r="M526" s="190" t="s">
        <v>19</v>
      </c>
      <c r="N526" s="191" t="s">
        <v>45</v>
      </c>
      <c r="O526" s="61"/>
      <c r="P526" s="192">
        <f t="shared" si="21"/>
        <v>0</v>
      </c>
      <c r="Q526" s="192">
        <v>0</v>
      </c>
      <c r="R526" s="192">
        <f t="shared" si="22"/>
        <v>0</v>
      </c>
      <c r="S526" s="192">
        <v>0.024</v>
      </c>
      <c r="T526" s="193">
        <f t="shared" si="23"/>
        <v>0.080376</v>
      </c>
      <c r="AR526" s="18" t="s">
        <v>141</v>
      </c>
      <c r="AT526" s="18" t="s">
        <v>136</v>
      </c>
      <c r="AU526" s="18" t="s">
        <v>84</v>
      </c>
      <c r="AY526" s="18" t="s">
        <v>133</v>
      </c>
      <c r="BE526" s="194">
        <f t="shared" si="24"/>
        <v>0</v>
      </c>
      <c r="BF526" s="194">
        <f t="shared" si="25"/>
        <v>0</v>
      </c>
      <c r="BG526" s="194">
        <f t="shared" si="26"/>
        <v>0</v>
      </c>
      <c r="BH526" s="194">
        <f t="shared" si="27"/>
        <v>0</v>
      </c>
      <c r="BI526" s="194">
        <f t="shared" si="28"/>
        <v>0</v>
      </c>
      <c r="BJ526" s="18" t="s">
        <v>82</v>
      </c>
      <c r="BK526" s="194">
        <f t="shared" si="29"/>
        <v>0</v>
      </c>
      <c r="BL526" s="18" t="s">
        <v>141</v>
      </c>
      <c r="BM526" s="18" t="s">
        <v>1508</v>
      </c>
    </row>
    <row r="527" spans="2:51" s="12" customFormat="1" ht="11.25">
      <c r="B527" s="211"/>
      <c r="C527" s="212"/>
      <c r="D527" s="213" t="s">
        <v>802</v>
      </c>
      <c r="E527" s="214" t="s">
        <v>19</v>
      </c>
      <c r="F527" s="215" t="s">
        <v>1509</v>
      </c>
      <c r="G527" s="212"/>
      <c r="H527" s="216">
        <v>3.349</v>
      </c>
      <c r="I527" s="217"/>
      <c r="J527" s="212"/>
      <c r="K527" s="212"/>
      <c r="L527" s="218"/>
      <c r="M527" s="219"/>
      <c r="N527" s="220"/>
      <c r="O527" s="220"/>
      <c r="P527" s="220"/>
      <c r="Q527" s="220"/>
      <c r="R527" s="220"/>
      <c r="S527" s="220"/>
      <c r="T527" s="221"/>
      <c r="AT527" s="222" t="s">
        <v>802</v>
      </c>
      <c r="AU527" s="222" t="s">
        <v>84</v>
      </c>
      <c r="AV527" s="12" t="s">
        <v>84</v>
      </c>
      <c r="AW527" s="12" t="s">
        <v>35</v>
      </c>
      <c r="AX527" s="12" t="s">
        <v>82</v>
      </c>
      <c r="AY527" s="222" t="s">
        <v>133</v>
      </c>
    </row>
    <row r="528" spans="2:65" s="1" customFormat="1" ht="16.5" customHeight="1">
      <c r="B528" s="35"/>
      <c r="C528" s="183" t="s">
        <v>1510</v>
      </c>
      <c r="D528" s="183" t="s">
        <v>136</v>
      </c>
      <c r="E528" s="184" t="s">
        <v>1511</v>
      </c>
      <c r="F528" s="185" t="s">
        <v>1512</v>
      </c>
      <c r="G528" s="186" t="s">
        <v>171</v>
      </c>
      <c r="H528" s="187">
        <v>36</v>
      </c>
      <c r="I528" s="188"/>
      <c r="J528" s="189">
        <f>ROUND(I528*H528,2)</f>
        <v>0</v>
      </c>
      <c r="K528" s="185" t="s">
        <v>800</v>
      </c>
      <c r="L528" s="39"/>
      <c r="M528" s="190" t="s">
        <v>19</v>
      </c>
      <c r="N528" s="191" t="s">
        <v>45</v>
      </c>
      <c r="O528" s="61"/>
      <c r="P528" s="192">
        <f>O528*H528</f>
        <v>0</v>
      </c>
      <c r="Q528" s="192">
        <v>0</v>
      </c>
      <c r="R528" s="192">
        <f>Q528*H528</f>
        <v>0</v>
      </c>
      <c r="S528" s="192">
        <v>0</v>
      </c>
      <c r="T528" s="193">
        <f>S528*H528</f>
        <v>0</v>
      </c>
      <c r="AR528" s="18" t="s">
        <v>141</v>
      </c>
      <c r="AT528" s="18" t="s">
        <v>136</v>
      </c>
      <c r="AU528" s="18" t="s">
        <v>84</v>
      </c>
      <c r="AY528" s="18" t="s">
        <v>133</v>
      </c>
      <c r="BE528" s="194">
        <f>IF(N528="základní",J528,0)</f>
        <v>0</v>
      </c>
      <c r="BF528" s="194">
        <f>IF(N528="snížená",J528,0)</f>
        <v>0</v>
      </c>
      <c r="BG528" s="194">
        <f>IF(N528="zákl. přenesená",J528,0)</f>
        <v>0</v>
      </c>
      <c r="BH528" s="194">
        <f>IF(N528="sníž. přenesená",J528,0)</f>
        <v>0</v>
      </c>
      <c r="BI528" s="194">
        <f>IF(N528="nulová",J528,0)</f>
        <v>0</v>
      </c>
      <c r="BJ528" s="18" t="s">
        <v>82</v>
      </c>
      <c r="BK528" s="194">
        <f>ROUND(I528*H528,2)</f>
        <v>0</v>
      </c>
      <c r="BL528" s="18" t="s">
        <v>141</v>
      </c>
      <c r="BM528" s="18" t="s">
        <v>1513</v>
      </c>
    </row>
    <row r="529" spans="2:51" s="12" customFormat="1" ht="11.25">
      <c r="B529" s="211"/>
      <c r="C529" s="212"/>
      <c r="D529" s="213" t="s">
        <v>802</v>
      </c>
      <c r="E529" s="214" t="s">
        <v>19</v>
      </c>
      <c r="F529" s="215" t="s">
        <v>1514</v>
      </c>
      <c r="G529" s="212"/>
      <c r="H529" s="216">
        <v>36</v>
      </c>
      <c r="I529" s="217"/>
      <c r="J529" s="212"/>
      <c r="K529" s="212"/>
      <c r="L529" s="218"/>
      <c r="M529" s="219"/>
      <c r="N529" s="220"/>
      <c r="O529" s="220"/>
      <c r="P529" s="220"/>
      <c r="Q529" s="220"/>
      <c r="R529" s="220"/>
      <c r="S529" s="220"/>
      <c r="T529" s="221"/>
      <c r="AT529" s="222" t="s">
        <v>802</v>
      </c>
      <c r="AU529" s="222" t="s">
        <v>84</v>
      </c>
      <c r="AV529" s="12" t="s">
        <v>84</v>
      </c>
      <c r="AW529" s="12" t="s">
        <v>35</v>
      </c>
      <c r="AX529" s="12" t="s">
        <v>82</v>
      </c>
      <c r="AY529" s="222" t="s">
        <v>133</v>
      </c>
    </row>
    <row r="530" spans="2:65" s="1" customFormat="1" ht="16.5" customHeight="1">
      <c r="B530" s="35"/>
      <c r="C530" s="195" t="s">
        <v>1515</v>
      </c>
      <c r="D530" s="195" t="s">
        <v>143</v>
      </c>
      <c r="E530" s="196" t="s">
        <v>1516</v>
      </c>
      <c r="F530" s="197" t="s">
        <v>1517</v>
      </c>
      <c r="G530" s="198" t="s">
        <v>139</v>
      </c>
      <c r="H530" s="199">
        <v>36.72</v>
      </c>
      <c r="I530" s="200"/>
      <c r="J530" s="201">
        <f>ROUND(I530*H530,2)</f>
        <v>0</v>
      </c>
      <c r="K530" s="197" t="s">
        <v>800</v>
      </c>
      <c r="L530" s="202"/>
      <c r="M530" s="203" t="s">
        <v>19</v>
      </c>
      <c r="N530" s="204" t="s">
        <v>45</v>
      </c>
      <c r="O530" s="61"/>
      <c r="P530" s="192">
        <f>O530*H530</f>
        <v>0</v>
      </c>
      <c r="Q530" s="192">
        <v>0.0021</v>
      </c>
      <c r="R530" s="192">
        <f>Q530*H530</f>
        <v>0.07711199999999999</v>
      </c>
      <c r="S530" s="192">
        <v>0</v>
      </c>
      <c r="T530" s="193">
        <f>S530*H530</f>
        <v>0</v>
      </c>
      <c r="AR530" s="18" t="s">
        <v>146</v>
      </c>
      <c r="AT530" s="18" t="s">
        <v>143</v>
      </c>
      <c r="AU530" s="18" t="s">
        <v>84</v>
      </c>
      <c r="AY530" s="18" t="s">
        <v>133</v>
      </c>
      <c r="BE530" s="194">
        <f>IF(N530="základní",J530,0)</f>
        <v>0</v>
      </c>
      <c r="BF530" s="194">
        <f>IF(N530="snížená",J530,0)</f>
        <v>0</v>
      </c>
      <c r="BG530" s="194">
        <f>IF(N530="zákl. přenesená",J530,0)</f>
        <v>0</v>
      </c>
      <c r="BH530" s="194">
        <f>IF(N530="sníž. přenesená",J530,0)</f>
        <v>0</v>
      </c>
      <c r="BI530" s="194">
        <f>IF(N530="nulová",J530,0)</f>
        <v>0</v>
      </c>
      <c r="BJ530" s="18" t="s">
        <v>82</v>
      </c>
      <c r="BK530" s="194">
        <f>ROUND(I530*H530,2)</f>
        <v>0</v>
      </c>
      <c r="BL530" s="18" t="s">
        <v>141</v>
      </c>
      <c r="BM530" s="18" t="s">
        <v>1518</v>
      </c>
    </row>
    <row r="531" spans="2:51" s="12" customFormat="1" ht="11.25">
      <c r="B531" s="211"/>
      <c r="C531" s="212"/>
      <c r="D531" s="213" t="s">
        <v>802</v>
      </c>
      <c r="E531" s="214" t="s">
        <v>19</v>
      </c>
      <c r="F531" s="215" t="s">
        <v>1519</v>
      </c>
      <c r="G531" s="212"/>
      <c r="H531" s="216">
        <v>36.72</v>
      </c>
      <c r="I531" s="217"/>
      <c r="J531" s="212"/>
      <c r="K531" s="212"/>
      <c r="L531" s="218"/>
      <c r="M531" s="219"/>
      <c r="N531" s="220"/>
      <c r="O531" s="220"/>
      <c r="P531" s="220"/>
      <c r="Q531" s="220"/>
      <c r="R531" s="220"/>
      <c r="S531" s="220"/>
      <c r="T531" s="221"/>
      <c r="AT531" s="222" t="s">
        <v>802</v>
      </c>
      <c r="AU531" s="222" t="s">
        <v>84</v>
      </c>
      <c r="AV531" s="12" t="s">
        <v>84</v>
      </c>
      <c r="AW531" s="12" t="s">
        <v>35</v>
      </c>
      <c r="AX531" s="12" t="s">
        <v>82</v>
      </c>
      <c r="AY531" s="222" t="s">
        <v>133</v>
      </c>
    </row>
    <row r="532" spans="2:65" s="1" customFormat="1" ht="16.5" customHeight="1">
      <c r="B532" s="35"/>
      <c r="C532" s="183" t="s">
        <v>1520</v>
      </c>
      <c r="D532" s="183" t="s">
        <v>136</v>
      </c>
      <c r="E532" s="184" t="s">
        <v>1521</v>
      </c>
      <c r="F532" s="185" t="s">
        <v>1522</v>
      </c>
      <c r="G532" s="186" t="s">
        <v>171</v>
      </c>
      <c r="H532" s="187">
        <v>1</v>
      </c>
      <c r="I532" s="188"/>
      <c r="J532" s="189">
        <f>ROUND(I532*H532,2)</f>
        <v>0</v>
      </c>
      <c r="K532" s="185" t="s">
        <v>800</v>
      </c>
      <c r="L532" s="39"/>
      <c r="M532" s="190" t="s">
        <v>19</v>
      </c>
      <c r="N532" s="191" t="s">
        <v>45</v>
      </c>
      <c r="O532" s="61"/>
      <c r="P532" s="192">
        <f>O532*H532</f>
        <v>0</v>
      </c>
      <c r="Q532" s="192">
        <v>0</v>
      </c>
      <c r="R532" s="192">
        <f>Q532*H532</f>
        <v>0</v>
      </c>
      <c r="S532" s="192">
        <v>0</v>
      </c>
      <c r="T532" s="193">
        <f>S532*H532</f>
        <v>0</v>
      </c>
      <c r="AR532" s="18" t="s">
        <v>141</v>
      </c>
      <c r="AT532" s="18" t="s">
        <v>136</v>
      </c>
      <c r="AU532" s="18" t="s">
        <v>84</v>
      </c>
      <c r="AY532" s="18" t="s">
        <v>133</v>
      </c>
      <c r="BE532" s="194">
        <f>IF(N532="základní",J532,0)</f>
        <v>0</v>
      </c>
      <c r="BF532" s="194">
        <f>IF(N532="snížená",J532,0)</f>
        <v>0</v>
      </c>
      <c r="BG532" s="194">
        <f>IF(N532="zákl. přenesená",J532,0)</f>
        <v>0</v>
      </c>
      <c r="BH532" s="194">
        <f>IF(N532="sníž. přenesená",J532,0)</f>
        <v>0</v>
      </c>
      <c r="BI532" s="194">
        <f>IF(N532="nulová",J532,0)</f>
        <v>0</v>
      </c>
      <c r="BJ532" s="18" t="s">
        <v>82</v>
      </c>
      <c r="BK532" s="194">
        <f>ROUND(I532*H532,2)</f>
        <v>0</v>
      </c>
      <c r="BL532" s="18" t="s">
        <v>141</v>
      </c>
      <c r="BM532" s="18" t="s">
        <v>1523</v>
      </c>
    </row>
    <row r="533" spans="2:51" s="12" customFormat="1" ht="11.25">
      <c r="B533" s="211"/>
      <c r="C533" s="212"/>
      <c r="D533" s="213" t="s">
        <v>802</v>
      </c>
      <c r="E533" s="214" t="s">
        <v>19</v>
      </c>
      <c r="F533" s="215" t="s">
        <v>1524</v>
      </c>
      <c r="G533" s="212"/>
      <c r="H533" s="216">
        <v>1</v>
      </c>
      <c r="I533" s="217"/>
      <c r="J533" s="212"/>
      <c r="K533" s="212"/>
      <c r="L533" s="218"/>
      <c r="M533" s="219"/>
      <c r="N533" s="220"/>
      <c r="O533" s="220"/>
      <c r="P533" s="220"/>
      <c r="Q533" s="220"/>
      <c r="R533" s="220"/>
      <c r="S533" s="220"/>
      <c r="T533" s="221"/>
      <c r="AT533" s="222" t="s">
        <v>802</v>
      </c>
      <c r="AU533" s="222" t="s">
        <v>84</v>
      </c>
      <c r="AV533" s="12" t="s">
        <v>84</v>
      </c>
      <c r="AW533" s="12" t="s">
        <v>35</v>
      </c>
      <c r="AX533" s="12" t="s">
        <v>82</v>
      </c>
      <c r="AY533" s="222" t="s">
        <v>133</v>
      </c>
    </row>
    <row r="534" spans="2:65" s="1" customFormat="1" ht="22.5" customHeight="1">
      <c r="B534" s="35"/>
      <c r="C534" s="183" t="s">
        <v>1525</v>
      </c>
      <c r="D534" s="183" t="s">
        <v>136</v>
      </c>
      <c r="E534" s="184" t="s">
        <v>1526</v>
      </c>
      <c r="F534" s="185" t="s">
        <v>1527</v>
      </c>
      <c r="G534" s="186" t="s">
        <v>184</v>
      </c>
      <c r="H534" s="205"/>
      <c r="I534" s="188"/>
      <c r="J534" s="189">
        <f>ROUND(I534*H534,2)</f>
        <v>0</v>
      </c>
      <c r="K534" s="185" t="s">
        <v>140</v>
      </c>
      <c r="L534" s="39"/>
      <c r="M534" s="190" t="s">
        <v>19</v>
      </c>
      <c r="N534" s="191" t="s">
        <v>45</v>
      </c>
      <c r="O534" s="61"/>
      <c r="P534" s="192">
        <f>O534*H534</f>
        <v>0</v>
      </c>
      <c r="Q534" s="192">
        <v>0</v>
      </c>
      <c r="R534" s="192">
        <f>Q534*H534</f>
        <v>0</v>
      </c>
      <c r="S534" s="192">
        <v>0</v>
      </c>
      <c r="T534" s="193">
        <f>S534*H534</f>
        <v>0</v>
      </c>
      <c r="AR534" s="18" t="s">
        <v>141</v>
      </c>
      <c r="AT534" s="18" t="s">
        <v>136</v>
      </c>
      <c r="AU534" s="18" t="s">
        <v>84</v>
      </c>
      <c r="AY534" s="18" t="s">
        <v>133</v>
      </c>
      <c r="BE534" s="194">
        <f>IF(N534="základní",J534,0)</f>
        <v>0</v>
      </c>
      <c r="BF534" s="194">
        <f>IF(N534="snížená",J534,0)</f>
        <v>0</v>
      </c>
      <c r="BG534" s="194">
        <f>IF(N534="zákl. přenesená",J534,0)</f>
        <v>0</v>
      </c>
      <c r="BH534" s="194">
        <f>IF(N534="sníž. přenesená",J534,0)</f>
        <v>0</v>
      </c>
      <c r="BI534" s="194">
        <f>IF(N534="nulová",J534,0)</f>
        <v>0</v>
      </c>
      <c r="BJ534" s="18" t="s">
        <v>82</v>
      </c>
      <c r="BK534" s="194">
        <f>ROUND(I534*H534,2)</f>
        <v>0</v>
      </c>
      <c r="BL534" s="18" t="s">
        <v>141</v>
      </c>
      <c r="BM534" s="18" t="s">
        <v>1528</v>
      </c>
    </row>
    <row r="535" spans="2:63" s="11" customFormat="1" ht="22.9" customHeight="1">
      <c r="B535" s="167"/>
      <c r="C535" s="168"/>
      <c r="D535" s="169" t="s">
        <v>73</v>
      </c>
      <c r="E535" s="181" t="s">
        <v>1529</v>
      </c>
      <c r="F535" s="181" t="s">
        <v>1530</v>
      </c>
      <c r="G535" s="168"/>
      <c r="H535" s="168"/>
      <c r="I535" s="171"/>
      <c r="J535" s="182">
        <f>BK535</f>
        <v>0</v>
      </c>
      <c r="K535" s="168"/>
      <c r="L535" s="173"/>
      <c r="M535" s="174"/>
      <c r="N535" s="175"/>
      <c r="O535" s="175"/>
      <c r="P535" s="176">
        <f>SUM(P536:P552)</f>
        <v>0</v>
      </c>
      <c r="Q535" s="175"/>
      <c r="R535" s="176">
        <f>SUM(R536:R552)</f>
        <v>0.595362</v>
      </c>
      <c r="S535" s="175"/>
      <c r="T535" s="177">
        <f>SUM(T536:T552)</f>
        <v>5.0544</v>
      </c>
      <c r="AR535" s="178" t="s">
        <v>84</v>
      </c>
      <c r="AT535" s="179" t="s">
        <v>73</v>
      </c>
      <c r="AU535" s="179" t="s">
        <v>82</v>
      </c>
      <c r="AY535" s="178" t="s">
        <v>133</v>
      </c>
      <c r="BK535" s="180">
        <f>SUM(BK536:BK552)</f>
        <v>0</v>
      </c>
    </row>
    <row r="536" spans="2:65" s="1" customFormat="1" ht="16.5" customHeight="1">
      <c r="B536" s="35"/>
      <c r="C536" s="183" t="s">
        <v>1531</v>
      </c>
      <c r="D536" s="183" t="s">
        <v>136</v>
      </c>
      <c r="E536" s="184" t="s">
        <v>1532</v>
      </c>
      <c r="F536" s="185" t="s">
        <v>1533</v>
      </c>
      <c r="G536" s="186" t="s">
        <v>269</v>
      </c>
      <c r="H536" s="187">
        <v>6.355</v>
      </c>
      <c r="I536" s="188"/>
      <c r="J536" s="189">
        <f>ROUND(I536*H536,2)</f>
        <v>0</v>
      </c>
      <c r="K536" s="185" t="s">
        <v>140</v>
      </c>
      <c r="L536" s="39"/>
      <c r="M536" s="190" t="s">
        <v>19</v>
      </c>
      <c r="N536" s="191" t="s">
        <v>45</v>
      </c>
      <c r="O536" s="61"/>
      <c r="P536" s="192">
        <f>O536*H536</f>
        <v>0</v>
      </c>
      <c r="Q536" s="192">
        <v>0</v>
      </c>
      <c r="R536" s="192">
        <f>Q536*H536</f>
        <v>0</v>
      </c>
      <c r="S536" s="192">
        <v>0</v>
      </c>
      <c r="T536" s="193">
        <f>S536*H536</f>
        <v>0</v>
      </c>
      <c r="AR536" s="18" t="s">
        <v>141</v>
      </c>
      <c r="AT536" s="18" t="s">
        <v>136</v>
      </c>
      <c r="AU536" s="18" t="s">
        <v>84</v>
      </c>
      <c r="AY536" s="18" t="s">
        <v>133</v>
      </c>
      <c r="BE536" s="194">
        <f>IF(N536="základní",J536,0)</f>
        <v>0</v>
      </c>
      <c r="BF536" s="194">
        <f>IF(N536="snížená",J536,0)</f>
        <v>0</v>
      </c>
      <c r="BG536" s="194">
        <f>IF(N536="zákl. přenesená",J536,0)</f>
        <v>0</v>
      </c>
      <c r="BH536" s="194">
        <f>IF(N536="sníž. přenesená",J536,0)</f>
        <v>0</v>
      </c>
      <c r="BI536" s="194">
        <f>IF(N536="nulová",J536,0)</f>
        <v>0</v>
      </c>
      <c r="BJ536" s="18" t="s">
        <v>82</v>
      </c>
      <c r="BK536" s="194">
        <f>ROUND(I536*H536,2)</f>
        <v>0</v>
      </c>
      <c r="BL536" s="18" t="s">
        <v>141</v>
      </c>
      <c r="BM536" s="18" t="s">
        <v>1534</v>
      </c>
    </row>
    <row r="537" spans="2:51" s="12" customFormat="1" ht="11.25">
      <c r="B537" s="211"/>
      <c r="C537" s="212"/>
      <c r="D537" s="213" t="s">
        <v>802</v>
      </c>
      <c r="E537" s="214" t="s">
        <v>19</v>
      </c>
      <c r="F537" s="215" t="s">
        <v>1535</v>
      </c>
      <c r="G537" s="212"/>
      <c r="H537" s="216">
        <v>6.355</v>
      </c>
      <c r="I537" s="217"/>
      <c r="J537" s="212"/>
      <c r="K537" s="212"/>
      <c r="L537" s="218"/>
      <c r="M537" s="219"/>
      <c r="N537" s="220"/>
      <c r="O537" s="220"/>
      <c r="P537" s="220"/>
      <c r="Q537" s="220"/>
      <c r="R537" s="220"/>
      <c r="S537" s="220"/>
      <c r="T537" s="221"/>
      <c r="AT537" s="222" t="s">
        <v>802</v>
      </c>
      <c r="AU537" s="222" t="s">
        <v>84</v>
      </c>
      <c r="AV537" s="12" t="s">
        <v>84</v>
      </c>
      <c r="AW537" s="12" t="s">
        <v>35</v>
      </c>
      <c r="AX537" s="12" t="s">
        <v>82</v>
      </c>
      <c r="AY537" s="222" t="s">
        <v>133</v>
      </c>
    </row>
    <row r="538" spans="2:65" s="1" customFormat="1" ht="16.5" customHeight="1">
      <c r="B538" s="35"/>
      <c r="C538" s="183" t="s">
        <v>1536</v>
      </c>
      <c r="D538" s="183" t="s">
        <v>136</v>
      </c>
      <c r="E538" s="184" t="s">
        <v>1537</v>
      </c>
      <c r="F538" s="185" t="s">
        <v>1538</v>
      </c>
      <c r="G538" s="186" t="s">
        <v>171</v>
      </c>
      <c r="H538" s="187">
        <v>2</v>
      </c>
      <c r="I538" s="188"/>
      <c r="J538" s="189">
        <f>ROUND(I538*H538,2)</f>
        <v>0</v>
      </c>
      <c r="K538" s="185" t="s">
        <v>140</v>
      </c>
      <c r="L538" s="39"/>
      <c r="M538" s="190" t="s">
        <v>19</v>
      </c>
      <c r="N538" s="191" t="s">
        <v>45</v>
      </c>
      <c r="O538" s="61"/>
      <c r="P538" s="192">
        <f>O538*H538</f>
        <v>0</v>
      </c>
      <c r="Q538" s="192">
        <v>0</v>
      </c>
      <c r="R538" s="192">
        <f>Q538*H538</f>
        <v>0</v>
      </c>
      <c r="S538" s="192">
        <v>0</v>
      </c>
      <c r="T538" s="193">
        <f>S538*H538</f>
        <v>0</v>
      </c>
      <c r="AR538" s="18" t="s">
        <v>141</v>
      </c>
      <c r="AT538" s="18" t="s">
        <v>136</v>
      </c>
      <c r="AU538" s="18" t="s">
        <v>84</v>
      </c>
      <c r="AY538" s="18" t="s">
        <v>133</v>
      </c>
      <c r="BE538" s="194">
        <f>IF(N538="základní",J538,0)</f>
        <v>0</v>
      </c>
      <c r="BF538" s="194">
        <f>IF(N538="snížená",J538,0)</f>
        <v>0</v>
      </c>
      <c r="BG538" s="194">
        <f>IF(N538="zákl. přenesená",J538,0)</f>
        <v>0</v>
      </c>
      <c r="BH538" s="194">
        <f>IF(N538="sníž. přenesená",J538,0)</f>
        <v>0</v>
      </c>
      <c r="BI538" s="194">
        <f>IF(N538="nulová",J538,0)</f>
        <v>0</v>
      </c>
      <c r="BJ538" s="18" t="s">
        <v>82</v>
      </c>
      <c r="BK538" s="194">
        <f>ROUND(I538*H538,2)</f>
        <v>0</v>
      </c>
      <c r="BL538" s="18" t="s">
        <v>141</v>
      </c>
      <c r="BM538" s="18" t="s">
        <v>1539</v>
      </c>
    </row>
    <row r="539" spans="2:65" s="1" customFormat="1" ht="16.5" customHeight="1">
      <c r="B539" s="35"/>
      <c r="C539" s="183" t="s">
        <v>1540</v>
      </c>
      <c r="D539" s="183" t="s">
        <v>136</v>
      </c>
      <c r="E539" s="184" t="s">
        <v>1541</v>
      </c>
      <c r="F539" s="185" t="s">
        <v>1542</v>
      </c>
      <c r="G539" s="186" t="s">
        <v>139</v>
      </c>
      <c r="H539" s="187">
        <v>1</v>
      </c>
      <c r="I539" s="188"/>
      <c r="J539" s="189">
        <f>ROUND(I539*H539,2)</f>
        <v>0</v>
      </c>
      <c r="K539" s="185" t="s">
        <v>800</v>
      </c>
      <c r="L539" s="39"/>
      <c r="M539" s="190" t="s">
        <v>19</v>
      </c>
      <c r="N539" s="191" t="s">
        <v>45</v>
      </c>
      <c r="O539" s="61"/>
      <c r="P539" s="192">
        <f>O539*H539</f>
        <v>0</v>
      </c>
      <c r="Q539" s="192">
        <v>6E-05</v>
      </c>
      <c r="R539" s="192">
        <f>Q539*H539</f>
        <v>6E-05</v>
      </c>
      <c r="S539" s="192">
        <v>0</v>
      </c>
      <c r="T539" s="193">
        <f>S539*H539</f>
        <v>0</v>
      </c>
      <c r="AR539" s="18" t="s">
        <v>141</v>
      </c>
      <c r="AT539" s="18" t="s">
        <v>136</v>
      </c>
      <c r="AU539" s="18" t="s">
        <v>84</v>
      </c>
      <c r="AY539" s="18" t="s">
        <v>133</v>
      </c>
      <c r="BE539" s="194">
        <f>IF(N539="základní",J539,0)</f>
        <v>0</v>
      </c>
      <c r="BF539" s="194">
        <f>IF(N539="snížená",J539,0)</f>
        <v>0</v>
      </c>
      <c r="BG539" s="194">
        <f>IF(N539="zákl. přenesená",J539,0)</f>
        <v>0</v>
      </c>
      <c r="BH539" s="194">
        <f>IF(N539="sníž. přenesená",J539,0)</f>
        <v>0</v>
      </c>
      <c r="BI539" s="194">
        <f>IF(N539="nulová",J539,0)</f>
        <v>0</v>
      </c>
      <c r="BJ539" s="18" t="s">
        <v>82</v>
      </c>
      <c r="BK539" s="194">
        <f>ROUND(I539*H539,2)</f>
        <v>0</v>
      </c>
      <c r="BL539" s="18" t="s">
        <v>141</v>
      </c>
      <c r="BM539" s="18" t="s">
        <v>1543</v>
      </c>
    </row>
    <row r="540" spans="2:51" s="12" customFormat="1" ht="11.25">
      <c r="B540" s="211"/>
      <c r="C540" s="212"/>
      <c r="D540" s="213" t="s">
        <v>802</v>
      </c>
      <c r="E540" s="214" t="s">
        <v>19</v>
      </c>
      <c r="F540" s="215" t="s">
        <v>1544</v>
      </c>
      <c r="G540" s="212"/>
      <c r="H540" s="216">
        <v>1</v>
      </c>
      <c r="I540" s="217"/>
      <c r="J540" s="212"/>
      <c r="K540" s="212"/>
      <c r="L540" s="218"/>
      <c r="M540" s="219"/>
      <c r="N540" s="220"/>
      <c r="O540" s="220"/>
      <c r="P540" s="220"/>
      <c r="Q540" s="220"/>
      <c r="R540" s="220"/>
      <c r="S540" s="220"/>
      <c r="T540" s="221"/>
      <c r="AT540" s="222" t="s">
        <v>802</v>
      </c>
      <c r="AU540" s="222" t="s">
        <v>84</v>
      </c>
      <c r="AV540" s="12" t="s">
        <v>84</v>
      </c>
      <c r="AW540" s="12" t="s">
        <v>35</v>
      </c>
      <c r="AX540" s="12" t="s">
        <v>82</v>
      </c>
      <c r="AY540" s="222" t="s">
        <v>133</v>
      </c>
    </row>
    <row r="541" spans="2:65" s="1" customFormat="1" ht="16.5" customHeight="1">
      <c r="B541" s="35"/>
      <c r="C541" s="183" t="s">
        <v>1545</v>
      </c>
      <c r="D541" s="183" t="s">
        <v>136</v>
      </c>
      <c r="E541" s="184" t="s">
        <v>1546</v>
      </c>
      <c r="F541" s="185" t="s">
        <v>1547</v>
      </c>
      <c r="G541" s="186" t="s">
        <v>139</v>
      </c>
      <c r="H541" s="187">
        <v>5.2</v>
      </c>
      <c r="I541" s="188"/>
      <c r="J541" s="189">
        <f>ROUND(I541*H541,2)</f>
        <v>0</v>
      </c>
      <c r="K541" s="185" t="s">
        <v>800</v>
      </c>
      <c r="L541" s="39"/>
      <c r="M541" s="190" t="s">
        <v>19</v>
      </c>
      <c r="N541" s="191" t="s">
        <v>45</v>
      </c>
      <c r="O541" s="61"/>
      <c r="P541" s="192">
        <f>O541*H541</f>
        <v>0</v>
      </c>
      <c r="Q541" s="192">
        <v>6E-05</v>
      </c>
      <c r="R541" s="192">
        <f>Q541*H541</f>
        <v>0.000312</v>
      </c>
      <c r="S541" s="192">
        <v>0</v>
      </c>
      <c r="T541" s="193">
        <f>S541*H541</f>
        <v>0</v>
      </c>
      <c r="AR541" s="18" t="s">
        <v>141</v>
      </c>
      <c r="AT541" s="18" t="s">
        <v>136</v>
      </c>
      <c r="AU541" s="18" t="s">
        <v>84</v>
      </c>
      <c r="AY541" s="18" t="s">
        <v>133</v>
      </c>
      <c r="BE541" s="194">
        <f>IF(N541="základní",J541,0)</f>
        <v>0</v>
      </c>
      <c r="BF541" s="194">
        <f>IF(N541="snížená",J541,0)</f>
        <v>0</v>
      </c>
      <c r="BG541" s="194">
        <f>IF(N541="zákl. přenesená",J541,0)</f>
        <v>0</v>
      </c>
      <c r="BH541" s="194">
        <f>IF(N541="sníž. přenesená",J541,0)</f>
        <v>0</v>
      </c>
      <c r="BI541" s="194">
        <f>IF(N541="nulová",J541,0)</f>
        <v>0</v>
      </c>
      <c r="BJ541" s="18" t="s">
        <v>82</v>
      </c>
      <c r="BK541" s="194">
        <f>ROUND(I541*H541,2)</f>
        <v>0</v>
      </c>
      <c r="BL541" s="18" t="s">
        <v>141</v>
      </c>
      <c r="BM541" s="18" t="s">
        <v>1548</v>
      </c>
    </row>
    <row r="542" spans="2:51" s="12" customFormat="1" ht="11.25">
      <c r="B542" s="211"/>
      <c r="C542" s="212"/>
      <c r="D542" s="213" t="s">
        <v>802</v>
      </c>
      <c r="E542" s="214" t="s">
        <v>19</v>
      </c>
      <c r="F542" s="215" t="s">
        <v>1549</v>
      </c>
      <c r="G542" s="212"/>
      <c r="H542" s="216">
        <v>5.2</v>
      </c>
      <c r="I542" s="217"/>
      <c r="J542" s="212"/>
      <c r="K542" s="212"/>
      <c r="L542" s="218"/>
      <c r="M542" s="219"/>
      <c r="N542" s="220"/>
      <c r="O542" s="220"/>
      <c r="P542" s="220"/>
      <c r="Q542" s="220"/>
      <c r="R542" s="220"/>
      <c r="S542" s="220"/>
      <c r="T542" s="221"/>
      <c r="AT542" s="222" t="s">
        <v>802</v>
      </c>
      <c r="AU542" s="222" t="s">
        <v>84</v>
      </c>
      <c r="AV542" s="12" t="s">
        <v>84</v>
      </c>
      <c r="AW542" s="12" t="s">
        <v>35</v>
      </c>
      <c r="AX542" s="12" t="s">
        <v>82</v>
      </c>
      <c r="AY542" s="222" t="s">
        <v>133</v>
      </c>
    </row>
    <row r="543" spans="2:65" s="1" customFormat="1" ht="16.5" customHeight="1">
      <c r="B543" s="35"/>
      <c r="C543" s="183" t="s">
        <v>1550</v>
      </c>
      <c r="D543" s="183" t="s">
        <v>136</v>
      </c>
      <c r="E543" s="184" t="s">
        <v>1551</v>
      </c>
      <c r="F543" s="185" t="s">
        <v>1552</v>
      </c>
      <c r="G543" s="186" t="s">
        <v>269</v>
      </c>
      <c r="H543" s="187">
        <v>77.76</v>
      </c>
      <c r="I543" s="188"/>
      <c r="J543" s="189">
        <f>ROUND(I543*H543,2)</f>
        <v>0</v>
      </c>
      <c r="K543" s="185" t="s">
        <v>140</v>
      </c>
      <c r="L543" s="39"/>
      <c r="M543" s="190" t="s">
        <v>19</v>
      </c>
      <c r="N543" s="191" t="s">
        <v>45</v>
      </c>
      <c r="O543" s="61"/>
      <c r="P543" s="192">
        <f>O543*H543</f>
        <v>0</v>
      </c>
      <c r="Q543" s="192">
        <v>0</v>
      </c>
      <c r="R543" s="192">
        <f>Q543*H543</f>
        <v>0</v>
      </c>
      <c r="S543" s="192">
        <v>0.065</v>
      </c>
      <c r="T543" s="193">
        <f>S543*H543</f>
        <v>5.0544</v>
      </c>
      <c r="AR543" s="18" t="s">
        <v>141</v>
      </c>
      <c r="AT543" s="18" t="s">
        <v>136</v>
      </c>
      <c r="AU543" s="18" t="s">
        <v>84</v>
      </c>
      <c r="AY543" s="18" t="s">
        <v>133</v>
      </c>
      <c r="BE543" s="194">
        <f>IF(N543="základní",J543,0)</f>
        <v>0</v>
      </c>
      <c r="BF543" s="194">
        <f>IF(N543="snížená",J543,0)</f>
        <v>0</v>
      </c>
      <c r="BG543" s="194">
        <f>IF(N543="zákl. přenesená",J543,0)</f>
        <v>0</v>
      </c>
      <c r="BH543" s="194">
        <f>IF(N543="sníž. přenesená",J543,0)</f>
        <v>0</v>
      </c>
      <c r="BI543" s="194">
        <f>IF(N543="nulová",J543,0)</f>
        <v>0</v>
      </c>
      <c r="BJ543" s="18" t="s">
        <v>82</v>
      </c>
      <c r="BK543" s="194">
        <f>ROUND(I543*H543,2)</f>
        <v>0</v>
      </c>
      <c r="BL543" s="18" t="s">
        <v>141</v>
      </c>
      <c r="BM543" s="18" t="s">
        <v>1553</v>
      </c>
    </row>
    <row r="544" spans="2:51" s="12" customFormat="1" ht="11.25">
      <c r="B544" s="211"/>
      <c r="C544" s="212"/>
      <c r="D544" s="213" t="s">
        <v>802</v>
      </c>
      <c r="E544" s="214" t="s">
        <v>19</v>
      </c>
      <c r="F544" s="215" t="s">
        <v>1554</v>
      </c>
      <c r="G544" s="212"/>
      <c r="H544" s="216">
        <v>77.76</v>
      </c>
      <c r="I544" s="217"/>
      <c r="J544" s="212"/>
      <c r="K544" s="212"/>
      <c r="L544" s="218"/>
      <c r="M544" s="219"/>
      <c r="N544" s="220"/>
      <c r="O544" s="220"/>
      <c r="P544" s="220"/>
      <c r="Q544" s="220"/>
      <c r="R544" s="220"/>
      <c r="S544" s="220"/>
      <c r="T544" s="221"/>
      <c r="AT544" s="222" t="s">
        <v>802</v>
      </c>
      <c r="AU544" s="222" t="s">
        <v>84</v>
      </c>
      <c r="AV544" s="12" t="s">
        <v>84</v>
      </c>
      <c r="AW544" s="12" t="s">
        <v>35</v>
      </c>
      <c r="AX544" s="12" t="s">
        <v>82</v>
      </c>
      <c r="AY544" s="222" t="s">
        <v>133</v>
      </c>
    </row>
    <row r="545" spans="2:65" s="1" customFormat="1" ht="16.5" customHeight="1">
      <c r="B545" s="35"/>
      <c r="C545" s="183" t="s">
        <v>1555</v>
      </c>
      <c r="D545" s="183" t="s">
        <v>136</v>
      </c>
      <c r="E545" s="184" t="s">
        <v>1556</v>
      </c>
      <c r="F545" s="185" t="s">
        <v>1557</v>
      </c>
      <c r="G545" s="186" t="s">
        <v>171</v>
      </c>
      <c r="H545" s="187">
        <v>3</v>
      </c>
      <c r="I545" s="188"/>
      <c r="J545" s="189">
        <f>ROUND(I545*H545,2)</f>
        <v>0</v>
      </c>
      <c r="K545" s="185" t="s">
        <v>140</v>
      </c>
      <c r="L545" s="39"/>
      <c r="M545" s="190" t="s">
        <v>19</v>
      </c>
      <c r="N545" s="191" t="s">
        <v>45</v>
      </c>
      <c r="O545" s="61"/>
      <c r="P545" s="192">
        <f>O545*H545</f>
        <v>0</v>
      </c>
      <c r="Q545" s="192">
        <v>0.00033</v>
      </c>
      <c r="R545" s="192">
        <f>Q545*H545</f>
        <v>0.00099</v>
      </c>
      <c r="S545" s="192">
        <v>0</v>
      </c>
      <c r="T545" s="193">
        <f>S545*H545</f>
        <v>0</v>
      </c>
      <c r="AR545" s="18" t="s">
        <v>141</v>
      </c>
      <c r="AT545" s="18" t="s">
        <v>136</v>
      </c>
      <c r="AU545" s="18" t="s">
        <v>84</v>
      </c>
      <c r="AY545" s="18" t="s">
        <v>133</v>
      </c>
      <c r="BE545" s="194">
        <f>IF(N545="základní",J545,0)</f>
        <v>0</v>
      </c>
      <c r="BF545" s="194">
        <f>IF(N545="snížená",J545,0)</f>
        <v>0</v>
      </c>
      <c r="BG545" s="194">
        <f>IF(N545="zákl. přenesená",J545,0)</f>
        <v>0</v>
      </c>
      <c r="BH545" s="194">
        <f>IF(N545="sníž. přenesená",J545,0)</f>
        <v>0</v>
      </c>
      <c r="BI545" s="194">
        <f>IF(N545="nulová",J545,0)</f>
        <v>0</v>
      </c>
      <c r="BJ545" s="18" t="s">
        <v>82</v>
      </c>
      <c r="BK545" s="194">
        <f>ROUND(I545*H545,2)</f>
        <v>0</v>
      </c>
      <c r="BL545" s="18" t="s">
        <v>141</v>
      </c>
      <c r="BM545" s="18" t="s">
        <v>1558</v>
      </c>
    </row>
    <row r="546" spans="2:65" s="1" customFormat="1" ht="16.5" customHeight="1">
      <c r="B546" s="35"/>
      <c r="C546" s="195" t="s">
        <v>1559</v>
      </c>
      <c r="D546" s="195" t="s">
        <v>143</v>
      </c>
      <c r="E546" s="196" t="s">
        <v>1560</v>
      </c>
      <c r="F546" s="197" t="s">
        <v>1561</v>
      </c>
      <c r="G546" s="198" t="s">
        <v>171</v>
      </c>
      <c r="H546" s="199">
        <v>1</v>
      </c>
      <c r="I546" s="200"/>
      <c r="J546" s="201">
        <f>ROUND(I546*H546,2)</f>
        <v>0</v>
      </c>
      <c r="K546" s="197" t="s">
        <v>800</v>
      </c>
      <c r="L546" s="202"/>
      <c r="M546" s="203" t="s">
        <v>19</v>
      </c>
      <c r="N546" s="204" t="s">
        <v>45</v>
      </c>
      <c r="O546" s="61"/>
      <c r="P546" s="192">
        <f>O546*H546</f>
        <v>0</v>
      </c>
      <c r="Q546" s="192">
        <v>0.198</v>
      </c>
      <c r="R546" s="192">
        <f>Q546*H546</f>
        <v>0.198</v>
      </c>
      <c r="S546" s="192">
        <v>0</v>
      </c>
      <c r="T546" s="193">
        <f>S546*H546</f>
        <v>0</v>
      </c>
      <c r="AR546" s="18" t="s">
        <v>146</v>
      </c>
      <c r="AT546" s="18" t="s">
        <v>143</v>
      </c>
      <c r="AU546" s="18" t="s">
        <v>84</v>
      </c>
      <c r="AY546" s="18" t="s">
        <v>133</v>
      </c>
      <c r="BE546" s="194">
        <f>IF(N546="základní",J546,0)</f>
        <v>0</v>
      </c>
      <c r="BF546" s="194">
        <f>IF(N546="snížená",J546,0)</f>
        <v>0</v>
      </c>
      <c r="BG546" s="194">
        <f>IF(N546="zákl. přenesená",J546,0)</f>
        <v>0</v>
      </c>
      <c r="BH546" s="194">
        <f>IF(N546="sníž. přenesená",J546,0)</f>
        <v>0</v>
      </c>
      <c r="BI546" s="194">
        <f>IF(N546="nulová",J546,0)</f>
        <v>0</v>
      </c>
      <c r="BJ546" s="18" t="s">
        <v>82</v>
      </c>
      <c r="BK546" s="194">
        <f>ROUND(I546*H546,2)</f>
        <v>0</v>
      </c>
      <c r="BL546" s="18" t="s">
        <v>141</v>
      </c>
      <c r="BM546" s="18" t="s">
        <v>1562</v>
      </c>
    </row>
    <row r="547" spans="2:51" s="12" customFormat="1" ht="11.25">
      <c r="B547" s="211"/>
      <c r="C547" s="212"/>
      <c r="D547" s="213" t="s">
        <v>802</v>
      </c>
      <c r="E547" s="214" t="s">
        <v>19</v>
      </c>
      <c r="F547" s="215" t="s">
        <v>1563</v>
      </c>
      <c r="G547" s="212"/>
      <c r="H547" s="216">
        <v>1</v>
      </c>
      <c r="I547" s="217"/>
      <c r="J547" s="212"/>
      <c r="K547" s="212"/>
      <c r="L547" s="218"/>
      <c r="M547" s="219"/>
      <c r="N547" s="220"/>
      <c r="O547" s="220"/>
      <c r="P547" s="220"/>
      <c r="Q547" s="220"/>
      <c r="R547" s="220"/>
      <c r="S547" s="220"/>
      <c r="T547" s="221"/>
      <c r="AT547" s="222" t="s">
        <v>802</v>
      </c>
      <c r="AU547" s="222" t="s">
        <v>84</v>
      </c>
      <c r="AV547" s="12" t="s">
        <v>84</v>
      </c>
      <c r="AW547" s="12" t="s">
        <v>35</v>
      </c>
      <c r="AX547" s="12" t="s">
        <v>82</v>
      </c>
      <c r="AY547" s="222" t="s">
        <v>133</v>
      </c>
    </row>
    <row r="548" spans="2:65" s="1" customFormat="1" ht="16.5" customHeight="1">
      <c r="B548" s="35"/>
      <c r="C548" s="195" t="s">
        <v>1564</v>
      </c>
      <c r="D548" s="195" t="s">
        <v>143</v>
      </c>
      <c r="E548" s="196" t="s">
        <v>1565</v>
      </c>
      <c r="F548" s="197" t="s">
        <v>1566</v>
      </c>
      <c r="G548" s="198" t="s">
        <v>171</v>
      </c>
      <c r="H548" s="199">
        <v>1</v>
      </c>
      <c r="I548" s="200"/>
      <c r="J548" s="201">
        <f>ROUND(I548*H548,2)</f>
        <v>0</v>
      </c>
      <c r="K548" s="197" t="s">
        <v>800</v>
      </c>
      <c r="L548" s="202"/>
      <c r="M548" s="203" t="s">
        <v>19</v>
      </c>
      <c r="N548" s="204" t="s">
        <v>45</v>
      </c>
      <c r="O548" s="61"/>
      <c r="P548" s="192">
        <f>O548*H548</f>
        <v>0</v>
      </c>
      <c r="Q548" s="192">
        <v>0.198</v>
      </c>
      <c r="R548" s="192">
        <f>Q548*H548</f>
        <v>0.198</v>
      </c>
      <c r="S548" s="192">
        <v>0</v>
      </c>
      <c r="T548" s="193">
        <f>S548*H548</f>
        <v>0</v>
      </c>
      <c r="AR548" s="18" t="s">
        <v>146</v>
      </c>
      <c r="AT548" s="18" t="s">
        <v>143</v>
      </c>
      <c r="AU548" s="18" t="s">
        <v>84</v>
      </c>
      <c r="AY548" s="18" t="s">
        <v>133</v>
      </c>
      <c r="BE548" s="194">
        <f>IF(N548="základní",J548,0)</f>
        <v>0</v>
      </c>
      <c r="BF548" s="194">
        <f>IF(N548="snížená",J548,0)</f>
        <v>0</v>
      </c>
      <c r="BG548" s="194">
        <f>IF(N548="zákl. přenesená",J548,0)</f>
        <v>0</v>
      </c>
      <c r="BH548" s="194">
        <f>IF(N548="sníž. přenesená",J548,0)</f>
        <v>0</v>
      </c>
      <c r="BI548" s="194">
        <f>IF(N548="nulová",J548,0)</f>
        <v>0</v>
      </c>
      <c r="BJ548" s="18" t="s">
        <v>82</v>
      </c>
      <c r="BK548" s="194">
        <f>ROUND(I548*H548,2)</f>
        <v>0</v>
      </c>
      <c r="BL548" s="18" t="s">
        <v>141</v>
      </c>
      <c r="BM548" s="18" t="s">
        <v>1567</v>
      </c>
    </row>
    <row r="549" spans="2:51" s="12" customFormat="1" ht="11.25">
      <c r="B549" s="211"/>
      <c r="C549" s="212"/>
      <c r="D549" s="213" t="s">
        <v>802</v>
      </c>
      <c r="E549" s="214" t="s">
        <v>19</v>
      </c>
      <c r="F549" s="215" t="s">
        <v>1568</v>
      </c>
      <c r="G549" s="212"/>
      <c r="H549" s="216">
        <v>1</v>
      </c>
      <c r="I549" s="217"/>
      <c r="J549" s="212"/>
      <c r="K549" s="212"/>
      <c r="L549" s="218"/>
      <c r="M549" s="219"/>
      <c r="N549" s="220"/>
      <c r="O549" s="220"/>
      <c r="P549" s="220"/>
      <c r="Q549" s="220"/>
      <c r="R549" s="220"/>
      <c r="S549" s="220"/>
      <c r="T549" s="221"/>
      <c r="AT549" s="222" t="s">
        <v>802</v>
      </c>
      <c r="AU549" s="222" t="s">
        <v>84</v>
      </c>
      <c r="AV549" s="12" t="s">
        <v>84</v>
      </c>
      <c r="AW549" s="12" t="s">
        <v>35</v>
      </c>
      <c r="AX549" s="12" t="s">
        <v>82</v>
      </c>
      <c r="AY549" s="222" t="s">
        <v>133</v>
      </c>
    </row>
    <row r="550" spans="2:65" s="1" customFormat="1" ht="16.5" customHeight="1">
      <c r="B550" s="35"/>
      <c r="C550" s="195" t="s">
        <v>1569</v>
      </c>
      <c r="D550" s="195" t="s">
        <v>143</v>
      </c>
      <c r="E550" s="196" t="s">
        <v>1570</v>
      </c>
      <c r="F550" s="197" t="s">
        <v>1571</v>
      </c>
      <c r="G550" s="198" t="s">
        <v>171</v>
      </c>
      <c r="H550" s="199">
        <v>1</v>
      </c>
      <c r="I550" s="200"/>
      <c r="J550" s="201">
        <f>ROUND(I550*H550,2)</f>
        <v>0</v>
      </c>
      <c r="K550" s="197" t="s">
        <v>800</v>
      </c>
      <c r="L550" s="202"/>
      <c r="M550" s="203" t="s">
        <v>19</v>
      </c>
      <c r="N550" s="204" t="s">
        <v>45</v>
      </c>
      <c r="O550" s="61"/>
      <c r="P550" s="192">
        <f>O550*H550</f>
        <v>0</v>
      </c>
      <c r="Q550" s="192">
        <v>0.198</v>
      </c>
      <c r="R550" s="192">
        <f>Q550*H550</f>
        <v>0.198</v>
      </c>
      <c r="S550" s="192">
        <v>0</v>
      </c>
      <c r="T550" s="193">
        <f>S550*H550</f>
        <v>0</v>
      </c>
      <c r="AR550" s="18" t="s">
        <v>146</v>
      </c>
      <c r="AT550" s="18" t="s">
        <v>143</v>
      </c>
      <c r="AU550" s="18" t="s">
        <v>84</v>
      </c>
      <c r="AY550" s="18" t="s">
        <v>133</v>
      </c>
      <c r="BE550" s="194">
        <f>IF(N550="základní",J550,0)</f>
        <v>0</v>
      </c>
      <c r="BF550" s="194">
        <f>IF(N550="snížená",J550,0)</f>
        <v>0</v>
      </c>
      <c r="BG550" s="194">
        <f>IF(N550="zákl. přenesená",J550,0)</f>
        <v>0</v>
      </c>
      <c r="BH550" s="194">
        <f>IF(N550="sníž. přenesená",J550,0)</f>
        <v>0</v>
      </c>
      <c r="BI550" s="194">
        <f>IF(N550="nulová",J550,0)</f>
        <v>0</v>
      </c>
      <c r="BJ550" s="18" t="s">
        <v>82</v>
      </c>
      <c r="BK550" s="194">
        <f>ROUND(I550*H550,2)</f>
        <v>0</v>
      </c>
      <c r="BL550" s="18" t="s">
        <v>141</v>
      </c>
      <c r="BM550" s="18" t="s">
        <v>1572</v>
      </c>
    </row>
    <row r="551" spans="2:51" s="12" customFormat="1" ht="11.25">
      <c r="B551" s="211"/>
      <c r="C551" s="212"/>
      <c r="D551" s="213" t="s">
        <v>802</v>
      </c>
      <c r="E551" s="214" t="s">
        <v>19</v>
      </c>
      <c r="F551" s="215" t="s">
        <v>1573</v>
      </c>
      <c r="G551" s="212"/>
      <c r="H551" s="216">
        <v>1</v>
      </c>
      <c r="I551" s="217"/>
      <c r="J551" s="212"/>
      <c r="K551" s="212"/>
      <c r="L551" s="218"/>
      <c r="M551" s="219"/>
      <c r="N551" s="220"/>
      <c r="O551" s="220"/>
      <c r="P551" s="220"/>
      <c r="Q551" s="220"/>
      <c r="R551" s="220"/>
      <c r="S551" s="220"/>
      <c r="T551" s="221"/>
      <c r="AT551" s="222" t="s">
        <v>802</v>
      </c>
      <c r="AU551" s="222" t="s">
        <v>84</v>
      </c>
      <c r="AV551" s="12" t="s">
        <v>84</v>
      </c>
      <c r="AW551" s="12" t="s">
        <v>35</v>
      </c>
      <c r="AX551" s="12" t="s">
        <v>82</v>
      </c>
      <c r="AY551" s="222" t="s">
        <v>133</v>
      </c>
    </row>
    <row r="552" spans="2:65" s="1" customFormat="1" ht="22.5" customHeight="1">
      <c r="B552" s="35"/>
      <c r="C552" s="183" t="s">
        <v>1574</v>
      </c>
      <c r="D552" s="183" t="s">
        <v>136</v>
      </c>
      <c r="E552" s="184" t="s">
        <v>1575</v>
      </c>
      <c r="F552" s="185" t="s">
        <v>1576</v>
      </c>
      <c r="G552" s="186" t="s">
        <v>184</v>
      </c>
      <c r="H552" s="205"/>
      <c r="I552" s="188"/>
      <c r="J552" s="189">
        <f>ROUND(I552*H552,2)</f>
        <v>0</v>
      </c>
      <c r="K552" s="185" t="s">
        <v>140</v>
      </c>
      <c r="L552" s="39"/>
      <c r="M552" s="190" t="s">
        <v>19</v>
      </c>
      <c r="N552" s="191" t="s">
        <v>45</v>
      </c>
      <c r="O552" s="61"/>
      <c r="P552" s="192">
        <f>O552*H552</f>
        <v>0</v>
      </c>
      <c r="Q552" s="192">
        <v>0</v>
      </c>
      <c r="R552" s="192">
        <f>Q552*H552</f>
        <v>0</v>
      </c>
      <c r="S552" s="192">
        <v>0</v>
      </c>
      <c r="T552" s="193">
        <f>S552*H552</f>
        <v>0</v>
      </c>
      <c r="AR552" s="18" t="s">
        <v>141</v>
      </c>
      <c r="AT552" s="18" t="s">
        <v>136</v>
      </c>
      <c r="AU552" s="18" t="s">
        <v>84</v>
      </c>
      <c r="AY552" s="18" t="s">
        <v>133</v>
      </c>
      <c r="BE552" s="194">
        <f>IF(N552="základní",J552,0)</f>
        <v>0</v>
      </c>
      <c r="BF552" s="194">
        <f>IF(N552="snížená",J552,0)</f>
        <v>0</v>
      </c>
      <c r="BG552" s="194">
        <f>IF(N552="zákl. přenesená",J552,0)</f>
        <v>0</v>
      </c>
      <c r="BH552" s="194">
        <f>IF(N552="sníž. přenesená",J552,0)</f>
        <v>0</v>
      </c>
      <c r="BI552" s="194">
        <f>IF(N552="nulová",J552,0)</f>
        <v>0</v>
      </c>
      <c r="BJ552" s="18" t="s">
        <v>82</v>
      </c>
      <c r="BK552" s="194">
        <f>ROUND(I552*H552,2)</f>
        <v>0</v>
      </c>
      <c r="BL552" s="18" t="s">
        <v>141</v>
      </c>
      <c r="BM552" s="18" t="s">
        <v>1577</v>
      </c>
    </row>
    <row r="553" spans="2:63" s="11" customFormat="1" ht="22.9" customHeight="1">
      <c r="B553" s="167"/>
      <c r="C553" s="168"/>
      <c r="D553" s="169" t="s">
        <v>73</v>
      </c>
      <c r="E553" s="181" t="s">
        <v>1578</v>
      </c>
      <c r="F553" s="181" t="s">
        <v>1579</v>
      </c>
      <c r="G553" s="168"/>
      <c r="H553" s="168"/>
      <c r="I553" s="171"/>
      <c r="J553" s="182">
        <f>BK553</f>
        <v>0</v>
      </c>
      <c r="K553" s="168"/>
      <c r="L553" s="173"/>
      <c r="M553" s="174"/>
      <c r="N553" s="175"/>
      <c r="O553" s="175"/>
      <c r="P553" s="176">
        <f>SUM(P554:P591)</f>
        <v>0</v>
      </c>
      <c r="Q553" s="175"/>
      <c r="R553" s="176">
        <f>SUM(R554:R591)</f>
        <v>13.226731710000001</v>
      </c>
      <c r="S553" s="175"/>
      <c r="T553" s="177">
        <f>SUM(T554:T591)</f>
        <v>0</v>
      </c>
      <c r="AR553" s="178" t="s">
        <v>84</v>
      </c>
      <c r="AT553" s="179" t="s">
        <v>73</v>
      </c>
      <c r="AU553" s="179" t="s">
        <v>82</v>
      </c>
      <c r="AY553" s="178" t="s">
        <v>133</v>
      </c>
      <c r="BK553" s="180">
        <f>SUM(BK554:BK591)</f>
        <v>0</v>
      </c>
    </row>
    <row r="554" spans="2:65" s="1" customFormat="1" ht="16.5" customHeight="1">
      <c r="B554" s="35"/>
      <c r="C554" s="183" t="s">
        <v>1580</v>
      </c>
      <c r="D554" s="183" t="s">
        <v>136</v>
      </c>
      <c r="E554" s="184" t="s">
        <v>1581</v>
      </c>
      <c r="F554" s="185" t="s">
        <v>1582</v>
      </c>
      <c r="G554" s="186" t="s">
        <v>139</v>
      </c>
      <c r="H554" s="187">
        <v>97.49</v>
      </c>
      <c r="I554" s="188"/>
      <c r="J554" s="189">
        <f>ROUND(I554*H554,2)</f>
        <v>0</v>
      </c>
      <c r="K554" s="185" t="s">
        <v>140</v>
      </c>
      <c r="L554" s="39"/>
      <c r="M554" s="190" t="s">
        <v>19</v>
      </c>
      <c r="N554" s="191" t="s">
        <v>45</v>
      </c>
      <c r="O554" s="61"/>
      <c r="P554" s="192">
        <f>O554*H554</f>
        <v>0</v>
      </c>
      <c r="Q554" s="192">
        <v>0.00043</v>
      </c>
      <c r="R554" s="192">
        <f>Q554*H554</f>
        <v>0.0419207</v>
      </c>
      <c r="S554" s="192">
        <v>0</v>
      </c>
      <c r="T554" s="193">
        <f>S554*H554</f>
        <v>0</v>
      </c>
      <c r="AR554" s="18" t="s">
        <v>141</v>
      </c>
      <c r="AT554" s="18" t="s">
        <v>136</v>
      </c>
      <c r="AU554" s="18" t="s">
        <v>84</v>
      </c>
      <c r="AY554" s="18" t="s">
        <v>133</v>
      </c>
      <c r="BE554" s="194">
        <f>IF(N554="základní",J554,0)</f>
        <v>0</v>
      </c>
      <c r="BF554" s="194">
        <f>IF(N554="snížená",J554,0)</f>
        <v>0</v>
      </c>
      <c r="BG554" s="194">
        <f>IF(N554="zákl. přenesená",J554,0)</f>
        <v>0</v>
      </c>
      <c r="BH554" s="194">
        <f>IF(N554="sníž. přenesená",J554,0)</f>
        <v>0</v>
      </c>
      <c r="BI554" s="194">
        <f>IF(N554="nulová",J554,0)</f>
        <v>0</v>
      </c>
      <c r="BJ554" s="18" t="s">
        <v>82</v>
      </c>
      <c r="BK554" s="194">
        <f>ROUND(I554*H554,2)</f>
        <v>0</v>
      </c>
      <c r="BL554" s="18" t="s">
        <v>141</v>
      </c>
      <c r="BM554" s="18" t="s">
        <v>1583</v>
      </c>
    </row>
    <row r="555" spans="2:51" s="14" customFormat="1" ht="11.25">
      <c r="B555" s="234"/>
      <c r="C555" s="235"/>
      <c r="D555" s="213" t="s">
        <v>802</v>
      </c>
      <c r="E555" s="236" t="s">
        <v>19</v>
      </c>
      <c r="F555" s="237" t="s">
        <v>1584</v>
      </c>
      <c r="G555" s="235"/>
      <c r="H555" s="236" t="s">
        <v>19</v>
      </c>
      <c r="I555" s="238"/>
      <c r="J555" s="235"/>
      <c r="K555" s="235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802</v>
      </c>
      <c r="AU555" s="243" t="s">
        <v>84</v>
      </c>
      <c r="AV555" s="14" t="s">
        <v>82</v>
      </c>
      <c r="AW555" s="14" t="s">
        <v>35</v>
      </c>
      <c r="AX555" s="14" t="s">
        <v>74</v>
      </c>
      <c r="AY555" s="243" t="s">
        <v>133</v>
      </c>
    </row>
    <row r="556" spans="2:51" s="12" customFormat="1" ht="11.25">
      <c r="B556" s="211"/>
      <c r="C556" s="212"/>
      <c r="D556" s="213" t="s">
        <v>802</v>
      </c>
      <c r="E556" s="214" t="s">
        <v>19</v>
      </c>
      <c r="F556" s="215" t="s">
        <v>1585</v>
      </c>
      <c r="G556" s="212"/>
      <c r="H556" s="216">
        <v>30.9</v>
      </c>
      <c r="I556" s="217"/>
      <c r="J556" s="212"/>
      <c r="K556" s="212"/>
      <c r="L556" s="218"/>
      <c r="M556" s="219"/>
      <c r="N556" s="220"/>
      <c r="O556" s="220"/>
      <c r="P556" s="220"/>
      <c r="Q556" s="220"/>
      <c r="R556" s="220"/>
      <c r="S556" s="220"/>
      <c r="T556" s="221"/>
      <c r="AT556" s="222" t="s">
        <v>802</v>
      </c>
      <c r="AU556" s="222" t="s">
        <v>84</v>
      </c>
      <c r="AV556" s="12" t="s">
        <v>84</v>
      </c>
      <c r="AW556" s="12" t="s">
        <v>35</v>
      </c>
      <c r="AX556" s="12" t="s">
        <v>74</v>
      </c>
      <c r="AY556" s="222" t="s">
        <v>133</v>
      </c>
    </row>
    <row r="557" spans="2:51" s="15" customFormat="1" ht="11.25">
      <c r="B557" s="244"/>
      <c r="C557" s="245"/>
      <c r="D557" s="213" t="s">
        <v>802</v>
      </c>
      <c r="E557" s="246" t="s">
        <v>19</v>
      </c>
      <c r="F557" s="247" t="s">
        <v>957</v>
      </c>
      <c r="G557" s="245"/>
      <c r="H557" s="248">
        <v>30.9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802</v>
      </c>
      <c r="AU557" s="254" t="s">
        <v>84</v>
      </c>
      <c r="AV557" s="15" t="s">
        <v>148</v>
      </c>
      <c r="AW557" s="15" t="s">
        <v>35</v>
      </c>
      <c r="AX557" s="15" t="s">
        <v>74</v>
      </c>
      <c r="AY557" s="254" t="s">
        <v>133</v>
      </c>
    </row>
    <row r="558" spans="2:51" s="14" customFormat="1" ht="11.25">
      <c r="B558" s="234"/>
      <c r="C558" s="235"/>
      <c r="D558" s="213" t="s">
        <v>802</v>
      </c>
      <c r="E558" s="236" t="s">
        <v>19</v>
      </c>
      <c r="F558" s="237" t="s">
        <v>1586</v>
      </c>
      <c r="G558" s="235"/>
      <c r="H558" s="236" t="s">
        <v>19</v>
      </c>
      <c r="I558" s="238"/>
      <c r="J558" s="235"/>
      <c r="K558" s="235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802</v>
      </c>
      <c r="AU558" s="243" t="s">
        <v>84</v>
      </c>
      <c r="AV558" s="14" t="s">
        <v>82</v>
      </c>
      <c r="AW558" s="14" t="s">
        <v>35</v>
      </c>
      <c r="AX558" s="14" t="s">
        <v>74</v>
      </c>
      <c r="AY558" s="243" t="s">
        <v>133</v>
      </c>
    </row>
    <row r="559" spans="2:51" s="12" customFormat="1" ht="11.25">
      <c r="B559" s="211"/>
      <c r="C559" s="212"/>
      <c r="D559" s="213" t="s">
        <v>802</v>
      </c>
      <c r="E559" s="214" t="s">
        <v>19</v>
      </c>
      <c r="F559" s="215" t="s">
        <v>1587</v>
      </c>
      <c r="G559" s="212"/>
      <c r="H559" s="216">
        <v>66.59</v>
      </c>
      <c r="I559" s="217"/>
      <c r="J559" s="212"/>
      <c r="K559" s="212"/>
      <c r="L559" s="218"/>
      <c r="M559" s="219"/>
      <c r="N559" s="220"/>
      <c r="O559" s="220"/>
      <c r="P559" s="220"/>
      <c r="Q559" s="220"/>
      <c r="R559" s="220"/>
      <c r="S559" s="220"/>
      <c r="T559" s="221"/>
      <c r="AT559" s="222" t="s">
        <v>802</v>
      </c>
      <c r="AU559" s="222" t="s">
        <v>84</v>
      </c>
      <c r="AV559" s="12" t="s">
        <v>84</v>
      </c>
      <c r="AW559" s="12" t="s">
        <v>35</v>
      </c>
      <c r="AX559" s="12" t="s">
        <v>74</v>
      </c>
      <c r="AY559" s="222" t="s">
        <v>133</v>
      </c>
    </row>
    <row r="560" spans="2:51" s="15" customFormat="1" ht="11.25">
      <c r="B560" s="244"/>
      <c r="C560" s="245"/>
      <c r="D560" s="213" t="s">
        <v>802</v>
      </c>
      <c r="E560" s="246" t="s">
        <v>19</v>
      </c>
      <c r="F560" s="247" t="s">
        <v>957</v>
      </c>
      <c r="G560" s="245"/>
      <c r="H560" s="248">
        <v>66.59</v>
      </c>
      <c r="I560" s="249"/>
      <c r="J560" s="245"/>
      <c r="K560" s="245"/>
      <c r="L560" s="250"/>
      <c r="M560" s="251"/>
      <c r="N560" s="252"/>
      <c r="O560" s="252"/>
      <c r="P560" s="252"/>
      <c r="Q560" s="252"/>
      <c r="R560" s="252"/>
      <c r="S560" s="252"/>
      <c r="T560" s="253"/>
      <c r="AT560" s="254" t="s">
        <v>802</v>
      </c>
      <c r="AU560" s="254" t="s">
        <v>84</v>
      </c>
      <c r="AV560" s="15" t="s">
        <v>148</v>
      </c>
      <c r="AW560" s="15" t="s">
        <v>35</v>
      </c>
      <c r="AX560" s="15" t="s">
        <v>74</v>
      </c>
      <c r="AY560" s="254" t="s">
        <v>133</v>
      </c>
    </row>
    <row r="561" spans="2:51" s="13" customFormat="1" ht="11.25">
      <c r="B561" s="223"/>
      <c r="C561" s="224"/>
      <c r="D561" s="213" t="s">
        <v>802</v>
      </c>
      <c r="E561" s="225" t="s">
        <v>19</v>
      </c>
      <c r="F561" s="226" t="s">
        <v>835</v>
      </c>
      <c r="G561" s="224"/>
      <c r="H561" s="227">
        <v>97.49</v>
      </c>
      <c r="I561" s="228"/>
      <c r="J561" s="224"/>
      <c r="K561" s="224"/>
      <c r="L561" s="229"/>
      <c r="M561" s="230"/>
      <c r="N561" s="231"/>
      <c r="O561" s="231"/>
      <c r="P561" s="231"/>
      <c r="Q561" s="231"/>
      <c r="R561" s="231"/>
      <c r="S561" s="231"/>
      <c r="T561" s="232"/>
      <c r="AT561" s="233" t="s">
        <v>802</v>
      </c>
      <c r="AU561" s="233" t="s">
        <v>84</v>
      </c>
      <c r="AV561" s="13" t="s">
        <v>152</v>
      </c>
      <c r="AW561" s="13" t="s">
        <v>35</v>
      </c>
      <c r="AX561" s="13" t="s">
        <v>82</v>
      </c>
      <c r="AY561" s="233" t="s">
        <v>133</v>
      </c>
    </row>
    <row r="562" spans="2:65" s="1" customFormat="1" ht="16.5" customHeight="1">
      <c r="B562" s="35"/>
      <c r="C562" s="183" t="s">
        <v>1588</v>
      </c>
      <c r="D562" s="183" t="s">
        <v>136</v>
      </c>
      <c r="E562" s="184" t="s">
        <v>1589</v>
      </c>
      <c r="F562" s="185" t="s">
        <v>1590</v>
      </c>
      <c r="G562" s="186" t="s">
        <v>269</v>
      </c>
      <c r="H562" s="187">
        <v>221.663</v>
      </c>
      <c r="I562" s="188"/>
      <c r="J562" s="189">
        <f>ROUND(I562*H562,2)</f>
        <v>0</v>
      </c>
      <c r="K562" s="185" t="s">
        <v>140</v>
      </c>
      <c r="L562" s="39"/>
      <c r="M562" s="190" t="s">
        <v>19</v>
      </c>
      <c r="N562" s="191" t="s">
        <v>45</v>
      </c>
      <c r="O562" s="61"/>
      <c r="P562" s="192">
        <f>O562*H562</f>
        <v>0</v>
      </c>
      <c r="Q562" s="192">
        <v>0.00635</v>
      </c>
      <c r="R562" s="192">
        <f>Q562*H562</f>
        <v>1.40756005</v>
      </c>
      <c r="S562" s="192">
        <v>0</v>
      </c>
      <c r="T562" s="193">
        <f>S562*H562</f>
        <v>0</v>
      </c>
      <c r="AR562" s="18" t="s">
        <v>141</v>
      </c>
      <c r="AT562" s="18" t="s">
        <v>136</v>
      </c>
      <c r="AU562" s="18" t="s">
        <v>84</v>
      </c>
      <c r="AY562" s="18" t="s">
        <v>133</v>
      </c>
      <c r="BE562" s="194">
        <f>IF(N562="základní",J562,0)</f>
        <v>0</v>
      </c>
      <c r="BF562" s="194">
        <f>IF(N562="snížená",J562,0)</f>
        <v>0</v>
      </c>
      <c r="BG562" s="194">
        <f>IF(N562="zákl. přenesená",J562,0)</f>
        <v>0</v>
      </c>
      <c r="BH562" s="194">
        <f>IF(N562="sníž. přenesená",J562,0)</f>
        <v>0</v>
      </c>
      <c r="BI562" s="194">
        <f>IF(N562="nulová",J562,0)</f>
        <v>0</v>
      </c>
      <c r="BJ562" s="18" t="s">
        <v>82</v>
      </c>
      <c r="BK562" s="194">
        <f>ROUND(I562*H562,2)</f>
        <v>0</v>
      </c>
      <c r="BL562" s="18" t="s">
        <v>141</v>
      </c>
      <c r="BM562" s="18" t="s">
        <v>1591</v>
      </c>
    </row>
    <row r="563" spans="2:51" s="14" customFormat="1" ht="11.25">
      <c r="B563" s="234"/>
      <c r="C563" s="235"/>
      <c r="D563" s="213" t="s">
        <v>802</v>
      </c>
      <c r="E563" s="236" t="s">
        <v>19</v>
      </c>
      <c r="F563" s="237" t="s">
        <v>1592</v>
      </c>
      <c r="G563" s="235"/>
      <c r="H563" s="236" t="s">
        <v>19</v>
      </c>
      <c r="I563" s="238"/>
      <c r="J563" s="235"/>
      <c r="K563" s="235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802</v>
      </c>
      <c r="AU563" s="243" t="s">
        <v>84</v>
      </c>
      <c r="AV563" s="14" t="s">
        <v>82</v>
      </c>
      <c r="AW563" s="14" t="s">
        <v>35</v>
      </c>
      <c r="AX563" s="14" t="s">
        <v>74</v>
      </c>
      <c r="AY563" s="243" t="s">
        <v>133</v>
      </c>
    </row>
    <row r="564" spans="2:51" s="12" customFormat="1" ht="11.25">
      <c r="B564" s="211"/>
      <c r="C564" s="212"/>
      <c r="D564" s="213" t="s">
        <v>802</v>
      </c>
      <c r="E564" s="214" t="s">
        <v>19</v>
      </c>
      <c r="F564" s="215" t="s">
        <v>1593</v>
      </c>
      <c r="G564" s="212"/>
      <c r="H564" s="216">
        <v>54.06</v>
      </c>
      <c r="I564" s="217"/>
      <c r="J564" s="212"/>
      <c r="K564" s="212"/>
      <c r="L564" s="218"/>
      <c r="M564" s="219"/>
      <c r="N564" s="220"/>
      <c r="O564" s="220"/>
      <c r="P564" s="220"/>
      <c r="Q564" s="220"/>
      <c r="R564" s="220"/>
      <c r="S564" s="220"/>
      <c r="T564" s="221"/>
      <c r="AT564" s="222" t="s">
        <v>802</v>
      </c>
      <c r="AU564" s="222" t="s">
        <v>84</v>
      </c>
      <c r="AV564" s="12" t="s">
        <v>84</v>
      </c>
      <c r="AW564" s="12" t="s">
        <v>35</v>
      </c>
      <c r="AX564" s="12" t="s">
        <v>74</v>
      </c>
      <c r="AY564" s="222" t="s">
        <v>133</v>
      </c>
    </row>
    <row r="565" spans="2:51" s="15" customFormat="1" ht="11.25">
      <c r="B565" s="244"/>
      <c r="C565" s="245"/>
      <c r="D565" s="213" t="s">
        <v>802</v>
      </c>
      <c r="E565" s="246" t="s">
        <v>19</v>
      </c>
      <c r="F565" s="247" t="s">
        <v>957</v>
      </c>
      <c r="G565" s="245"/>
      <c r="H565" s="248">
        <v>54.06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AT565" s="254" t="s">
        <v>802</v>
      </c>
      <c r="AU565" s="254" t="s">
        <v>84</v>
      </c>
      <c r="AV565" s="15" t="s">
        <v>148</v>
      </c>
      <c r="AW565" s="15" t="s">
        <v>35</v>
      </c>
      <c r="AX565" s="15" t="s">
        <v>74</v>
      </c>
      <c r="AY565" s="254" t="s">
        <v>133</v>
      </c>
    </row>
    <row r="566" spans="2:51" s="14" customFormat="1" ht="11.25">
      <c r="B566" s="234"/>
      <c r="C566" s="235"/>
      <c r="D566" s="213" t="s">
        <v>802</v>
      </c>
      <c r="E566" s="236" t="s">
        <v>19</v>
      </c>
      <c r="F566" s="237" t="s">
        <v>1586</v>
      </c>
      <c r="G566" s="235"/>
      <c r="H566" s="236" t="s">
        <v>19</v>
      </c>
      <c r="I566" s="238"/>
      <c r="J566" s="235"/>
      <c r="K566" s="235"/>
      <c r="L566" s="239"/>
      <c r="M566" s="240"/>
      <c r="N566" s="241"/>
      <c r="O566" s="241"/>
      <c r="P566" s="241"/>
      <c r="Q566" s="241"/>
      <c r="R566" s="241"/>
      <c r="S566" s="241"/>
      <c r="T566" s="242"/>
      <c r="AT566" s="243" t="s">
        <v>802</v>
      </c>
      <c r="AU566" s="243" t="s">
        <v>84</v>
      </c>
      <c r="AV566" s="14" t="s">
        <v>82</v>
      </c>
      <c r="AW566" s="14" t="s">
        <v>35</v>
      </c>
      <c r="AX566" s="14" t="s">
        <v>74</v>
      </c>
      <c r="AY566" s="243" t="s">
        <v>133</v>
      </c>
    </row>
    <row r="567" spans="2:51" s="12" customFormat="1" ht="11.25">
      <c r="B567" s="211"/>
      <c r="C567" s="212"/>
      <c r="D567" s="213" t="s">
        <v>802</v>
      </c>
      <c r="E567" s="214" t="s">
        <v>19</v>
      </c>
      <c r="F567" s="215" t="s">
        <v>1594</v>
      </c>
      <c r="G567" s="212"/>
      <c r="H567" s="216">
        <v>167.603</v>
      </c>
      <c r="I567" s="217"/>
      <c r="J567" s="212"/>
      <c r="K567" s="212"/>
      <c r="L567" s="218"/>
      <c r="M567" s="219"/>
      <c r="N567" s="220"/>
      <c r="O567" s="220"/>
      <c r="P567" s="220"/>
      <c r="Q567" s="220"/>
      <c r="R567" s="220"/>
      <c r="S567" s="220"/>
      <c r="T567" s="221"/>
      <c r="AT567" s="222" t="s">
        <v>802</v>
      </c>
      <c r="AU567" s="222" t="s">
        <v>84</v>
      </c>
      <c r="AV567" s="12" t="s">
        <v>84</v>
      </c>
      <c r="AW567" s="12" t="s">
        <v>35</v>
      </c>
      <c r="AX567" s="12" t="s">
        <v>74</v>
      </c>
      <c r="AY567" s="222" t="s">
        <v>133</v>
      </c>
    </row>
    <row r="568" spans="2:51" s="15" customFormat="1" ht="11.25">
      <c r="B568" s="244"/>
      <c r="C568" s="245"/>
      <c r="D568" s="213" t="s">
        <v>802</v>
      </c>
      <c r="E568" s="246" t="s">
        <v>19</v>
      </c>
      <c r="F568" s="247" t="s">
        <v>957</v>
      </c>
      <c r="G568" s="245"/>
      <c r="H568" s="248">
        <v>167.603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AT568" s="254" t="s">
        <v>802</v>
      </c>
      <c r="AU568" s="254" t="s">
        <v>84</v>
      </c>
      <c r="AV568" s="15" t="s">
        <v>148</v>
      </c>
      <c r="AW568" s="15" t="s">
        <v>35</v>
      </c>
      <c r="AX568" s="15" t="s">
        <v>74</v>
      </c>
      <c r="AY568" s="254" t="s">
        <v>133</v>
      </c>
    </row>
    <row r="569" spans="2:51" s="13" customFormat="1" ht="11.25">
      <c r="B569" s="223"/>
      <c r="C569" s="224"/>
      <c r="D569" s="213" t="s">
        <v>802</v>
      </c>
      <c r="E569" s="225" t="s">
        <v>19</v>
      </c>
      <c r="F569" s="226" t="s">
        <v>835</v>
      </c>
      <c r="G569" s="224"/>
      <c r="H569" s="227">
        <v>221.663</v>
      </c>
      <c r="I569" s="228"/>
      <c r="J569" s="224"/>
      <c r="K569" s="224"/>
      <c r="L569" s="229"/>
      <c r="M569" s="230"/>
      <c r="N569" s="231"/>
      <c r="O569" s="231"/>
      <c r="P569" s="231"/>
      <c r="Q569" s="231"/>
      <c r="R569" s="231"/>
      <c r="S569" s="231"/>
      <c r="T569" s="232"/>
      <c r="AT569" s="233" t="s">
        <v>802</v>
      </c>
      <c r="AU569" s="233" t="s">
        <v>84</v>
      </c>
      <c r="AV569" s="13" t="s">
        <v>152</v>
      </c>
      <c r="AW569" s="13" t="s">
        <v>35</v>
      </c>
      <c r="AX569" s="13" t="s">
        <v>82</v>
      </c>
      <c r="AY569" s="233" t="s">
        <v>133</v>
      </c>
    </row>
    <row r="570" spans="2:65" s="1" customFormat="1" ht="16.5" customHeight="1">
      <c r="B570" s="35"/>
      <c r="C570" s="195" t="s">
        <v>1595</v>
      </c>
      <c r="D570" s="195" t="s">
        <v>143</v>
      </c>
      <c r="E570" s="196" t="s">
        <v>1596</v>
      </c>
      <c r="F570" s="197" t="s">
        <v>1597</v>
      </c>
      <c r="G570" s="198" t="s">
        <v>269</v>
      </c>
      <c r="H570" s="199">
        <v>62.865</v>
      </c>
      <c r="I570" s="200"/>
      <c r="J570" s="201">
        <f>ROUND(I570*H570,2)</f>
        <v>0</v>
      </c>
      <c r="K570" s="197" t="s">
        <v>800</v>
      </c>
      <c r="L570" s="202"/>
      <c r="M570" s="203" t="s">
        <v>19</v>
      </c>
      <c r="N570" s="204" t="s">
        <v>45</v>
      </c>
      <c r="O570" s="61"/>
      <c r="P570" s="192">
        <f>O570*H570</f>
        <v>0</v>
      </c>
      <c r="Q570" s="192">
        <v>0.0192</v>
      </c>
      <c r="R570" s="192">
        <f>Q570*H570</f>
        <v>1.2070079999999999</v>
      </c>
      <c r="S570" s="192">
        <v>0</v>
      </c>
      <c r="T570" s="193">
        <f>S570*H570</f>
        <v>0</v>
      </c>
      <c r="AR570" s="18" t="s">
        <v>146</v>
      </c>
      <c r="AT570" s="18" t="s">
        <v>143</v>
      </c>
      <c r="AU570" s="18" t="s">
        <v>84</v>
      </c>
      <c r="AY570" s="18" t="s">
        <v>133</v>
      </c>
      <c r="BE570" s="194">
        <f>IF(N570="základní",J570,0)</f>
        <v>0</v>
      </c>
      <c r="BF570" s="194">
        <f>IF(N570="snížená",J570,0)</f>
        <v>0</v>
      </c>
      <c r="BG570" s="194">
        <f>IF(N570="zákl. přenesená",J570,0)</f>
        <v>0</v>
      </c>
      <c r="BH570" s="194">
        <f>IF(N570="sníž. přenesená",J570,0)</f>
        <v>0</v>
      </c>
      <c r="BI570" s="194">
        <f>IF(N570="nulová",J570,0)</f>
        <v>0</v>
      </c>
      <c r="BJ570" s="18" t="s">
        <v>82</v>
      </c>
      <c r="BK570" s="194">
        <f>ROUND(I570*H570,2)</f>
        <v>0</v>
      </c>
      <c r="BL570" s="18" t="s">
        <v>141</v>
      </c>
      <c r="BM570" s="18" t="s">
        <v>1598</v>
      </c>
    </row>
    <row r="571" spans="2:51" s="14" customFormat="1" ht="11.25">
      <c r="B571" s="234"/>
      <c r="C571" s="235"/>
      <c r="D571" s="213" t="s">
        <v>802</v>
      </c>
      <c r="E571" s="236" t="s">
        <v>19</v>
      </c>
      <c r="F571" s="237" t="s">
        <v>1592</v>
      </c>
      <c r="G571" s="235"/>
      <c r="H571" s="236" t="s">
        <v>19</v>
      </c>
      <c r="I571" s="238"/>
      <c r="J571" s="235"/>
      <c r="K571" s="235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802</v>
      </c>
      <c r="AU571" s="243" t="s">
        <v>84</v>
      </c>
      <c r="AV571" s="14" t="s">
        <v>82</v>
      </c>
      <c r="AW571" s="14" t="s">
        <v>35</v>
      </c>
      <c r="AX571" s="14" t="s">
        <v>74</v>
      </c>
      <c r="AY571" s="243" t="s">
        <v>133</v>
      </c>
    </row>
    <row r="572" spans="2:51" s="12" customFormat="1" ht="11.25">
      <c r="B572" s="211"/>
      <c r="C572" s="212"/>
      <c r="D572" s="213" t="s">
        <v>802</v>
      </c>
      <c r="E572" s="214" t="s">
        <v>19</v>
      </c>
      <c r="F572" s="215" t="s">
        <v>1599</v>
      </c>
      <c r="G572" s="212"/>
      <c r="H572" s="216">
        <v>59.466</v>
      </c>
      <c r="I572" s="217"/>
      <c r="J572" s="212"/>
      <c r="K572" s="212"/>
      <c r="L572" s="218"/>
      <c r="M572" s="219"/>
      <c r="N572" s="220"/>
      <c r="O572" s="220"/>
      <c r="P572" s="220"/>
      <c r="Q572" s="220"/>
      <c r="R572" s="220"/>
      <c r="S572" s="220"/>
      <c r="T572" s="221"/>
      <c r="AT572" s="222" t="s">
        <v>802</v>
      </c>
      <c r="AU572" s="222" t="s">
        <v>84</v>
      </c>
      <c r="AV572" s="12" t="s">
        <v>84</v>
      </c>
      <c r="AW572" s="12" t="s">
        <v>35</v>
      </c>
      <c r="AX572" s="12" t="s">
        <v>74</v>
      </c>
      <c r="AY572" s="222" t="s">
        <v>133</v>
      </c>
    </row>
    <row r="573" spans="2:51" s="12" customFormat="1" ht="11.25">
      <c r="B573" s="211"/>
      <c r="C573" s="212"/>
      <c r="D573" s="213" t="s">
        <v>802</v>
      </c>
      <c r="E573" s="214" t="s">
        <v>19</v>
      </c>
      <c r="F573" s="215" t="s">
        <v>1600</v>
      </c>
      <c r="G573" s="212"/>
      <c r="H573" s="216">
        <v>3.399</v>
      </c>
      <c r="I573" s="217"/>
      <c r="J573" s="212"/>
      <c r="K573" s="212"/>
      <c r="L573" s="218"/>
      <c r="M573" s="219"/>
      <c r="N573" s="220"/>
      <c r="O573" s="220"/>
      <c r="P573" s="220"/>
      <c r="Q573" s="220"/>
      <c r="R573" s="220"/>
      <c r="S573" s="220"/>
      <c r="T573" s="221"/>
      <c r="AT573" s="222" t="s">
        <v>802</v>
      </c>
      <c r="AU573" s="222" t="s">
        <v>84</v>
      </c>
      <c r="AV573" s="12" t="s">
        <v>84</v>
      </c>
      <c r="AW573" s="12" t="s">
        <v>35</v>
      </c>
      <c r="AX573" s="12" t="s">
        <v>74</v>
      </c>
      <c r="AY573" s="222" t="s">
        <v>133</v>
      </c>
    </row>
    <row r="574" spans="2:51" s="13" customFormat="1" ht="11.25">
      <c r="B574" s="223"/>
      <c r="C574" s="224"/>
      <c r="D574" s="213" t="s">
        <v>802</v>
      </c>
      <c r="E574" s="225" t="s">
        <v>19</v>
      </c>
      <c r="F574" s="226" t="s">
        <v>835</v>
      </c>
      <c r="G574" s="224"/>
      <c r="H574" s="227">
        <v>62.865</v>
      </c>
      <c r="I574" s="228"/>
      <c r="J574" s="224"/>
      <c r="K574" s="224"/>
      <c r="L574" s="229"/>
      <c r="M574" s="230"/>
      <c r="N574" s="231"/>
      <c r="O574" s="231"/>
      <c r="P574" s="231"/>
      <c r="Q574" s="231"/>
      <c r="R574" s="231"/>
      <c r="S574" s="231"/>
      <c r="T574" s="232"/>
      <c r="AT574" s="233" t="s">
        <v>802</v>
      </c>
      <c r="AU574" s="233" t="s">
        <v>84</v>
      </c>
      <c r="AV574" s="13" t="s">
        <v>152</v>
      </c>
      <c r="AW574" s="13" t="s">
        <v>35</v>
      </c>
      <c r="AX574" s="13" t="s">
        <v>82</v>
      </c>
      <c r="AY574" s="233" t="s">
        <v>133</v>
      </c>
    </row>
    <row r="575" spans="2:65" s="1" customFormat="1" ht="16.5" customHeight="1">
      <c r="B575" s="35"/>
      <c r="C575" s="195" t="s">
        <v>1601</v>
      </c>
      <c r="D575" s="195" t="s">
        <v>143</v>
      </c>
      <c r="E575" s="196" t="s">
        <v>1602</v>
      </c>
      <c r="F575" s="197" t="s">
        <v>1603</v>
      </c>
      <c r="G575" s="198" t="s">
        <v>269</v>
      </c>
      <c r="H575" s="199">
        <v>191.688</v>
      </c>
      <c r="I575" s="200"/>
      <c r="J575" s="201">
        <f>ROUND(I575*H575,2)</f>
        <v>0</v>
      </c>
      <c r="K575" s="197" t="s">
        <v>800</v>
      </c>
      <c r="L575" s="202"/>
      <c r="M575" s="203" t="s">
        <v>19</v>
      </c>
      <c r="N575" s="204" t="s">
        <v>45</v>
      </c>
      <c r="O575" s="61"/>
      <c r="P575" s="192">
        <f>O575*H575</f>
        <v>0</v>
      </c>
      <c r="Q575" s="192">
        <v>0.025</v>
      </c>
      <c r="R575" s="192">
        <f>Q575*H575</f>
        <v>4.7922</v>
      </c>
      <c r="S575" s="192">
        <v>0</v>
      </c>
      <c r="T575" s="193">
        <f>S575*H575</f>
        <v>0</v>
      </c>
      <c r="AR575" s="18" t="s">
        <v>146</v>
      </c>
      <c r="AT575" s="18" t="s">
        <v>143</v>
      </c>
      <c r="AU575" s="18" t="s">
        <v>84</v>
      </c>
      <c r="AY575" s="18" t="s">
        <v>133</v>
      </c>
      <c r="BE575" s="194">
        <f>IF(N575="základní",J575,0)</f>
        <v>0</v>
      </c>
      <c r="BF575" s="194">
        <f>IF(N575="snížená",J575,0)</f>
        <v>0</v>
      </c>
      <c r="BG575" s="194">
        <f>IF(N575="zákl. přenesená",J575,0)</f>
        <v>0</v>
      </c>
      <c r="BH575" s="194">
        <f>IF(N575="sníž. přenesená",J575,0)</f>
        <v>0</v>
      </c>
      <c r="BI575" s="194">
        <f>IF(N575="nulová",J575,0)</f>
        <v>0</v>
      </c>
      <c r="BJ575" s="18" t="s">
        <v>82</v>
      </c>
      <c r="BK575" s="194">
        <f>ROUND(I575*H575,2)</f>
        <v>0</v>
      </c>
      <c r="BL575" s="18" t="s">
        <v>141</v>
      </c>
      <c r="BM575" s="18" t="s">
        <v>1604</v>
      </c>
    </row>
    <row r="576" spans="2:51" s="14" customFormat="1" ht="11.25">
      <c r="B576" s="234"/>
      <c r="C576" s="235"/>
      <c r="D576" s="213" t="s">
        <v>802</v>
      </c>
      <c r="E576" s="236" t="s">
        <v>19</v>
      </c>
      <c r="F576" s="237" t="s">
        <v>1586</v>
      </c>
      <c r="G576" s="235"/>
      <c r="H576" s="236" t="s">
        <v>19</v>
      </c>
      <c r="I576" s="238"/>
      <c r="J576" s="235"/>
      <c r="K576" s="235"/>
      <c r="L576" s="239"/>
      <c r="M576" s="240"/>
      <c r="N576" s="241"/>
      <c r="O576" s="241"/>
      <c r="P576" s="241"/>
      <c r="Q576" s="241"/>
      <c r="R576" s="241"/>
      <c r="S576" s="241"/>
      <c r="T576" s="242"/>
      <c r="AT576" s="243" t="s">
        <v>802</v>
      </c>
      <c r="AU576" s="243" t="s">
        <v>84</v>
      </c>
      <c r="AV576" s="14" t="s">
        <v>82</v>
      </c>
      <c r="AW576" s="14" t="s">
        <v>35</v>
      </c>
      <c r="AX576" s="14" t="s">
        <v>74</v>
      </c>
      <c r="AY576" s="243" t="s">
        <v>133</v>
      </c>
    </row>
    <row r="577" spans="2:51" s="12" customFormat="1" ht="11.25">
      <c r="B577" s="211"/>
      <c r="C577" s="212"/>
      <c r="D577" s="213" t="s">
        <v>802</v>
      </c>
      <c r="E577" s="214" t="s">
        <v>19</v>
      </c>
      <c r="F577" s="215" t="s">
        <v>1605</v>
      </c>
      <c r="G577" s="212"/>
      <c r="H577" s="216">
        <v>184.363</v>
      </c>
      <c r="I577" s="217"/>
      <c r="J577" s="212"/>
      <c r="K577" s="212"/>
      <c r="L577" s="218"/>
      <c r="M577" s="219"/>
      <c r="N577" s="220"/>
      <c r="O577" s="220"/>
      <c r="P577" s="220"/>
      <c r="Q577" s="220"/>
      <c r="R577" s="220"/>
      <c r="S577" s="220"/>
      <c r="T577" s="221"/>
      <c r="AT577" s="222" t="s">
        <v>802</v>
      </c>
      <c r="AU577" s="222" t="s">
        <v>84</v>
      </c>
      <c r="AV577" s="12" t="s">
        <v>84</v>
      </c>
      <c r="AW577" s="12" t="s">
        <v>35</v>
      </c>
      <c r="AX577" s="12" t="s">
        <v>74</v>
      </c>
      <c r="AY577" s="222" t="s">
        <v>133</v>
      </c>
    </row>
    <row r="578" spans="2:51" s="12" customFormat="1" ht="11.25">
      <c r="B578" s="211"/>
      <c r="C578" s="212"/>
      <c r="D578" s="213" t="s">
        <v>802</v>
      </c>
      <c r="E578" s="214" t="s">
        <v>19</v>
      </c>
      <c r="F578" s="215" t="s">
        <v>1606</v>
      </c>
      <c r="G578" s="212"/>
      <c r="H578" s="216">
        <v>7.325</v>
      </c>
      <c r="I578" s="217"/>
      <c r="J578" s="212"/>
      <c r="K578" s="212"/>
      <c r="L578" s="218"/>
      <c r="M578" s="219"/>
      <c r="N578" s="220"/>
      <c r="O578" s="220"/>
      <c r="P578" s="220"/>
      <c r="Q578" s="220"/>
      <c r="R578" s="220"/>
      <c r="S578" s="220"/>
      <c r="T578" s="221"/>
      <c r="AT578" s="222" t="s">
        <v>802</v>
      </c>
      <c r="AU578" s="222" t="s">
        <v>84</v>
      </c>
      <c r="AV578" s="12" t="s">
        <v>84</v>
      </c>
      <c r="AW578" s="12" t="s">
        <v>35</v>
      </c>
      <c r="AX578" s="12" t="s">
        <v>74</v>
      </c>
      <c r="AY578" s="222" t="s">
        <v>133</v>
      </c>
    </row>
    <row r="579" spans="2:51" s="13" customFormat="1" ht="11.25">
      <c r="B579" s="223"/>
      <c r="C579" s="224"/>
      <c r="D579" s="213" t="s">
        <v>802</v>
      </c>
      <c r="E579" s="225" t="s">
        <v>19</v>
      </c>
      <c r="F579" s="226" t="s">
        <v>835</v>
      </c>
      <c r="G579" s="224"/>
      <c r="H579" s="227">
        <v>191.688</v>
      </c>
      <c r="I579" s="228"/>
      <c r="J579" s="224"/>
      <c r="K579" s="224"/>
      <c r="L579" s="229"/>
      <c r="M579" s="230"/>
      <c r="N579" s="231"/>
      <c r="O579" s="231"/>
      <c r="P579" s="231"/>
      <c r="Q579" s="231"/>
      <c r="R579" s="231"/>
      <c r="S579" s="231"/>
      <c r="T579" s="232"/>
      <c r="AT579" s="233" t="s">
        <v>802</v>
      </c>
      <c r="AU579" s="233" t="s">
        <v>84</v>
      </c>
      <c r="AV579" s="13" t="s">
        <v>152</v>
      </c>
      <c r="AW579" s="13" t="s">
        <v>35</v>
      </c>
      <c r="AX579" s="13" t="s">
        <v>82</v>
      </c>
      <c r="AY579" s="233" t="s">
        <v>133</v>
      </c>
    </row>
    <row r="580" spans="2:65" s="1" customFormat="1" ht="16.5" customHeight="1">
      <c r="B580" s="35"/>
      <c r="C580" s="183" t="s">
        <v>1607</v>
      </c>
      <c r="D580" s="183" t="s">
        <v>136</v>
      </c>
      <c r="E580" s="184" t="s">
        <v>1608</v>
      </c>
      <c r="F580" s="185" t="s">
        <v>1609</v>
      </c>
      <c r="G580" s="186" t="s">
        <v>269</v>
      </c>
      <c r="H580" s="187">
        <v>221.663</v>
      </c>
      <c r="I580" s="188"/>
      <c r="J580" s="189">
        <f>ROUND(I580*H580,2)</f>
        <v>0</v>
      </c>
      <c r="K580" s="185" t="s">
        <v>800</v>
      </c>
      <c r="L580" s="39"/>
      <c r="M580" s="190" t="s">
        <v>19</v>
      </c>
      <c r="N580" s="191" t="s">
        <v>45</v>
      </c>
      <c r="O580" s="61"/>
      <c r="P580" s="192">
        <f>O580*H580</f>
        <v>0</v>
      </c>
      <c r="Q580" s="192">
        <v>0.00792</v>
      </c>
      <c r="R580" s="192">
        <f>Q580*H580</f>
        <v>1.75557096</v>
      </c>
      <c r="S580" s="192">
        <v>0</v>
      </c>
      <c r="T580" s="193">
        <f>S580*H580</f>
        <v>0</v>
      </c>
      <c r="AR580" s="18" t="s">
        <v>141</v>
      </c>
      <c r="AT580" s="18" t="s">
        <v>136</v>
      </c>
      <c r="AU580" s="18" t="s">
        <v>84</v>
      </c>
      <c r="AY580" s="18" t="s">
        <v>133</v>
      </c>
      <c r="BE580" s="194">
        <f>IF(N580="základní",J580,0)</f>
        <v>0</v>
      </c>
      <c r="BF580" s="194">
        <f>IF(N580="snížená",J580,0)</f>
        <v>0</v>
      </c>
      <c r="BG580" s="194">
        <f>IF(N580="zákl. přenesená",J580,0)</f>
        <v>0</v>
      </c>
      <c r="BH580" s="194">
        <f>IF(N580="sníž. přenesená",J580,0)</f>
        <v>0</v>
      </c>
      <c r="BI580" s="194">
        <f>IF(N580="nulová",J580,0)</f>
        <v>0</v>
      </c>
      <c r="BJ580" s="18" t="s">
        <v>82</v>
      </c>
      <c r="BK580" s="194">
        <f>ROUND(I580*H580,2)</f>
        <v>0</v>
      </c>
      <c r="BL580" s="18" t="s">
        <v>141</v>
      </c>
      <c r="BM580" s="18" t="s">
        <v>1610</v>
      </c>
    </row>
    <row r="581" spans="2:51" s="14" customFormat="1" ht="11.25">
      <c r="B581" s="234"/>
      <c r="C581" s="235"/>
      <c r="D581" s="213" t="s">
        <v>802</v>
      </c>
      <c r="E581" s="236" t="s">
        <v>19</v>
      </c>
      <c r="F581" s="237" t="s">
        <v>1592</v>
      </c>
      <c r="G581" s="235"/>
      <c r="H581" s="236" t="s">
        <v>19</v>
      </c>
      <c r="I581" s="238"/>
      <c r="J581" s="235"/>
      <c r="K581" s="235"/>
      <c r="L581" s="239"/>
      <c r="M581" s="240"/>
      <c r="N581" s="241"/>
      <c r="O581" s="241"/>
      <c r="P581" s="241"/>
      <c r="Q581" s="241"/>
      <c r="R581" s="241"/>
      <c r="S581" s="241"/>
      <c r="T581" s="242"/>
      <c r="AT581" s="243" t="s">
        <v>802</v>
      </c>
      <c r="AU581" s="243" t="s">
        <v>84</v>
      </c>
      <c r="AV581" s="14" t="s">
        <v>82</v>
      </c>
      <c r="AW581" s="14" t="s">
        <v>35</v>
      </c>
      <c r="AX581" s="14" t="s">
        <v>74</v>
      </c>
      <c r="AY581" s="243" t="s">
        <v>133</v>
      </c>
    </row>
    <row r="582" spans="2:51" s="12" customFormat="1" ht="11.25">
      <c r="B582" s="211"/>
      <c r="C582" s="212"/>
      <c r="D582" s="213" t="s">
        <v>802</v>
      </c>
      <c r="E582" s="214" t="s">
        <v>19</v>
      </c>
      <c r="F582" s="215" t="s">
        <v>1593</v>
      </c>
      <c r="G582" s="212"/>
      <c r="H582" s="216">
        <v>54.06</v>
      </c>
      <c r="I582" s="217"/>
      <c r="J582" s="212"/>
      <c r="K582" s="212"/>
      <c r="L582" s="218"/>
      <c r="M582" s="219"/>
      <c r="N582" s="220"/>
      <c r="O582" s="220"/>
      <c r="P582" s="220"/>
      <c r="Q582" s="220"/>
      <c r="R582" s="220"/>
      <c r="S582" s="220"/>
      <c r="T582" s="221"/>
      <c r="AT582" s="222" t="s">
        <v>802</v>
      </c>
      <c r="AU582" s="222" t="s">
        <v>84</v>
      </c>
      <c r="AV582" s="12" t="s">
        <v>84</v>
      </c>
      <c r="AW582" s="12" t="s">
        <v>35</v>
      </c>
      <c r="AX582" s="12" t="s">
        <v>74</v>
      </c>
      <c r="AY582" s="222" t="s">
        <v>133</v>
      </c>
    </row>
    <row r="583" spans="2:51" s="15" customFormat="1" ht="11.25">
      <c r="B583" s="244"/>
      <c r="C583" s="245"/>
      <c r="D583" s="213" t="s">
        <v>802</v>
      </c>
      <c r="E583" s="246" t="s">
        <v>19</v>
      </c>
      <c r="F583" s="247" t="s">
        <v>957</v>
      </c>
      <c r="G583" s="245"/>
      <c r="H583" s="248">
        <v>54.06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802</v>
      </c>
      <c r="AU583" s="254" t="s">
        <v>84</v>
      </c>
      <c r="AV583" s="15" t="s">
        <v>148</v>
      </c>
      <c r="AW583" s="15" t="s">
        <v>35</v>
      </c>
      <c r="AX583" s="15" t="s">
        <v>74</v>
      </c>
      <c r="AY583" s="254" t="s">
        <v>133</v>
      </c>
    </row>
    <row r="584" spans="2:51" s="14" customFormat="1" ht="11.25">
      <c r="B584" s="234"/>
      <c r="C584" s="235"/>
      <c r="D584" s="213" t="s">
        <v>802</v>
      </c>
      <c r="E584" s="236" t="s">
        <v>19</v>
      </c>
      <c r="F584" s="237" t="s">
        <v>1586</v>
      </c>
      <c r="G584" s="235"/>
      <c r="H584" s="236" t="s">
        <v>19</v>
      </c>
      <c r="I584" s="238"/>
      <c r="J584" s="235"/>
      <c r="K584" s="235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802</v>
      </c>
      <c r="AU584" s="243" t="s">
        <v>84</v>
      </c>
      <c r="AV584" s="14" t="s">
        <v>82</v>
      </c>
      <c r="AW584" s="14" t="s">
        <v>35</v>
      </c>
      <c r="AX584" s="14" t="s">
        <v>74</v>
      </c>
      <c r="AY584" s="243" t="s">
        <v>133</v>
      </c>
    </row>
    <row r="585" spans="2:51" s="12" customFormat="1" ht="11.25">
      <c r="B585" s="211"/>
      <c r="C585" s="212"/>
      <c r="D585" s="213" t="s">
        <v>802</v>
      </c>
      <c r="E585" s="214" t="s">
        <v>19</v>
      </c>
      <c r="F585" s="215" t="s">
        <v>1594</v>
      </c>
      <c r="G585" s="212"/>
      <c r="H585" s="216">
        <v>167.603</v>
      </c>
      <c r="I585" s="217"/>
      <c r="J585" s="212"/>
      <c r="K585" s="212"/>
      <c r="L585" s="218"/>
      <c r="M585" s="219"/>
      <c r="N585" s="220"/>
      <c r="O585" s="220"/>
      <c r="P585" s="220"/>
      <c r="Q585" s="220"/>
      <c r="R585" s="220"/>
      <c r="S585" s="220"/>
      <c r="T585" s="221"/>
      <c r="AT585" s="222" t="s">
        <v>802</v>
      </c>
      <c r="AU585" s="222" t="s">
        <v>84</v>
      </c>
      <c r="AV585" s="12" t="s">
        <v>84</v>
      </c>
      <c r="AW585" s="12" t="s">
        <v>35</v>
      </c>
      <c r="AX585" s="12" t="s">
        <v>74</v>
      </c>
      <c r="AY585" s="222" t="s">
        <v>133</v>
      </c>
    </row>
    <row r="586" spans="2:51" s="15" customFormat="1" ht="11.25">
      <c r="B586" s="244"/>
      <c r="C586" s="245"/>
      <c r="D586" s="213" t="s">
        <v>802</v>
      </c>
      <c r="E586" s="246" t="s">
        <v>19</v>
      </c>
      <c r="F586" s="247" t="s">
        <v>957</v>
      </c>
      <c r="G586" s="245"/>
      <c r="H586" s="248">
        <v>167.603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AT586" s="254" t="s">
        <v>802</v>
      </c>
      <c r="AU586" s="254" t="s">
        <v>84</v>
      </c>
      <c r="AV586" s="15" t="s">
        <v>148</v>
      </c>
      <c r="AW586" s="15" t="s">
        <v>35</v>
      </c>
      <c r="AX586" s="15" t="s">
        <v>74</v>
      </c>
      <c r="AY586" s="254" t="s">
        <v>133</v>
      </c>
    </row>
    <row r="587" spans="2:51" s="13" customFormat="1" ht="11.25">
      <c r="B587" s="223"/>
      <c r="C587" s="224"/>
      <c r="D587" s="213" t="s">
        <v>802</v>
      </c>
      <c r="E587" s="225" t="s">
        <v>19</v>
      </c>
      <c r="F587" s="226" t="s">
        <v>835</v>
      </c>
      <c r="G587" s="224"/>
      <c r="H587" s="227">
        <v>221.663</v>
      </c>
      <c r="I587" s="228"/>
      <c r="J587" s="224"/>
      <c r="K587" s="224"/>
      <c r="L587" s="229"/>
      <c r="M587" s="230"/>
      <c r="N587" s="231"/>
      <c r="O587" s="231"/>
      <c r="P587" s="231"/>
      <c r="Q587" s="231"/>
      <c r="R587" s="231"/>
      <c r="S587" s="231"/>
      <c r="T587" s="232"/>
      <c r="AT587" s="233" t="s">
        <v>802</v>
      </c>
      <c r="AU587" s="233" t="s">
        <v>84</v>
      </c>
      <c r="AV587" s="13" t="s">
        <v>152</v>
      </c>
      <c r="AW587" s="13" t="s">
        <v>35</v>
      </c>
      <c r="AX587" s="13" t="s">
        <v>82</v>
      </c>
      <c r="AY587" s="233" t="s">
        <v>133</v>
      </c>
    </row>
    <row r="588" spans="2:65" s="1" customFormat="1" ht="16.5" customHeight="1">
      <c r="B588" s="35"/>
      <c r="C588" s="183" t="s">
        <v>1611</v>
      </c>
      <c r="D588" s="183" t="s">
        <v>136</v>
      </c>
      <c r="E588" s="184" t="s">
        <v>1612</v>
      </c>
      <c r="F588" s="185" t="s">
        <v>1613</v>
      </c>
      <c r="G588" s="186" t="s">
        <v>269</v>
      </c>
      <c r="H588" s="187">
        <v>167.603</v>
      </c>
      <c r="I588" s="188"/>
      <c r="J588" s="189">
        <f>ROUND(I588*H588,2)</f>
        <v>0</v>
      </c>
      <c r="K588" s="185" t="s">
        <v>800</v>
      </c>
      <c r="L588" s="39"/>
      <c r="M588" s="190" t="s">
        <v>19</v>
      </c>
      <c r="N588" s="191" t="s">
        <v>45</v>
      </c>
      <c r="O588" s="61"/>
      <c r="P588" s="192">
        <f>O588*H588</f>
        <v>0</v>
      </c>
      <c r="Q588" s="192">
        <v>0.024</v>
      </c>
      <c r="R588" s="192">
        <f>Q588*H588</f>
        <v>4.0224720000000005</v>
      </c>
      <c r="S588" s="192">
        <v>0</v>
      </c>
      <c r="T588" s="193">
        <f>S588*H588</f>
        <v>0</v>
      </c>
      <c r="AR588" s="18" t="s">
        <v>141</v>
      </c>
      <c r="AT588" s="18" t="s">
        <v>136</v>
      </c>
      <c r="AU588" s="18" t="s">
        <v>84</v>
      </c>
      <c r="AY588" s="18" t="s">
        <v>133</v>
      </c>
      <c r="BE588" s="194">
        <f>IF(N588="základní",J588,0)</f>
        <v>0</v>
      </c>
      <c r="BF588" s="194">
        <f>IF(N588="snížená",J588,0)</f>
        <v>0</v>
      </c>
      <c r="BG588" s="194">
        <f>IF(N588="zákl. přenesená",J588,0)</f>
        <v>0</v>
      </c>
      <c r="BH588" s="194">
        <f>IF(N588="sníž. přenesená",J588,0)</f>
        <v>0</v>
      </c>
      <c r="BI588" s="194">
        <f>IF(N588="nulová",J588,0)</f>
        <v>0</v>
      </c>
      <c r="BJ588" s="18" t="s">
        <v>82</v>
      </c>
      <c r="BK588" s="194">
        <f>ROUND(I588*H588,2)</f>
        <v>0</v>
      </c>
      <c r="BL588" s="18" t="s">
        <v>141</v>
      </c>
      <c r="BM588" s="18" t="s">
        <v>1614</v>
      </c>
    </row>
    <row r="589" spans="2:51" s="14" customFormat="1" ht="11.25">
      <c r="B589" s="234"/>
      <c r="C589" s="235"/>
      <c r="D589" s="213" t="s">
        <v>802</v>
      </c>
      <c r="E589" s="236" t="s">
        <v>19</v>
      </c>
      <c r="F589" s="237" t="s">
        <v>1586</v>
      </c>
      <c r="G589" s="235"/>
      <c r="H589" s="236" t="s">
        <v>19</v>
      </c>
      <c r="I589" s="238"/>
      <c r="J589" s="235"/>
      <c r="K589" s="235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802</v>
      </c>
      <c r="AU589" s="243" t="s">
        <v>84</v>
      </c>
      <c r="AV589" s="14" t="s">
        <v>82</v>
      </c>
      <c r="AW589" s="14" t="s">
        <v>35</v>
      </c>
      <c r="AX589" s="14" t="s">
        <v>74</v>
      </c>
      <c r="AY589" s="243" t="s">
        <v>133</v>
      </c>
    </row>
    <row r="590" spans="2:51" s="12" customFormat="1" ht="11.25">
      <c r="B590" s="211"/>
      <c r="C590" s="212"/>
      <c r="D590" s="213" t="s">
        <v>802</v>
      </c>
      <c r="E590" s="214" t="s">
        <v>19</v>
      </c>
      <c r="F590" s="215" t="s">
        <v>1594</v>
      </c>
      <c r="G590" s="212"/>
      <c r="H590" s="216">
        <v>167.603</v>
      </c>
      <c r="I590" s="217"/>
      <c r="J590" s="212"/>
      <c r="K590" s="212"/>
      <c r="L590" s="218"/>
      <c r="M590" s="219"/>
      <c r="N590" s="220"/>
      <c r="O590" s="220"/>
      <c r="P590" s="220"/>
      <c r="Q590" s="220"/>
      <c r="R590" s="220"/>
      <c r="S590" s="220"/>
      <c r="T590" s="221"/>
      <c r="AT590" s="222" t="s">
        <v>802</v>
      </c>
      <c r="AU590" s="222" t="s">
        <v>84</v>
      </c>
      <c r="AV590" s="12" t="s">
        <v>84</v>
      </c>
      <c r="AW590" s="12" t="s">
        <v>35</v>
      </c>
      <c r="AX590" s="12" t="s">
        <v>82</v>
      </c>
      <c r="AY590" s="222" t="s">
        <v>133</v>
      </c>
    </row>
    <row r="591" spans="2:65" s="1" customFormat="1" ht="22.5" customHeight="1">
      <c r="B591" s="35"/>
      <c r="C591" s="183" t="s">
        <v>1615</v>
      </c>
      <c r="D591" s="183" t="s">
        <v>136</v>
      </c>
      <c r="E591" s="184" t="s">
        <v>1616</v>
      </c>
      <c r="F591" s="185" t="s">
        <v>1617</v>
      </c>
      <c r="G591" s="186" t="s">
        <v>184</v>
      </c>
      <c r="H591" s="205"/>
      <c r="I591" s="188"/>
      <c r="J591" s="189">
        <f>ROUND(I591*H591,2)</f>
        <v>0</v>
      </c>
      <c r="K591" s="185" t="s">
        <v>140</v>
      </c>
      <c r="L591" s="39"/>
      <c r="M591" s="190" t="s">
        <v>19</v>
      </c>
      <c r="N591" s="191" t="s">
        <v>45</v>
      </c>
      <c r="O591" s="61"/>
      <c r="P591" s="192">
        <f>O591*H591</f>
        <v>0</v>
      </c>
      <c r="Q591" s="192">
        <v>0</v>
      </c>
      <c r="R591" s="192">
        <f>Q591*H591</f>
        <v>0</v>
      </c>
      <c r="S591" s="192">
        <v>0</v>
      </c>
      <c r="T591" s="193">
        <f>S591*H591</f>
        <v>0</v>
      </c>
      <c r="AR591" s="18" t="s">
        <v>141</v>
      </c>
      <c r="AT591" s="18" t="s">
        <v>136</v>
      </c>
      <c r="AU591" s="18" t="s">
        <v>84</v>
      </c>
      <c r="AY591" s="18" t="s">
        <v>133</v>
      </c>
      <c r="BE591" s="194">
        <f>IF(N591="základní",J591,0)</f>
        <v>0</v>
      </c>
      <c r="BF591" s="194">
        <f>IF(N591="snížená",J591,0)</f>
        <v>0</v>
      </c>
      <c r="BG591" s="194">
        <f>IF(N591="zákl. přenesená",J591,0)</f>
        <v>0</v>
      </c>
      <c r="BH591" s="194">
        <f>IF(N591="sníž. přenesená",J591,0)</f>
        <v>0</v>
      </c>
      <c r="BI591" s="194">
        <f>IF(N591="nulová",J591,0)</f>
        <v>0</v>
      </c>
      <c r="BJ591" s="18" t="s">
        <v>82</v>
      </c>
      <c r="BK591" s="194">
        <f>ROUND(I591*H591,2)</f>
        <v>0</v>
      </c>
      <c r="BL591" s="18" t="s">
        <v>141</v>
      </c>
      <c r="BM591" s="18" t="s">
        <v>1618</v>
      </c>
    </row>
    <row r="592" spans="2:63" s="11" customFormat="1" ht="22.9" customHeight="1">
      <c r="B592" s="167"/>
      <c r="C592" s="168"/>
      <c r="D592" s="169" t="s">
        <v>73</v>
      </c>
      <c r="E592" s="181" t="s">
        <v>1619</v>
      </c>
      <c r="F592" s="181" t="s">
        <v>1620</v>
      </c>
      <c r="G592" s="168"/>
      <c r="H592" s="168"/>
      <c r="I592" s="171"/>
      <c r="J592" s="182">
        <f>BK592</f>
        <v>0</v>
      </c>
      <c r="K592" s="168"/>
      <c r="L592" s="173"/>
      <c r="M592" s="174"/>
      <c r="N592" s="175"/>
      <c r="O592" s="175"/>
      <c r="P592" s="176">
        <f>SUM(P593:P594)</f>
        <v>0</v>
      </c>
      <c r="Q592" s="175"/>
      <c r="R592" s="176">
        <f>SUM(R593:R594)</f>
        <v>0</v>
      </c>
      <c r="S592" s="175"/>
      <c r="T592" s="177">
        <f>SUM(T593:T594)</f>
        <v>0.009600000000000001</v>
      </c>
      <c r="AR592" s="178" t="s">
        <v>84</v>
      </c>
      <c r="AT592" s="179" t="s">
        <v>73</v>
      </c>
      <c r="AU592" s="179" t="s">
        <v>82</v>
      </c>
      <c r="AY592" s="178" t="s">
        <v>133</v>
      </c>
      <c r="BK592" s="180">
        <f>SUM(BK593:BK594)</f>
        <v>0</v>
      </c>
    </row>
    <row r="593" spans="2:65" s="1" customFormat="1" ht="16.5" customHeight="1">
      <c r="B593" s="35"/>
      <c r="C593" s="183" t="s">
        <v>1621</v>
      </c>
      <c r="D593" s="183" t="s">
        <v>136</v>
      </c>
      <c r="E593" s="184" t="s">
        <v>1622</v>
      </c>
      <c r="F593" s="185" t="s">
        <v>1623</v>
      </c>
      <c r="G593" s="186" t="s">
        <v>269</v>
      </c>
      <c r="H593" s="187">
        <v>3.2</v>
      </c>
      <c r="I593" s="188"/>
      <c r="J593" s="189">
        <f>ROUND(I593*H593,2)</f>
        <v>0</v>
      </c>
      <c r="K593" s="185" t="s">
        <v>140</v>
      </c>
      <c r="L593" s="39"/>
      <c r="M593" s="190" t="s">
        <v>19</v>
      </c>
      <c r="N593" s="191" t="s">
        <v>45</v>
      </c>
      <c r="O593" s="61"/>
      <c r="P593" s="192">
        <f>O593*H593</f>
        <v>0</v>
      </c>
      <c r="Q593" s="192">
        <v>0</v>
      </c>
      <c r="R593" s="192">
        <f>Q593*H593</f>
        <v>0</v>
      </c>
      <c r="S593" s="192">
        <v>0.003</v>
      </c>
      <c r="T593" s="193">
        <f>S593*H593</f>
        <v>0.009600000000000001</v>
      </c>
      <c r="AR593" s="18" t="s">
        <v>141</v>
      </c>
      <c r="AT593" s="18" t="s">
        <v>136</v>
      </c>
      <c r="AU593" s="18" t="s">
        <v>84</v>
      </c>
      <c r="AY593" s="18" t="s">
        <v>133</v>
      </c>
      <c r="BE593" s="194">
        <f>IF(N593="základní",J593,0)</f>
        <v>0</v>
      </c>
      <c r="BF593" s="194">
        <f>IF(N593="snížená",J593,0)</f>
        <v>0</v>
      </c>
      <c r="BG593" s="194">
        <f>IF(N593="zákl. přenesená",J593,0)</f>
        <v>0</v>
      </c>
      <c r="BH593" s="194">
        <f>IF(N593="sníž. přenesená",J593,0)</f>
        <v>0</v>
      </c>
      <c r="BI593" s="194">
        <f>IF(N593="nulová",J593,0)</f>
        <v>0</v>
      </c>
      <c r="BJ593" s="18" t="s">
        <v>82</v>
      </c>
      <c r="BK593" s="194">
        <f>ROUND(I593*H593,2)</f>
        <v>0</v>
      </c>
      <c r="BL593" s="18" t="s">
        <v>141</v>
      </c>
      <c r="BM593" s="18" t="s">
        <v>1624</v>
      </c>
    </row>
    <row r="594" spans="2:51" s="12" customFormat="1" ht="11.25">
      <c r="B594" s="211"/>
      <c r="C594" s="212"/>
      <c r="D594" s="213" t="s">
        <v>802</v>
      </c>
      <c r="E594" s="214" t="s">
        <v>19</v>
      </c>
      <c r="F594" s="215" t="s">
        <v>1625</v>
      </c>
      <c r="G594" s="212"/>
      <c r="H594" s="216">
        <v>3.2</v>
      </c>
      <c r="I594" s="217"/>
      <c r="J594" s="212"/>
      <c r="K594" s="212"/>
      <c r="L594" s="218"/>
      <c r="M594" s="219"/>
      <c r="N594" s="220"/>
      <c r="O594" s="220"/>
      <c r="P594" s="220"/>
      <c r="Q594" s="220"/>
      <c r="R594" s="220"/>
      <c r="S594" s="220"/>
      <c r="T594" s="221"/>
      <c r="AT594" s="222" t="s">
        <v>802</v>
      </c>
      <c r="AU594" s="222" t="s">
        <v>84</v>
      </c>
      <c r="AV594" s="12" t="s">
        <v>84</v>
      </c>
      <c r="AW594" s="12" t="s">
        <v>35</v>
      </c>
      <c r="AX594" s="12" t="s">
        <v>82</v>
      </c>
      <c r="AY594" s="222" t="s">
        <v>133</v>
      </c>
    </row>
    <row r="595" spans="2:63" s="11" customFormat="1" ht="22.9" customHeight="1">
      <c r="B595" s="167"/>
      <c r="C595" s="168"/>
      <c r="D595" s="169" t="s">
        <v>73</v>
      </c>
      <c r="E595" s="181" t="s">
        <v>1626</v>
      </c>
      <c r="F595" s="181" t="s">
        <v>1627</v>
      </c>
      <c r="G595" s="168"/>
      <c r="H595" s="168"/>
      <c r="I595" s="171"/>
      <c r="J595" s="182">
        <f>BK595</f>
        <v>0</v>
      </c>
      <c r="K595" s="168"/>
      <c r="L595" s="173"/>
      <c r="M595" s="174"/>
      <c r="N595" s="175"/>
      <c r="O595" s="175"/>
      <c r="P595" s="176">
        <f>SUM(P596:P622)</f>
        <v>0</v>
      </c>
      <c r="Q595" s="175"/>
      <c r="R595" s="176">
        <f>SUM(R596:R622)</f>
        <v>3.0507703999999993</v>
      </c>
      <c r="S595" s="175"/>
      <c r="T595" s="177">
        <f>SUM(T596:T622)</f>
        <v>1.8141900000000002</v>
      </c>
      <c r="AR595" s="178" t="s">
        <v>84</v>
      </c>
      <c r="AT595" s="179" t="s">
        <v>73</v>
      </c>
      <c r="AU595" s="179" t="s">
        <v>82</v>
      </c>
      <c r="AY595" s="178" t="s">
        <v>133</v>
      </c>
      <c r="BK595" s="180">
        <f>SUM(BK596:BK622)</f>
        <v>0</v>
      </c>
    </row>
    <row r="596" spans="2:65" s="1" customFormat="1" ht="16.5" customHeight="1">
      <c r="B596" s="35"/>
      <c r="C596" s="183" t="s">
        <v>1628</v>
      </c>
      <c r="D596" s="183" t="s">
        <v>136</v>
      </c>
      <c r="E596" s="184" t="s">
        <v>1629</v>
      </c>
      <c r="F596" s="185" t="s">
        <v>1630</v>
      </c>
      <c r="G596" s="186" t="s">
        <v>269</v>
      </c>
      <c r="H596" s="187">
        <v>22.26</v>
      </c>
      <c r="I596" s="188"/>
      <c r="J596" s="189">
        <f>ROUND(I596*H596,2)</f>
        <v>0</v>
      </c>
      <c r="K596" s="185" t="s">
        <v>140</v>
      </c>
      <c r="L596" s="39"/>
      <c r="M596" s="190" t="s">
        <v>19</v>
      </c>
      <c r="N596" s="191" t="s">
        <v>45</v>
      </c>
      <c r="O596" s="61"/>
      <c r="P596" s="192">
        <f>O596*H596</f>
        <v>0</v>
      </c>
      <c r="Q596" s="192">
        <v>0</v>
      </c>
      <c r="R596" s="192">
        <f>Q596*H596</f>
        <v>0</v>
      </c>
      <c r="S596" s="192">
        <v>0.0815</v>
      </c>
      <c r="T596" s="193">
        <f>S596*H596</f>
        <v>1.8141900000000002</v>
      </c>
      <c r="AR596" s="18" t="s">
        <v>141</v>
      </c>
      <c r="AT596" s="18" t="s">
        <v>136</v>
      </c>
      <c r="AU596" s="18" t="s">
        <v>84</v>
      </c>
      <c r="AY596" s="18" t="s">
        <v>133</v>
      </c>
      <c r="BE596" s="194">
        <f>IF(N596="základní",J596,0)</f>
        <v>0</v>
      </c>
      <c r="BF596" s="194">
        <f>IF(N596="snížená",J596,0)</f>
        <v>0</v>
      </c>
      <c r="BG596" s="194">
        <f>IF(N596="zákl. přenesená",J596,0)</f>
        <v>0</v>
      </c>
      <c r="BH596" s="194">
        <f>IF(N596="sníž. přenesená",J596,0)</f>
        <v>0</v>
      </c>
      <c r="BI596" s="194">
        <f>IF(N596="nulová",J596,0)</f>
        <v>0</v>
      </c>
      <c r="BJ596" s="18" t="s">
        <v>82</v>
      </c>
      <c r="BK596" s="194">
        <f>ROUND(I596*H596,2)</f>
        <v>0</v>
      </c>
      <c r="BL596" s="18" t="s">
        <v>141</v>
      </c>
      <c r="BM596" s="18" t="s">
        <v>1631</v>
      </c>
    </row>
    <row r="597" spans="2:51" s="12" customFormat="1" ht="11.25">
      <c r="B597" s="211"/>
      <c r="C597" s="212"/>
      <c r="D597" s="213" t="s">
        <v>802</v>
      </c>
      <c r="E597" s="214" t="s">
        <v>19</v>
      </c>
      <c r="F597" s="215" t="s">
        <v>1632</v>
      </c>
      <c r="G597" s="212"/>
      <c r="H597" s="216">
        <v>13.96</v>
      </c>
      <c r="I597" s="217"/>
      <c r="J597" s="212"/>
      <c r="K597" s="212"/>
      <c r="L597" s="218"/>
      <c r="M597" s="219"/>
      <c r="N597" s="220"/>
      <c r="O597" s="220"/>
      <c r="P597" s="220"/>
      <c r="Q597" s="220"/>
      <c r="R597" s="220"/>
      <c r="S597" s="220"/>
      <c r="T597" s="221"/>
      <c r="AT597" s="222" t="s">
        <v>802</v>
      </c>
      <c r="AU597" s="222" t="s">
        <v>84</v>
      </c>
      <c r="AV597" s="12" t="s">
        <v>84</v>
      </c>
      <c r="AW597" s="12" t="s">
        <v>35</v>
      </c>
      <c r="AX597" s="12" t="s">
        <v>74</v>
      </c>
      <c r="AY597" s="222" t="s">
        <v>133</v>
      </c>
    </row>
    <row r="598" spans="2:51" s="12" customFormat="1" ht="11.25">
      <c r="B598" s="211"/>
      <c r="C598" s="212"/>
      <c r="D598" s="213" t="s">
        <v>802</v>
      </c>
      <c r="E598" s="214" t="s">
        <v>19</v>
      </c>
      <c r="F598" s="215" t="s">
        <v>1633</v>
      </c>
      <c r="G598" s="212"/>
      <c r="H598" s="216">
        <v>13.98</v>
      </c>
      <c r="I598" s="217"/>
      <c r="J598" s="212"/>
      <c r="K598" s="212"/>
      <c r="L598" s="218"/>
      <c r="M598" s="219"/>
      <c r="N598" s="220"/>
      <c r="O598" s="220"/>
      <c r="P598" s="220"/>
      <c r="Q598" s="220"/>
      <c r="R598" s="220"/>
      <c r="S598" s="220"/>
      <c r="T598" s="221"/>
      <c r="AT598" s="222" t="s">
        <v>802</v>
      </c>
      <c r="AU598" s="222" t="s">
        <v>84</v>
      </c>
      <c r="AV598" s="12" t="s">
        <v>84</v>
      </c>
      <c r="AW598" s="12" t="s">
        <v>35</v>
      </c>
      <c r="AX598" s="12" t="s">
        <v>74</v>
      </c>
      <c r="AY598" s="222" t="s">
        <v>133</v>
      </c>
    </row>
    <row r="599" spans="2:51" s="12" customFormat="1" ht="11.25">
      <c r="B599" s="211"/>
      <c r="C599" s="212"/>
      <c r="D599" s="213" t="s">
        <v>802</v>
      </c>
      <c r="E599" s="214" t="s">
        <v>19</v>
      </c>
      <c r="F599" s="215" t="s">
        <v>1634</v>
      </c>
      <c r="G599" s="212"/>
      <c r="H599" s="216">
        <v>22.26</v>
      </c>
      <c r="I599" s="217"/>
      <c r="J599" s="212"/>
      <c r="K599" s="212"/>
      <c r="L599" s="218"/>
      <c r="M599" s="219"/>
      <c r="N599" s="220"/>
      <c r="O599" s="220"/>
      <c r="P599" s="220"/>
      <c r="Q599" s="220"/>
      <c r="R599" s="220"/>
      <c r="S599" s="220"/>
      <c r="T599" s="221"/>
      <c r="AT599" s="222" t="s">
        <v>802</v>
      </c>
      <c r="AU599" s="222" t="s">
        <v>84</v>
      </c>
      <c r="AV599" s="12" t="s">
        <v>84</v>
      </c>
      <c r="AW599" s="12" t="s">
        <v>35</v>
      </c>
      <c r="AX599" s="12" t="s">
        <v>82</v>
      </c>
      <c r="AY599" s="222" t="s">
        <v>133</v>
      </c>
    </row>
    <row r="600" spans="2:65" s="1" customFormat="1" ht="22.5" customHeight="1">
      <c r="B600" s="35"/>
      <c r="C600" s="183" t="s">
        <v>1635</v>
      </c>
      <c r="D600" s="183" t="s">
        <v>136</v>
      </c>
      <c r="E600" s="184" t="s">
        <v>1636</v>
      </c>
      <c r="F600" s="185" t="s">
        <v>1637</v>
      </c>
      <c r="G600" s="186" t="s">
        <v>269</v>
      </c>
      <c r="H600" s="187">
        <v>111.444</v>
      </c>
      <c r="I600" s="188"/>
      <c r="J600" s="189">
        <f>ROUND(I600*H600,2)</f>
        <v>0</v>
      </c>
      <c r="K600" s="185" t="s">
        <v>140</v>
      </c>
      <c r="L600" s="39"/>
      <c r="M600" s="190" t="s">
        <v>19</v>
      </c>
      <c r="N600" s="191" t="s">
        <v>45</v>
      </c>
      <c r="O600" s="61"/>
      <c r="P600" s="192">
        <f>O600*H600</f>
        <v>0</v>
      </c>
      <c r="Q600" s="192">
        <v>0.00605</v>
      </c>
      <c r="R600" s="192">
        <f>Q600*H600</f>
        <v>0.6742362</v>
      </c>
      <c r="S600" s="192">
        <v>0</v>
      </c>
      <c r="T600" s="193">
        <f>S600*H600</f>
        <v>0</v>
      </c>
      <c r="AR600" s="18" t="s">
        <v>141</v>
      </c>
      <c r="AT600" s="18" t="s">
        <v>136</v>
      </c>
      <c r="AU600" s="18" t="s">
        <v>84</v>
      </c>
      <c r="AY600" s="18" t="s">
        <v>133</v>
      </c>
      <c r="BE600" s="194">
        <f>IF(N600="základní",J600,0)</f>
        <v>0</v>
      </c>
      <c r="BF600" s="194">
        <f>IF(N600="snížená",J600,0)</f>
        <v>0</v>
      </c>
      <c r="BG600" s="194">
        <f>IF(N600="zákl. přenesená",J600,0)</f>
        <v>0</v>
      </c>
      <c r="BH600" s="194">
        <f>IF(N600="sníž. přenesená",J600,0)</f>
        <v>0</v>
      </c>
      <c r="BI600" s="194">
        <f>IF(N600="nulová",J600,0)</f>
        <v>0</v>
      </c>
      <c r="BJ600" s="18" t="s">
        <v>82</v>
      </c>
      <c r="BK600" s="194">
        <f>ROUND(I600*H600,2)</f>
        <v>0</v>
      </c>
      <c r="BL600" s="18" t="s">
        <v>141</v>
      </c>
      <c r="BM600" s="18" t="s">
        <v>1638</v>
      </c>
    </row>
    <row r="601" spans="2:51" s="12" customFormat="1" ht="11.25">
      <c r="B601" s="211"/>
      <c r="C601" s="212"/>
      <c r="D601" s="213" t="s">
        <v>802</v>
      </c>
      <c r="E601" s="214" t="s">
        <v>19</v>
      </c>
      <c r="F601" s="215" t="s">
        <v>1639</v>
      </c>
      <c r="G601" s="212"/>
      <c r="H601" s="216">
        <v>30.45</v>
      </c>
      <c r="I601" s="217"/>
      <c r="J601" s="212"/>
      <c r="K601" s="212"/>
      <c r="L601" s="218"/>
      <c r="M601" s="219"/>
      <c r="N601" s="220"/>
      <c r="O601" s="220"/>
      <c r="P601" s="220"/>
      <c r="Q601" s="220"/>
      <c r="R601" s="220"/>
      <c r="S601" s="220"/>
      <c r="T601" s="221"/>
      <c r="AT601" s="222" t="s">
        <v>802</v>
      </c>
      <c r="AU601" s="222" t="s">
        <v>84</v>
      </c>
      <c r="AV601" s="12" t="s">
        <v>84</v>
      </c>
      <c r="AW601" s="12" t="s">
        <v>35</v>
      </c>
      <c r="AX601" s="12" t="s">
        <v>74</v>
      </c>
      <c r="AY601" s="222" t="s">
        <v>133</v>
      </c>
    </row>
    <row r="602" spans="2:51" s="12" customFormat="1" ht="11.25">
      <c r="B602" s="211"/>
      <c r="C602" s="212"/>
      <c r="D602" s="213" t="s">
        <v>802</v>
      </c>
      <c r="E602" s="214" t="s">
        <v>19</v>
      </c>
      <c r="F602" s="215" t="s">
        <v>1640</v>
      </c>
      <c r="G602" s="212"/>
      <c r="H602" s="216">
        <v>10.89</v>
      </c>
      <c r="I602" s="217"/>
      <c r="J602" s="212"/>
      <c r="K602" s="212"/>
      <c r="L602" s="218"/>
      <c r="M602" s="219"/>
      <c r="N602" s="220"/>
      <c r="O602" s="220"/>
      <c r="P602" s="220"/>
      <c r="Q602" s="220"/>
      <c r="R602" s="220"/>
      <c r="S602" s="220"/>
      <c r="T602" s="221"/>
      <c r="AT602" s="222" t="s">
        <v>802</v>
      </c>
      <c r="AU602" s="222" t="s">
        <v>84</v>
      </c>
      <c r="AV602" s="12" t="s">
        <v>84</v>
      </c>
      <c r="AW602" s="12" t="s">
        <v>35</v>
      </c>
      <c r="AX602" s="12" t="s">
        <v>74</v>
      </c>
      <c r="AY602" s="222" t="s">
        <v>133</v>
      </c>
    </row>
    <row r="603" spans="2:51" s="12" customFormat="1" ht="11.25">
      <c r="B603" s="211"/>
      <c r="C603" s="212"/>
      <c r="D603" s="213" t="s">
        <v>802</v>
      </c>
      <c r="E603" s="214" t="s">
        <v>19</v>
      </c>
      <c r="F603" s="215" t="s">
        <v>1641</v>
      </c>
      <c r="G603" s="212"/>
      <c r="H603" s="216">
        <v>13.86</v>
      </c>
      <c r="I603" s="217"/>
      <c r="J603" s="212"/>
      <c r="K603" s="212"/>
      <c r="L603" s="218"/>
      <c r="M603" s="219"/>
      <c r="N603" s="220"/>
      <c r="O603" s="220"/>
      <c r="P603" s="220"/>
      <c r="Q603" s="220"/>
      <c r="R603" s="220"/>
      <c r="S603" s="220"/>
      <c r="T603" s="221"/>
      <c r="AT603" s="222" t="s">
        <v>802</v>
      </c>
      <c r="AU603" s="222" t="s">
        <v>84</v>
      </c>
      <c r="AV603" s="12" t="s">
        <v>84</v>
      </c>
      <c r="AW603" s="12" t="s">
        <v>35</v>
      </c>
      <c r="AX603" s="12" t="s">
        <v>74</v>
      </c>
      <c r="AY603" s="222" t="s">
        <v>133</v>
      </c>
    </row>
    <row r="604" spans="2:51" s="12" customFormat="1" ht="11.25">
      <c r="B604" s="211"/>
      <c r="C604" s="212"/>
      <c r="D604" s="213" t="s">
        <v>802</v>
      </c>
      <c r="E604" s="214" t="s">
        <v>19</v>
      </c>
      <c r="F604" s="215" t="s">
        <v>1642</v>
      </c>
      <c r="G604" s="212"/>
      <c r="H604" s="216">
        <v>12.81</v>
      </c>
      <c r="I604" s="217"/>
      <c r="J604" s="212"/>
      <c r="K604" s="212"/>
      <c r="L604" s="218"/>
      <c r="M604" s="219"/>
      <c r="N604" s="220"/>
      <c r="O604" s="220"/>
      <c r="P604" s="220"/>
      <c r="Q604" s="220"/>
      <c r="R604" s="220"/>
      <c r="S604" s="220"/>
      <c r="T604" s="221"/>
      <c r="AT604" s="222" t="s">
        <v>802</v>
      </c>
      <c r="AU604" s="222" t="s">
        <v>84</v>
      </c>
      <c r="AV604" s="12" t="s">
        <v>84</v>
      </c>
      <c r="AW604" s="12" t="s">
        <v>35</v>
      </c>
      <c r="AX604" s="12" t="s">
        <v>74</v>
      </c>
      <c r="AY604" s="222" t="s">
        <v>133</v>
      </c>
    </row>
    <row r="605" spans="2:51" s="12" customFormat="1" ht="11.25">
      <c r="B605" s="211"/>
      <c r="C605" s="212"/>
      <c r="D605" s="213" t="s">
        <v>802</v>
      </c>
      <c r="E605" s="214" t="s">
        <v>19</v>
      </c>
      <c r="F605" s="215" t="s">
        <v>1643</v>
      </c>
      <c r="G605" s="212"/>
      <c r="H605" s="216">
        <v>19.11</v>
      </c>
      <c r="I605" s="217"/>
      <c r="J605" s="212"/>
      <c r="K605" s="212"/>
      <c r="L605" s="218"/>
      <c r="M605" s="219"/>
      <c r="N605" s="220"/>
      <c r="O605" s="220"/>
      <c r="P605" s="220"/>
      <c r="Q605" s="220"/>
      <c r="R605" s="220"/>
      <c r="S605" s="220"/>
      <c r="T605" s="221"/>
      <c r="AT605" s="222" t="s">
        <v>802</v>
      </c>
      <c r="AU605" s="222" t="s">
        <v>84</v>
      </c>
      <c r="AV605" s="12" t="s">
        <v>84</v>
      </c>
      <c r="AW605" s="12" t="s">
        <v>35</v>
      </c>
      <c r="AX605" s="12" t="s">
        <v>74</v>
      </c>
      <c r="AY605" s="222" t="s">
        <v>133</v>
      </c>
    </row>
    <row r="606" spans="2:51" s="12" customFormat="1" ht="11.25">
      <c r="B606" s="211"/>
      <c r="C606" s="212"/>
      <c r="D606" s="213" t="s">
        <v>802</v>
      </c>
      <c r="E606" s="214" t="s">
        <v>19</v>
      </c>
      <c r="F606" s="215" t="s">
        <v>1644</v>
      </c>
      <c r="G606" s="212"/>
      <c r="H606" s="216">
        <v>22.644</v>
      </c>
      <c r="I606" s="217"/>
      <c r="J606" s="212"/>
      <c r="K606" s="212"/>
      <c r="L606" s="218"/>
      <c r="M606" s="219"/>
      <c r="N606" s="220"/>
      <c r="O606" s="220"/>
      <c r="P606" s="220"/>
      <c r="Q606" s="220"/>
      <c r="R606" s="220"/>
      <c r="S606" s="220"/>
      <c r="T606" s="221"/>
      <c r="AT606" s="222" t="s">
        <v>802</v>
      </c>
      <c r="AU606" s="222" t="s">
        <v>84</v>
      </c>
      <c r="AV606" s="12" t="s">
        <v>84</v>
      </c>
      <c r="AW606" s="12" t="s">
        <v>35</v>
      </c>
      <c r="AX606" s="12" t="s">
        <v>74</v>
      </c>
      <c r="AY606" s="222" t="s">
        <v>133</v>
      </c>
    </row>
    <row r="607" spans="2:51" s="12" customFormat="1" ht="11.25">
      <c r="B607" s="211"/>
      <c r="C607" s="212"/>
      <c r="D607" s="213" t="s">
        <v>802</v>
      </c>
      <c r="E607" s="214" t="s">
        <v>19</v>
      </c>
      <c r="F607" s="215" t="s">
        <v>1645</v>
      </c>
      <c r="G607" s="212"/>
      <c r="H607" s="216">
        <v>1.68</v>
      </c>
      <c r="I607" s="217"/>
      <c r="J607" s="212"/>
      <c r="K607" s="212"/>
      <c r="L607" s="218"/>
      <c r="M607" s="219"/>
      <c r="N607" s="220"/>
      <c r="O607" s="220"/>
      <c r="P607" s="220"/>
      <c r="Q607" s="220"/>
      <c r="R607" s="220"/>
      <c r="S607" s="220"/>
      <c r="T607" s="221"/>
      <c r="AT607" s="222" t="s">
        <v>802</v>
      </c>
      <c r="AU607" s="222" t="s">
        <v>84</v>
      </c>
      <c r="AV607" s="12" t="s">
        <v>84</v>
      </c>
      <c r="AW607" s="12" t="s">
        <v>35</v>
      </c>
      <c r="AX607" s="12" t="s">
        <v>74</v>
      </c>
      <c r="AY607" s="222" t="s">
        <v>133</v>
      </c>
    </row>
    <row r="608" spans="2:51" s="13" customFormat="1" ht="11.25">
      <c r="B608" s="223"/>
      <c r="C608" s="224"/>
      <c r="D608" s="213" t="s">
        <v>802</v>
      </c>
      <c r="E608" s="225" t="s">
        <v>19</v>
      </c>
      <c r="F608" s="226" t="s">
        <v>835</v>
      </c>
      <c r="G608" s="224"/>
      <c r="H608" s="227">
        <v>111.444</v>
      </c>
      <c r="I608" s="228"/>
      <c r="J608" s="224"/>
      <c r="K608" s="224"/>
      <c r="L608" s="229"/>
      <c r="M608" s="230"/>
      <c r="N608" s="231"/>
      <c r="O608" s="231"/>
      <c r="P608" s="231"/>
      <c r="Q608" s="231"/>
      <c r="R608" s="231"/>
      <c r="S608" s="231"/>
      <c r="T608" s="232"/>
      <c r="AT608" s="233" t="s">
        <v>802</v>
      </c>
      <c r="AU608" s="233" t="s">
        <v>84</v>
      </c>
      <c r="AV608" s="13" t="s">
        <v>152</v>
      </c>
      <c r="AW608" s="13" t="s">
        <v>35</v>
      </c>
      <c r="AX608" s="13" t="s">
        <v>82</v>
      </c>
      <c r="AY608" s="233" t="s">
        <v>133</v>
      </c>
    </row>
    <row r="609" spans="2:65" s="1" customFormat="1" ht="16.5" customHeight="1">
      <c r="B609" s="35"/>
      <c r="C609" s="195" t="s">
        <v>1646</v>
      </c>
      <c r="D609" s="195" t="s">
        <v>143</v>
      </c>
      <c r="E609" s="196" t="s">
        <v>1647</v>
      </c>
      <c r="F609" s="197" t="s">
        <v>1648</v>
      </c>
      <c r="G609" s="198" t="s">
        <v>269</v>
      </c>
      <c r="H609" s="199">
        <v>122.595</v>
      </c>
      <c r="I609" s="200"/>
      <c r="J609" s="201">
        <f>ROUND(I609*H609,2)</f>
        <v>0</v>
      </c>
      <c r="K609" s="197" t="s">
        <v>800</v>
      </c>
      <c r="L609" s="202"/>
      <c r="M609" s="203" t="s">
        <v>19</v>
      </c>
      <c r="N609" s="204" t="s">
        <v>45</v>
      </c>
      <c r="O609" s="61"/>
      <c r="P609" s="192">
        <f>O609*H609</f>
        <v>0</v>
      </c>
      <c r="Q609" s="192">
        <v>0.0118</v>
      </c>
      <c r="R609" s="192">
        <f>Q609*H609</f>
        <v>1.446621</v>
      </c>
      <c r="S609" s="192">
        <v>0</v>
      </c>
      <c r="T609" s="193">
        <f>S609*H609</f>
        <v>0</v>
      </c>
      <c r="AR609" s="18" t="s">
        <v>146</v>
      </c>
      <c r="AT609" s="18" t="s">
        <v>143</v>
      </c>
      <c r="AU609" s="18" t="s">
        <v>84</v>
      </c>
      <c r="AY609" s="18" t="s">
        <v>133</v>
      </c>
      <c r="BE609" s="194">
        <f>IF(N609="základní",J609,0)</f>
        <v>0</v>
      </c>
      <c r="BF609" s="194">
        <f>IF(N609="snížená",J609,0)</f>
        <v>0</v>
      </c>
      <c r="BG609" s="194">
        <f>IF(N609="zákl. přenesená",J609,0)</f>
        <v>0</v>
      </c>
      <c r="BH609" s="194">
        <f>IF(N609="sníž. přenesená",J609,0)</f>
        <v>0</v>
      </c>
      <c r="BI609" s="194">
        <f>IF(N609="nulová",J609,0)</f>
        <v>0</v>
      </c>
      <c r="BJ609" s="18" t="s">
        <v>82</v>
      </c>
      <c r="BK609" s="194">
        <f>ROUND(I609*H609,2)</f>
        <v>0</v>
      </c>
      <c r="BL609" s="18" t="s">
        <v>141</v>
      </c>
      <c r="BM609" s="18" t="s">
        <v>1649</v>
      </c>
    </row>
    <row r="610" spans="2:51" s="12" customFormat="1" ht="11.25">
      <c r="B610" s="211"/>
      <c r="C610" s="212"/>
      <c r="D610" s="213" t="s">
        <v>802</v>
      </c>
      <c r="E610" s="214" t="s">
        <v>19</v>
      </c>
      <c r="F610" s="215" t="s">
        <v>1650</v>
      </c>
      <c r="G610" s="212"/>
      <c r="H610" s="216">
        <v>122.595</v>
      </c>
      <c r="I610" s="217"/>
      <c r="J610" s="212"/>
      <c r="K610" s="212"/>
      <c r="L610" s="218"/>
      <c r="M610" s="219"/>
      <c r="N610" s="220"/>
      <c r="O610" s="220"/>
      <c r="P610" s="220"/>
      <c r="Q610" s="220"/>
      <c r="R610" s="220"/>
      <c r="S610" s="220"/>
      <c r="T610" s="221"/>
      <c r="AT610" s="222" t="s">
        <v>802</v>
      </c>
      <c r="AU610" s="222" t="s">
        <v>84</v>
      </c>
      <c r="AV610" s="12" t="s">
        <v>84</v>
      </c>
      <c r="AW610" s="12" t="s">
        <v>35</v>
      </c>
      <c r="AX610" s="12" t="s">
        <v>82</v>
      </c>
      <c r="AY610" s="222" t="s">
        <v>133</v>
      </c>
    </row>
    <row r="611" spans="2:65" s="1" customFormat="1" ht="16.5" customHeight="1">
      <c r="B611" s="35"/>
      <c r="C611" s="183" t="s">
        <v>1651</v>
      </c>
      <c r="D611" s="183" t="s">
        <v>136</v>
      </c>
      <c r="E611" s="184" t="s">
        <v>1652</v>
      </c>
      <c r="F611" s="185" t="s">
        <v>1653</v>
      </c>
      <c r="G611" s="186" t="s">
        <v>269</v>
      </c>
      <c r="H611" s="187">
        <v>111.444</v>
      </c>
      <c r="I611" s="188"/>
      <c r="J611" s="189">
        <f>ROUND(I611*H611,2)</f>
        <v>0</v>
      </c>
      <c r="K611" s="185" t="s">
        <v>800</v>
      </c>
      <c r="L611" s="39"/>
      <c r="M611" s="190" t="s">
        <v>19</v>
      </c>
      <c r="N611" s="191" t="s">
        <v>45</v>
      </c>
      <c r="O611" s="61"/>
      <c r="P611" s="192">
        <f>O611*H611</f>
        <v>0</v>
      </c>
      <c r="Q611" s="192">
        <v>0.008</v>
      </c>
      <c r="R611" s="192">
        <f>Q611*H611</f>
        <v>0.891552</v>
      </c>
      <c r="S611" s="192">
        <v>0</v>
      </c>
      <c r="T611" s="193">
        <f>S611*H611</f>
        <v>0</v>
      </c>
      <c r="AR611" s="18" t="s">
        <v>141</v>
      </c>
      <c r="AT611" s="18" t="s">
        <v>136</v>
      </c>
      <c r="AU611" s="18" t="s">
        <v>84</v>
      </c>
      <c r="AY611" s="18" t="s">
        <v>133</v>
      </c>
      <c r="BE611" s="194">
        <f>IF(N611="základní",J611,0)</f>
        <v>0</v>
      </c>
      <c r="BF611" s="194">
        <f>IF(N611="snížená",J611,0)</f>
        <v>0</v>
      </c>
      <c r="BG611" s="194">
        <f>IF(N611="zákl. přenesená",J611,0)</f>
        <v>0</v>
      </c>
      <c r="BH611" s="194">
        <f>IF(N611="sníž. přenesená",J611,0)</f>
        <v>0</v>
      </c>
      <c r="BI611" s="194">
        <f>IF(N611="nulová",J611,0)</f>
        <v>0</v>
      </c>
      <c r="BJ611" s="18" t="s">
        <v>82</v>
      </c>
      <c r="BK611" s="194">
        <f>ROUND(I611*H611,2)</f>
        <v>0</v>
      </c>
      <c r="BL611" s="18" t="s">
        <v>141</v>
      </c>
      <c r="BM611" s="18" t="s">
        <v>1654</v>
      </c>
    </row>
    <row r="612" spans="2:65" s="1" customFormat="1" ht="16.5" customHeight="1">
      <c r="B612" s="35"/>
      <c r="C612" s="183" t="s">
        <v>1655</v>
      </c>
      <c r="D612" s="183" t="s">
        <v>136</v>
      </c>
      <c r="E612" s="184" t="s">
        <v>1656</v>
      </c>
      <c r="F612" s="185" t="s">
        <v>1657</v>
      </c>
      <c r="G612" s="186" t="s">
        <v>139</v>
      </c>
      <c r="H612" s="187">
        <v>78.9</v>
      </c>
      <c r="I612" s="188"/>
      <c r="J612" s="189">
        <f>ROUND(I612*H612,2)</f>
        <v>0</v>
      </c>
      <c r="K612" s="185" t="s">
        <v>140</v>
      </c>
      <c r="L612" s="39"/>
      <c r="M612" s="190" t="s">
        <v>19</v>
      </c>
      <c r="N612" s="191" t="s">
        <v>45</v>
      </c>
      <c r="O612" s="61"/>
      <c r="P612" s="192">
        <f>O612*H612</f>
        <v>0</v>
      </c>
      <c r="Q612" s="192">
        <v>0.00031</v>
      </c>
      <c r="R612" s="192">
        <f>Q612*H612</f>
        <v>0.024459</v>
      </c>
      <c r="S612" s="192">
        <v>0</v>
      </c>
      <c r="T612" s="193">
        <f>S612*H612</f>
        <v>0</v>
      </c>
      <c r="AR612" s="18" t="s">
        <v>141</v>
      </c>
      <c r="AT612" s="18" t="s">
        <v>136</v>
      </c>
      <c r="AU612" s="18" t="s">
        <v>84</v>
      </c>
      <c r="AY612" s="18" t="s">
        <v>133</v>
      </c>
      <c r="BE612" s="194">
        <f>IF(N612="základní",J612,0)</f>
        <v>0</v>
      </c>
      <c r="BF612" s="194">
        <f>IF(N612="snížená",J612,0)</f>
        <v>0</v>
      </c>
      <c r="BG612" s="194">
        <f>IF(N612="zákl. přenesená",J612,0)</f>
        <v>0</v>
      </c>
      <c r="BH612" s="194">
        <f>IF(N612="sníž. přenesená",J612,0)</f>
        <v>0</v>
      </c>
      <c r="BI612" s="194">
        <f>IF(N612="nulová",J612,0)</f>
        <v>0</v>
      </c>
      <c r="BJ612" s="18" t="s">
        <v>82</v>
      </c>
      <c r="BK612" s="194">
        <f>ROUND(I612*H612,2)</f>
        <v>0</v>
      </c>
      <c r="BL612" s="18" t="s">
        <v>141</v>
      </c>
      <c r="BM612" s="18" t="s">
        <v>1658</v>
      </c>
    </row>
    <row r="613" spans="2:51" s="12" customFormat="1" ht="11.25">
      <c r="B613" s="211"/>
      <c r="C613" s="212"/>
      <c r="D613" s="213" t="s">
        <v>802</v>
      </c>
      <c r="E613" s="214" t="s">
        <v>19</v>
      </c>
      <c r="F613" s="215" t="s">
        <v>1659</v>
      </c>
      <c r="G613" s="212"/>
      <c r="H613" s="216">
        <v>78.9</v>
      </c>
      <c r="I613" s="217"/>
      <c r="J613" s="212"/>
      <c r="K613" s="212"/>
      <c r="L613" s="218"/>
      <c r="M613" s="219"/>
      <c r="N613" s="220"/>
      <c r="O613" s="220"/>
      <c r="P613" s="220"/>
      <c r="Q613" s="220"/>
      <c r="R613" s="220"/>
      <c r="S613" s="220"/>
      <c r="T613" s="221"/>
      <c r="AT613" s="222" t="s">
        <v>802</v>
      </c>
      <c r="AU613" s="222" t="s">
        <v>84</v>
      </c>
      <c r="AV613" s="12" t="s">
        <v>84</v>
      </c>
      <c r="AW613" s="12" t="s">
        <v>35</v>
      </c>
      <c r="AX613" s="12" t="s">
        <v>82</v>
      </c>
      <c r="AY613" s="222" t="s">
        <v>133</v>
      </c>
    </row>
    <row r="614" spans="2:65" s="1" customFormat="1" ht="16.5" customHeight="1">
      <c r="B614" s="35"/>
      <c r="C614" s="183" t="s">
        <v>1660</v>
      </c>
      <c r="D614" s="183" t="s">
        <v>136</v>
      </c>
      <c r="E614" s="184" t="s">
        <v>1661</v>
      </c>
      <c r="F614" s="185" t="s">
        <v>1662</v>
      </c>
      <c r="G614" s="186" t="s">
        <v>139</v>
      </c>
      <c r="H614" s="187">
        <v>53.47</v>
      </c>
      <c r="I614" s="188"/>
      <c r="J614" s="189">
        <f>ROUND(I614*H614,2)</f>
        <v>0</v>
      </c>
      <c r="K614" s="185" t="s">
        <v>140</v>
      </c>
      <c r="L614" s="39"/>
      <c r="M614" s="190" t="s">
        <v>19</v>
      </c>
      <c r="N614" s="191" t="s">
        <v>45</v>
      </c>
      <c r="O614" s="61"/>
      <c r="P614" s="192">
        <f>O614*H614</f>
        <v>0</v>
      </c>
      <c r="Q614" s="192">
        <v>0.00026</v>
      </c>
      <c r="R614" s="192">
        <f>Q614*H614</f>
        <v>0.013902199999999998</v>
      </c>
      <c r="S614" s="192">
        <v>0</v>
      </c>
      <c r="T614" s="193">
        <f>S614*H614</f>
        <v>0</v>
      </c>
      <c r="AR614" s="18" t="s">
        <v>141</v>
      </c>
      <c r="AT614" s="18" t="s">
        <v>136</v>
      </c>
      <c r="AU614" s="18" t="s">
        <v>84</v>
      </c>
      <c r="AY614" s="18" t="s">
        <v>133</v>
      </c>
      <c r="BE614" s="194">
        <f>IF(N614="základní",J614,0)</f>
        <v>0</v>
      </c>
      <c r="BF614" s="194">
        <f>IF(N614="snížená",J614,0)</f>
        <v>0</v>
      </c>
      <c r="BG614" s="194">
        <f>IF(N614="zákl. přenesená",J614,0)</f>
        <v>0</v>
      </c>
      <c r="BH614" s="194">
        <f>IF(N614="sníž. přenesená",J614,0)</f>
        <v>0</v>
      </c>
      <c r="BI614" s="194">
        <f>IF(N614="nulová",J614,0)</f>
        <v>0</v>
      </c>
      <c r="BJ614" s="18" t="s">
        <v>82</v>
      </c>
      <c r="BK614" s="194">
        <f>ROUND(I614*H614,2)</f>
        <v>0</v>
      </c>
      <c r="BL614" s="18" t="s">
        <v>141</v>
      </c>
      <c r="BM614" s="18" t="s">
        <v>1663</v>
      </c>
    </row>
    <row r="615" spans="2:51" s="12" customFormat="1" ht="11.25">
      <c r="B615" s="211"/>
      <c r="C615" s="212"/>
      <c r="D615" s="213" t="s">
        <v>802</v>
      </c>
      <c r="E615" s="214" t="s">
        <v>19</v>
      </c>
      <c r="F615" s="215" t="s">
        <v>1664</v>
      </c>
      <c r="G615" s="212"/>
      <c r="H615" s="216">
        <v>14.5</v>
      </c>
      <c r="I615" s="217"/>
      <c r="J615" s="212"/>
      <c r="K615" s="212"/>
      <c r="L615" s="218"/>
      <c r="M615" s="219"/>
      <c r="N615" s="220"/>
      <c r="O615" s="220"/>
      <c r="P615" s="220"/>
      <c r="Q615" s="220"/>
      <c r="R615" s="220"/>
      <c r="S615" s="220"/>
      <c r="T615" s="221"/>
      <c r="AT615" s="222" t="s">
        <v>802</v>
      </c>
      <c r="AU615" s="222" t="s">
        <v>84</v>
      </c>
      <c r="AV615" s="12" t="s">
        <v>84</v>
      </c>
      <c r="AW615" s="12" t="s">
        <v>35</v>
      </c>
      <c r="AX615" s="12" t="s">
        <v>74</v>
      </c>
      <c r="AY615" s="222" t="s">
        <v>133</v>
      </c>
    </row>
    <row r="616" spans="2:51" s="12" customFormat="1" ht="11.25">
      <c r="B616" s="211"/>
      <c r="C616" s="212"/>
      <c r="D616" s="213" t="s">
        <v>802</v>
      </c>
      <c r="E616" s="214" t="s">
        <v>19</v>
      </c>
      <c r="F616" s="215" t="s">
        <v>1665</v>
      </c>
      <c r="G616" s="212"/>
      <c r="H616" s="216">
        <v>6</v>
      </c>
      <c r="I616" s="217"/>
      <c r="J616" s="212"/>
      <c r="K616" s="212"/>
      <c r="L616" s="218"/>
      <c r="M616" s="219"/>
      <c r="N616" s="220"/>
      <c r="O616" s="220"/>
      <c r="P616" s="220"/>
      <c r="Q616" s="220"/>
      <c r="R616" s="220"/>
      <c r="S616" s="220"/>
      <c r="T616" s="221"/>
      <c r="AT616" s="222" t="s">
        <v>802</v>
      </c>
      <c r="AU616" s="222" t="s">
        <v>84</v>
      </c>
      <c r="AV616" s="12" t="s">
        <v>84</v>
      </c>
      <c r="AW616" s="12" t="s">
        <v>35</v>
      </c>
      <c r="AX616" s="12" t="s">
        <v>74</v>
      </c>
      <c r="AY616" s="222" t="s">
        <v>133</v>
      </c>
    </row>
    <row r="617" spans="2:51" s="12" customFormat="1" ht="11.25">
      <c r="B617" s="211"/>
      <c r="C617" s="212"/>
      <c r="D617" s="213" t="s">
        <v>802</v>
      </c>
      <c r="E617" s="214" t="s">
        <v>19</v>
      </c>
      <c r="F617" s="215" t="s">
        <v>1666</v>
      </c>
      <c r="G617" s="212"/>
      <c r="H617" s="216">
        <v>6.6</v>
      </c>
      <c r="I617" s="217"/>
      <c r="J617" s="212"/>
      <c r="K617" s="212"/>
      <c r="L617" s="218"/>
      <c r="M617" s="219"/>
      <c r="N617" s="220"/>
      <c r="O617" s="220"/>
      <c r="P617" s="220"/>
      <c r="Q617" s="220"/>
      <c r="R617" s="220"/>
      <c r="S617" s="220"/>
      <c r="T617" s="221"/>
      <c r="AT617" s="222" t="s">
        <v>802</v>
      </c>
      <c r="AU617" s="222" t="s">
        <v>84</v>
      </c>
      <c r="AV617" s="12" t="s">
        <v>84</v>
      </c>
      <c r="AW617" s="12" t="s">
        <v>35</v>
      </c>
      <c r="AX617" s="12" t="s">
        <v>74</v>
      </c>
      <c r="AY617" s="222" t="s">
        <v>133</v>
      </c>
    </row>
    <row r="618" spans="2:51" s="12" customFormat="1" ht="11.25">
      <c r="B618" s="211"/>
      <c r="C618" s="212"/>
      <c r="D618" s="213" t="s">
        <v>802</v>
      </c>
      <c r="E618" s="214" t="s">
        <v>19</v>
      </c>
      <c r="F618" s="215" t="s">
        <v>1667</v>
      </c>
      <c r="G618" s="212"/>
      <c r="H618" s="216">
        <v>5.7</v>
      </c>
      <c r="I618" s="217"/>
      <c r="J618" s="212"/>
      <c r="K618" s="212"/>
      <c r="L618" s="218"/>
      <c r="M618" s="219"/>
      <c r="N618" s="220"/>
      <c r="O618" s="220"/>
      <c r="P618" s="220"/>
      <c r="Q618" s="220"/>
      <c r="R618" s="220"/>
      <c r="S618" s="220"/>
      <c r="T618" s="221"/>
      <c r="AT618" s="222" t="s">
        <v>802</v>
      </c>
      <c r="AU618" s="222" t="s">
        <v>84</v>
      </c>
      <c r="AV618" s="12" t="s">
        <v>84</v>
      </c>
      <c r="AW618" s="12" t="s">
        <v>35</v>
      </c>
      <c r="AX618" s="12" t="s">
        <v>74</v>
      </c>
      <c r="AY618" s="222" t="s">
        <v>133</v>
      </c>
    </row>
    <row r="619" spans="2:51" s="12" customFormat="1" ht="11.25">
      <c r="B619" s="211"/>
      <c r="C619" s="212"/>
      <c r="D619" s="213" t="s">
        <v>802</v>
      </c>
      <c r="E619" s="214" t="s">
        <v>19</v>
      </c>
      <c r="F619" s="215" t="s">
        <v>1668</v>
      </c>
      <c r="G619" s="212"/>
      <c r="H619" s="216">
        <v>9.1</v>
      </c>
      <c r="I619" s="217"/>
      <c r="J619" s="212"/>
      <c r="K619" s="212"/>
      <c r="L619" s="218"/>
      <c r="M619" s="219"/>
      <c r="N619" s="220"/>
      <c r="O619" s="220"/>
      <c r="P619" s="220"/>
      <c r="Q619" s="220"/>
      <c r="R619" s="220"/>
      <c r="S619" s="220"/>
      <c r="T619" s="221"/>
      <c r="AT619" s="222" t="s">
        <v>802</v>
      </c>
      <c r="AU619" s="222" t="s">
        <v>84</v>
      </c>
      <c r="AV619" s="12" t="s">
        <v>84</v>
      </c>
      <c r="AW619" s="12" t="s">
        <v>35</v>
      </c>
      <c r="AX619" s="12" t="s">
        <v>74</v>
      </c>
      <c r="AY619" s="222" t="s">
        <v>133</v>
      </c>
    </row>
    <row r="620" spans="2:51" s="12" customFormat="1" ht="11.25">
      <c r="B620" s="211"/>
      <c r="C620" s="212"/>
      <c r="D620" s="213" t="s">
        <v>802</v>
      </c>
      <c r="E620" s="214" t="s">
        <v>19</v>
      </c>
      <c r="F620" s="215" t="s">
        <v>1669</v>
      </c>
      <c r="G620" s="212"/>
      <c r="H620" s="216">
        <v>11.57</v>
      </c>
      <c r="I620" s="217"/>
      <c r="J620" s="212"/>
      <c r="K620" s="212"/>
      <c r="L620" s="218"/>
      <c r="M620" s="219"/>
      <c r="N620" s="220"/>
      <c r="O620" s="220"/>
      <c r="P620" s="220"/>
      <c r="Q620" s="220"/>
      <c r="R620" s="220"/>
      <c r="S620" s="220"/>
      <c r="T620" s="221"/>
      <c r="AT620" s="222" t="s">
        <v>802</v>
      </c>
      <c r="AU620" s="222" t="s">
        <v>84</v>
      </c>
      <c r="AV620" s="12" t="s">
        <v>84</v>
      </c>
      <c r="AW620" s="12" t="s">
        <v>35</v>
      </c>
      <c r="AX620" s="12" t="s">
        <v>74</v>
      </c>
      <c r="AY620" s="222" t="s">
        <v>133</v>
      </c>
    </row>
    <row r="621" spans="2:51" s="13" customFormat="1" ht="11.25">
      <c r="B621" s="223"/>
      <c r="C621" s="224"/>
      <c r="D621" s="213" t="s">
        <v>802</v>
      </c>
      <c r="E621" s="225" t="s">
        <v>19</v>
      </c>
      <c r="F621" s="226" t="s">
        <v>835</v>
      </c>
      <c r="G621" s="224"/>
      <c r="H621" s="227">
        <v>53.47</v>
      </c>
      <c r="I621" s="228"/>
      <c r="J621" s="224"/>
      <c r="K621" s="224"/>
      <c r="L621" s="229"/>
      <c r="M621" s="230"/>
      <c r="N621" s="231"/>
      <c r="O621" s="231"/>
      <c r="P621" s="231"/>
      <c r="Q621" s="231"/>
      <c r="R621" s="231"/>
      <c r="S621" s="231"/>
      <c r="T621" s="232"/>
      <c r="AT621" s="233" t="s">
        <v>802</v>
      </c>
      <c r="AU621" s="233" t="s">
        <v>84</v>
      </c>
      <c r="AV621" s="13" t="s">
        <v>152</v>
      </c>
      <c r="AW621" s="13" t="s">
        <v>35</v>
      </c>
      <c r="AX621" s="13" t="s">
        <v>82</v>
      </c>
      <c r="AY621" s="233" t="s">
        <v>133</v>
      </c>
    </row>
    <row r="622" spans="2:65" s="1" customFormat="1" ht="22.5" customHeight="1">
      <c r="B622" s="35"/>
      <c r="C622" s="183" t="s">
        <v>1670</v>
      </c>
      <c r="D622" s="183" t="s">
        <v>136</v>
      </c>
      <c r="E622" s="184" t="s">
        <v>1671</v>
      </c>
      <c r="F622" s="185" t="s">
        <v>1672</v>
      </c>
      <c r="G622" s="186" t="s">
        <v>184</v>
      </c>
      <c r="H622" s="205"/>
      <c r="I622" s="188"/>
      <c r="J622" s="189">
        <f>ROUND(I622*H622,2)</f>
        <v>0</v>
      </c>
      <c r="K622" s="185" t="s">
        <v>140</v>
      </c>
      <c r="L622" s="39"/>
      <c r="M622" s="190" t="s">
        <v>19</v>
      </c>
      <c r="N622" s="191" t="s">
        <v>45</v>
      </c>
      <c r="O622" s="61"/>
      <c r="P622" s="192">
        <f>O622*H622</f>
        <v>0</v>
      </c>
      <c r="Q622" s="192">
        <v>0</v>
      </c>
      <c r="R622" s="192">
        <f>Q622*H622</f>
        <v>0</v>
      </c>
      <c r="S622" s="192">
        <v>0</v>
      </c>
      <c r="T622" s="193">
        <f>S622*H622</f>
        <v>0</v>
      </c>
      <c r="AR622" s="18" t="s">
        <v>141</v>
      </c>
      <c r="AT622" s="18" t="s">
        <v>136</v>
      </c>
      <c r="AU622" s="18" t="s">
        <v>84</v>
      </c>
      <c r="AY622" s="18" t="s">
        <v>133</v>
      </c>
      <c r="BE622" s="194">
        <f>IF(N622="základní",J622,0)</f>
        <v>0</v>
      </c>
      <c r="BF622" s="194">
        <f>IF(N622="snížená",J622,0)</f>
        <v>0</v>
      </c>
      <c r="BG622" s="194">
        <f>IF(N622="zákl. přenesená",J622,0)</f>
        <v>0</v>
      </c>
      <c r="BH622" s="194">
        <f>IF(N622="sníž. přenesená",J622,0)</f>
        <v>0</v>
      </c>
      <c r="BI622" s="194">
        <f>IF(N622="nulová",J622,0)</f>
        <v>0</v>
      </c>
      <c r="BJ622" s="18" t="s">
        <v>82</v>
      </c>
      <c r="BK622" s="194">
        <f>ROUND(I622*H622,2)</f>
        <v>0</v>
      </c>
      <c r="BL622" s="18" t="s">
        <v>141</v>
      </c>
      <c r="BM622" s="18" t="s">
        <v>1673</v>
      </c>
    </row>
    <row r="623" spans="2:63" s="11" customFormat="1" ht="22.9" customHeight="1">
      <c r="B623" s="167"/>
      <c r="C623" s="168"/>
      <c r="D623" s="169" t="s">
        <v>73</v>
      </c>
      <c r="E623" s="181" t="s">
        <v>1674</v>
      </c>
      <c r="F623" s="181" t="s">
        <v>1675</v>
      </c>
      <c r="G623" s="168"/>
      <c r="H623" s="168"/>
      <c r="I623" s="171"/>
      <c r="J623" s="182">
        <f>BK623</f>
        <v>0</v>
      </c>
      <c r="K623" s="168"/>
      <c r="L623" s="173"/>
      <c r="M623" s="174"/>
      <c r="N623" s="175"/>
      <c r="O623" s="175"/>
      <c r="P623" s="176">
        <f>SUM(P624:P634)</f>
        <v>0</v>
      </c>
      <c r="Q623" s="175"/>
      <c r="R623" s="176">
        <f>SUM(R624:R634)</f>
        <v>0.036326040000000004</v>
      </c>
      <c r="S623" s="175"/>
      <c r="T623" s="177">
        <f>SUM(T624:T634)</f>
        <v>0</v>
      </c>
      <c r="AR623" s="178" t="s">
        <v>84</v>
      </c>
      <c r="AT623" s="179" t="s">
        <v>73</v>
      </c>
      <c r="AU623" s="179" t="s">
        <v>82</v>
      </c>
      <c r="AY623" s="178" t="s">
        <v>133</v>
      </c>
      <c r="BK623" s="180">
        <f>SUM(BK624:BK634)</f>
        <v>0</v>
      </c>
    </row>
    <row r="624" spans="2:65" s="1" customFormat="1" ht="16.5" customHeight="1">
      <c r="B624" s="35"/>
      <c r="C624" s="183" t="s">
        <v>1676</v>
      </c>
      <c r="D624" s="183" t="s">
        <v>136</v>
      </c>
      <c r="E624" s="184" t="s">
        <v>1677</v>
      </c>
      <c r="F624" s="185" t="s">
        <v>1678</v>
      </c>
      <c r="G624" s="186" t="s">
        <v>269</v>
      </c>
      <c r="H624" s="187">
        <v>6.46</v>
      </c>
      <c r="I624" s="188"/>
      <c r="J624" s="189">
        <f>ROUND(I624*H624,2)</f>
        <v>0</v>
      </c>
      <c r="K624" s="185" t="s">
        <v>140</v>
      </c>
      <c r="L624" s="39"/>
      <c r="M624" s="190" t="s">
        <v>19</v>
      </c>
      <c r="N624" s="191" t="s">
        <v>45</v>
      </c>
      <c r="O624" s="61"/>
      <c r="P624" s="192">
        <f>O624*H624</f>
        <v>0</v>
      </c>
      <c r="Q624" s="192">
        <v>6E-05</v>
      </c>
      <c r="R624" s="192">
        <f>Q624*H624</f>
        <v>0.0003876</v>
      </c>
      <c r="S624" s="192">
        <v>0</v>
      </c>
      <c r="T624" s="193">
        <f>S624*H624</f>
        <v>0</v>
      </c>
      <c r="AR624" s="18" t="s">
        <v>141</v>
      </c>
      <c r="AT624" s="18" t="s">
        <v>136</v>
      </c>
      <c r="AU624" s="18" t="s">
        <v>84</v>
      </c>
      <c r="AY624" s="18" t="s">
        <v>133</v>
      </c>
      <c r="BE624" s="194">
        <f>IF(N624="základní",J624,0)</f>
        <v>0</v>
      </c>
      <c r="BF624" s="194">
        <f>IF(N624="snížená",J624,0)</f>
        <v>0</v>
      </c>
      <c r="BG624" s="194">
        <f>IF(N624="zákl. přenesená",J624,0)</f>
        <v>0</v>
      </c>
      <c r="BH624" s="194">
        <f>IF(N624="sníž. přenesená",J624,0)</f>
        <v>0</v>
      </c>
      <c r="BI624" s="194">
        <f>IF(N624="nulová",J624,0)</f>
        <v>0</v>
      </c>
      <c r="BJ624" s="18" t="s">
        <v>82</v>
      </c>
      <c r="BK624" s="194">
        <f>ROUND(I624*H624,2)</f>
        <v>0</v>
      </c>
      <c r="BL624" s="18" t="s">
        <v>141</v>
      </c>
      <c r="BM624" s="18" t="s">
        <v>1679</v>
      </c>
    </row>
    <row r="625" spans="2:51" s="12" customFormat="1" ht="11.25">
      <c r="B625" s="211"/>
      <c r="C625" s="212"/>
      <c r="D625" s="213" t="s">
        <v>802</v>
      </c>
      <c r="E625" s="214" t="s">
        <v>19</v>
      </c>
      <c r="F625" s="215" t="s">
        <v>1680</v>
      </c>
      <c r="G625" s="212"/>
      <c r="H625" s="216">
        <v>2.86</v>
      </c>
      <c r="I625" s="217"/>
      <c r="J625" s="212"/>
      <c r="K625" s="212"/>
      <c r="L625" s="218"/>
      <c r="M625" s="219"/>
      <c r="N625" s="220"/>
      <c r="O625" s="220"/>
      <c r="P625" s="220"/>
      <c r="Q625" s="220"/>
      <c r="R625" s="220"/>
      <c r="S625" s="220"/>
      <c r="T625" s="221"/>
      <c r="AT625" s="222" t="s">
        <v>802</v>
      </c>
      <c r="AU625" s="222" t="s">
        <v>84</v>
      </c>
      <c r="AV625" s="12" t="s">
        <v>84</v>
      </c>
      <c r="AW625" s="12" t="s">
        <v>35</v>
      </c>
      <c r="AX625" s="12" t="s">
        <v>74</v>
      </c>
      <c r="AY625" s="222" t="s">
        <v>133</v>
      </c>
    </row>
    <row r="626" spans="2:51" s="12" customFormat="1" ht="11.25">
      <c r="B626" s="211"/>
      <c r="C626" s="212"/>
      <c r="D626" s="213" t="s">
        <v>802</v>
      </c>
      <c r="E626" s="214" t="s">
        <v>19</v>
      </c>
      <c r="F626" s="215" t="s">
        <v>1681</v>
      </c>
      <c r="G626" s="212"/>
      <c r="H626" s="216">
        <v>3.6</v>
      </c>
      <c r="I626" s="217"/>
      <c r="J626" s="212"/>
      <c r="K626" s="212"/>
      <c r="L626" s="218"/>
      <c r="M626" s="219"/>
      <c r="N626" s="220"/>
      <c r="O626" s="220"/>
      <c r="P626" s="220"/>
      <c r="Q626" s="220"/>
      <c r="R626" s="220"/>
      <c r="S626" s="220"/>
      <c r="T626" s="221"/>
      <c r="AT626" s="222" t="s">
        <v>802</v>
      </c>
      <c r="AU626" s="222" t="s">
        <v>84</v>
      </c>
      <c r="AV626" s="12" t="s">
        <v>84</v>
      </c>
      <c r="AW626" s="12" t="s">
        <v>35</v>
      </c>
      <c r="AX626" s="12" t="s">
        <v>74</v>
      </c>
      <c r="AY626" s="222" t="s">
        <v>133</v>
      </c>
    </row>
    <row r="627" spans="2:51" s="13" customFormat="1" ht="11.25">
      <c r="B627" s="223"/>
      <c r="C627" s="224"/>
      <c r="D627" s="213" t="s">
        <v>802</v>
      </c>
      <c r="E627" s="225" t="s">
        <v>19</v>
      </c>
      <c r="F627" s="226" t="s">
        <v>835</v>
      </c>
      <c r="G627" s="224"/>
      <c r="H627" s="227">
        <v>6.46</v>
      </c>
      <c r="I627" s="228"/>
      <c r="J627" s="224"/>
      <c r="K627" s="224"/>
      <c r="L627" s="229"/>
      <c r="M627" s="230"/>
      <c r="N627" s="231"/>
      <c r="O627" s="231"/>
      <c r="P627" s="231"/>
      <c r="Q627" s="231"/>
      <c r="R627" s="231"/>
      <c r="S627" s="231"/>
      <c r="T627" s="232"/>
      <c r="AT627" s="233" t="s">
        <v>802</v>
      </c>
      <c r="AU627" s="233" t="s">
        <v>84</v>
      </c>
      <c r="AV627" s="13" t="s">
        <v>152</v>
      </c>
      <c r="AW627" s="13" t="s">
        <v>35</v>
      </c>
      <c r="AX627" s="13" t="s">
        <v>82</v>
      </c>
      <c r="AY627" s="233" t="s">
        <v>133</v>
      </c>
    </row>
    <row r="628" spans="2:65" s="1" customFormat="1" ht="16.5" customHeight="1">
      <c r="B628" s="35"/>
      <c r="C628" s="183" t="s">
        <v>1682</v>
      </c>
      <c r="D628" s="183" t="s">
        <v>136</v>
      </c>
      <c r="E628" s="184" t="s">
        <v>1683</v>
      </c>
      <c r="F628" s="185" t="s">
        <v>1684</v>
      </c>
      <c r="G628" s="186" t="s">
        <v>269</v>
      </c>
      <c r="H628" s="187">
        <v>42.982</v>
      </c>
      <c r="I628" s="188"/>
      <c r="J628" s="189">
        <f>ROUND(I628*H628,2)</f>
        <v>0</v>
      </c>
      <c r="K628" s="185" t="s">
        <v>140</v>
      </c>
      <c r="L628" s="39"/>
      <c r="M628" s="190" t="s">
        <v>19</v>
      </c>
      <c r="N628" s="191" t="s">
        <v>45</v>
      </c>
      <c r="O628" s="61"/>
      <c r="P628" s="192">
        <f>O628*H628</f>
        <v>0</v>
      </c>
      <c r="Q628" s="192">
        <v>0.00012</v>
      </c>
      <c r="R628" s="192">
        <f>Q628*H628</f>
        <v>0.00515784</v>
      </c>
      <c r="S628" s="192">
        <v>0</v>
      </c>
      <c r="T628" s="193">
        <f>S628*H628</f>
        <v>0</v>
      </c>
      <c r="AR628" s="18" t="s">
        <v>141</v>
      </c>
      <c r="AT628" s="18" t="s">
        <v>136</v>
      </c>
      <c r="AU628" s="18" t="s">
        <v>84</v>
      </c>
      <c r="AY628" s="18" t="s">
        <v>133</v>
      </c>
      <c r="BE628" s="194">
        <f>IF(N628="základní",J628,0)</f>
        <v>0</v>
      </c>
      <c r="BF628" s="194">
        <f>IF(N628="snížená",J628,0)</f>
        <v>0</v>
      </c>
      <c r="BG628" s="194">
        <f>IF(N628="zákl. přenesená",J628,0)</f>
        <v>0</v>
      </c>
      <c r="BH628" s="194">
        <f>IF(N628="sníž. přenesená",J628,0)</f>
        <v>0</v>
      </c>
      <c r="BI628" s="194">
        <f>IF(N628="nulová",J628,0)</f>
        <v>0</v>
      </c>
      <c r="BJ628" s="18" t="s">
        <v>82</v>
      </c>
      <c r="BK628" s="194">
        <f>ROUND(I628*H628,2)</f>
        <v>0</v>
      </c>
      <c r="BL628" s="18" t="s">
        <v>141</v>
      </c>
      <c r="BM628" s="18" t="s">
        <v>1685</v>
      </c>
    </row>
    <row r="629" spans="2:51" s="12" customFormat="1" ht="11.25">
      <c r="B629" s="211"/>
      <c r="C629" s="212"/>
      <c r="D629" s="213" t="s">
        <v>802</v>
      </c>
      <c r="E629" s="214" t="s">
        <v>19</v>
      </c>
      <c r="F629" s="215" t="s">
        <v>1686</v>
      </c>
      <c r="G629" s="212"/>
      <c r="H629" s="216">
        <v>8.58</v>
      </c>
      <c r="I629" s="217"/>
      <c r="J629" s="212"/>
      <c r="K629" s="212"/>
      <c r="L629" s="218"/>
      <c r="M629" s="219"/>
      <c r="N629" s="220"/>
      <c r="O629" s="220"/>
      <c r="P629" s="220"/>
      <c r="Q629" s="220"/>
      <c r="R629" s="220"/>
      <c r="S629" s="220"/>
      <c r="T629" s="221"/>
      <c r="AT629" s="222" t="s">
        <v>802</v>
      </c>
      <c r="AU629" s="222" t="s">
        <v>84</v>
      </c>
      <c r="AV629" s="12" t="s">
        <v>84</v>
      </c>
      <c r="AW629" s="12" t="s">
        <v>35</v>
      </c>
      <c r="AX629" s="12" t="s">
        <v>74</v>
      </c>
      <c r="AY629" s="222" t="s">
        <v>133</v>
      </c>
    </row>
    <row r="630" spans="2:51" s="12" customFormat="1" ht="11.25">
      <c r="B630" s="211"/>
      <c r="C630" s="212"/>
      <c r="D630" s="213" t="s">
        <v>802</v>
      </c>
      <c r="E630" s="214" t="s">
        <v>19</v>
      </c>
      <c r="F630" s="215" t="s">
        <v>1687</v>
      </c>
      <c r="G630" s="212"/>
      <c r="H630" s="216">
        <v>34.402</v>
      </c>
      <c r="I630" s="217"/>
      <c r="J630" s="212"/>
      <c r="K630" s="212"/>
      <c r="L630" s="218"/>
      <c r="M630" s="219"/>
      <c r="N630" s="220"/>
      <c r="O630" s="220"/>
      <c r="P630" s="220"/>
      <c r="Q630" s="220"/>
      <c r="R630" s="220"/>
      <c r="S630" s="220"/>
      <c r="T630" s="221"/>
      <c r="AT630" s="222" t="s">
        <v>802</v>
      </c>
      <c r="AU630" s="222" t="s">
        <v>84</v>
      </c>
      <c r="AV630" s="12" t="s">
        <v>84</v>
      </c>
      <c r="AW630" s="12" t="s">
        <v>35</v>
      </c>
      <c r="AX630" s="12" t="s">
        <v>74</v>
      </c>
      <c r="AY630" s="222" t="s">
        <v>133</v>
      </c>
    </row>
    <row r="631" spans="2:51" s="13" customFormat="1" ht="11.25">
      <c r="B631" s="223"/>
      <c r="C631" s="224"/>
      <c r="D631" s="213" t="s">
        <v>802</v>
      </c>
      <c r="E631" s="225" t="s">
        <v>19</v>
      </c>
      <c r="F631" s="226" t="s">
        <v>835</v>
      </c>
      <c r="G631" s="224"/>
      <c r="H631" s="227">
        <v>42.982</v>
      </c>
      <c r="I631" s="228"/>
      <c r="J631" s="224"/>
      <c r="K631" s="224"/>
      <c r="L631" s="229"/>
      <c r="M631" s="230"/>
      <c r="N631" s="231"/>
      <c r="O631" s="231"/>
      <c r="P631" s="231"/>
      <c r="Q631" s="231"/>
      <c r="R631" s="231"/>
      <c r="S631" s="231"/>
      <c r="T631" s="232"/>
      <c r="AT631" s="233" t="s">
        <v>802</v>
      </c>
      <c r="AU631" s="233" t="s">
        <v>84</v>
      </c>
      <c r="AV631" s="13" t="s">
        <v>152</v>
      </c>
      <c r="AW631" s="13" t="s">
        <v>35</v>
      </c>
      <c r="AX631" s="13" t="s">
        <v>82</v>
      </c>
      <c r="AY631" s="233" t="s">
        <v>133</v>
      </c>
    </row>
    <row r="632" spans="2:65" s="1" customFormat="1" ht="16.5" customHeight="1">
      <c r="B632" s="35"/>
      <c r="C632" s="183" t="s">
        <v>1688</v>
      </c>
      <c r="D632" s="183" t="s">
        <v>136</v>
      </c>
      <c r="E632" s="184" t="s">
        <v>1689</v>
      </c>
      <c r="F632" s="185" t="s">
        <v>1690</v>
      </c>
      <c r="G632" s="186" t="s">
        <v>269</v>
      </c>
      <c r="H632" s="187">
        <v>50.46</v>
      </c>
      <c r="I632" s="188"/>
      <c r="J632" s="189">
        <f>ROUND(I632*H632,2)</f>
        <v>0</v>
      </c>
      <c r="K632" s="185" t="s">
        <v>140</v>
      </c>
      <c r="L632" s="39"/>
      <c r="M632" s="190" t="s">
        <v>19</v>
      </c>
      <c r="N632" s="191" t="s">
        <v>45</v>
      </c>
      <c r="O632" s="61"/>
      <c r="P632" s="192">
        <f>O632*H632</f>
        <v>0</v>
      </c>
      <c r="Q632" s="192">
        <v>0.0002</v>
      </c>
      <c r="R632" s="192">
        <f>Q632*H632</f>
        <v>0.010092</v>
      </c>
      <c r="S632" s="192">
        <v>0</v>
      </c>
      <c r="T632" s="193">
        <f>S632*H632</f>
        <v>0</v>
      </c>
      <c r="AR632" s="18" t="s">
        <v>141</v>
      </c>
      <c r="AT632" s="18" t="s">
        <v>136</v>
      </c>
      <c r="AU632" s="18" t="s">
        <v>84</v>
      </c>
      <c r="AY632" s="18" t="s">
        <v>133</v>
      </c>
      <c r="BE632" s="194">
        <f>IF(N632="základní",J632,0)</f>
        <v>0</v>
      </c>
      <c r="BF632" s="194">
        <f>IF(N632="snížená",J632,0)</f>
        <v>0</v>
      </c>
      <c r="BG632" s="194">
        <f>IF(N632="zákl. přenesená",J632,0)</f>
        <v>0</v>
      </c>
      <c r="BH632" s="194">
        <f>IF(N632="sníž. přenesená",J632,0)</f>
        <v>0</v>
      </c>
      <c r="BI632" s="194">
        <f>IF(N632="nulová",J632,0)</f>
        <v>0</v>
      </c>
      <c r="BJ632" s="18" t="s">
        <v>82</v>
      </c>
      <c r="BK632" s="194">
        <f>ROUND(I632*H632,2)</f>
        <v>0</v>
      </c>
      <c r="BL632" s="18" t="s">
        <v>141</v>
      </c>
      <c r="BM632" s="18" t="s">
        <v>1691</v>
      </c>
    </row>
    <row r="633" spans="2:65" s="1" customFormat="1" ht="22.5" customHeight="1">
      <c r="B633" s="35"/>
      <c r="C633" s="183" t="s">
        <v>1692</v>
      </c>
      <c r="D633" s="183" t="s">
        <v>136</v>
      </c>
      <c r="E633" s="184" t="s">
        <v>1693</v>
      </c>
      <c r="F633" s="185" t="s">
        <v>1694</v>
      </c>
      <c r="G633" s="186" t="s">
        <v>269</v>
      </c>
      <c r="H633" s="187">
        <v>50.46</v>
      </c>
      <c r="I633" s="188"/>
      <c r="J633" s="189">
        <f>ROUND(I633*H633,2)</f>
        <v>0</v>
      </c>
      <c r="K633" s="185" t="s">
        <v>140</v>
      </c>
      <c r="L633" s="39"/>
      <c r="M633" s="190" t="s">
        <v>19</v>
      </c>
      <c r="N633" s="191" t="s">
        <v>45</v>
      </c>
      <c r="O633" s="61"/>
      <c r="P633" s="192">
        <f>O633*H633</f>
        <v>0</v>
      </c>
      <c r="Q633" s="192">
        <v>0.00041</v>
      </c>
      <c r="R633" s="192">
        <f>Q633*H633</f>
        <v>0.0206886</v>
      </c>
      <c r="S633" s="192">
        <v>0</v>
      </c>
      <c r="T633" s="193">
        <f>S633*H633</f>
        <v>0</v>
      </c>
      <c r="AR633" s="18" t="s">
        <v>141</v>
      </c>
      <c r="AT633" s="18" t="s">
        <v>136</v>
      </c>
      <c r="AU633" s="18" t="s">
        <v>84</v>
      </c>
      <c r="AY633" s="18" t="s">
        <v>133</v>
      </c>
      <c r="BE633" s="194">
        <f>IF(N633="základní",J633,0)</f>
        <v>0</v>
      </c>
      <c r="BF633" s="194">
        <f>IF(N633="snížená",J633,0)</f>
        <v>0</v>
      </c>
      <c r="BG633" s="194">
        <f>IF(N633="zákl. přenesená",J633,0)</f>
        <v>0</v>
      </c>
      <c r="BH633" s="194">
        <f>IF(N633="sníž. přenesená",J633,0)</f>
        <v>0</v>
      </c>
      <c r="BI633" s="194">
        <f>IF(N633="nulová",J633,0)</f>
        <v>0</v>
      </c>
      <c r="BJ633" s="18" t="s">
        <v>82</v>
      </c>
      <c r="BK633" s="194">
        <f>ROUND(I633*H633,2)</f>
        <v>0</v>
      </c>
      <c r="BL633" s="18" t="s">
        <v>141</v>
      </c>
      <c r="BM633" s="18" t="s">
        <v>1695</v>
      </c>
    </row>
    <row r="634" spans="2:51" s="12" customFormat="1" ht="11.25">
      <c r="B634" s="211"/>
      <c r="C634" s="212"/>
      <c r="D634" s="213" t="s">
        <v>802</v>
      </c>
      <c r="E634" s="214" t="s">
        <v>19</v>
      </c>
      <c r="F634" s="215" t="s">
        <v>1696</v>
      </c>
      <c r="G634" s="212"/>
      <c r="H634" s="216">
        <v>50.46</v>
      </c>
      <c r="I634" s="217"/>
      <c r="J634" s="212"/>
      <c r="K634" s="212"/>
      <c r="L634" s="218"/>
      <c r="M634" s="219"/>
      <c r="N634" s="220"/>
      <c r="O634" s="220"/>
      <c r="P634" s="220"/>
      <c r="Q634" s="220"/>
      <c r="R634" s="220"/>
      <c r="S634" s="220"/>
      <c r="T634" s="221"/>
      <c r="AT634" s="222" t="s">
        <v>802</v>
      </c>
      <c r="AU634" s="222" t="s">
        <v>84</v>
      </c>
      <c r="AV634" s="12" t="s">
        <v>84</v>
      </c>
      <c r="AW634" s="12" t="s">
        <v>35</v>
      </c>
      <c r="AX634" s="12" t="s">
        <v>82</v>
      </c>
      <c r="AY634" s="222" t="s">
        <v>133</v>
      </c>
    </row>
    <row r="635" spans="2:63" s="11" customFormat="1" ht="22.9" customHeight="1">
      <c r="B635" s="167"/>
      <c r="C635" s="168"/>
      <c r="D635" s="169" t="s">
        <v>73</v>
      </c>
      <c r="E635" s="181" t="s">
        <v>1697</v>
      </c>
      <c r="F635" s="181" t="s">
        <v>1698</v>
      </c>
      <c r="G635" s="168"/>
      <c r="H635" s="168"/>
      <c r="I635" s="171"/>
      <c r="J635" s="182">
        <f>BK635</f>
        <v>0</v>
      </c>
      <c r="K635" s="168"/>
      <c r="L635" s="173"/>
      <c r="M635" s="174"/>
      <c r="N635" s="175"/>
      <c r="O635" s="175"/>
      <c r="P635" s="176">
        <f>SUM(P636:P666)</f>
        <v>0</v>
      </c>
      <c r="Q635" s="175"/>
      <c r="R635" s="176">
        <f>SUM(R636:R666)</f>
        <v>0.6755514800000001</v>
      </c>
      <c r="S635" s="175"/>
      <c r="T635" s="177">
        <f>SUM(T636:T666)</f>
        <v>0.15839264</v>
      </c>
      <c r="AR635" s="178" t="s">
        <v>84</v>
      </c>
      <c r="AT635" s="179" t="s">
        <v>73</v>
      </c>
      <c r="AU635" s="179" t="s">
        <v>82</v>
      </c>
      <c r="AY635" s="178" t="s">
        <v>133</v>
      </c>
      <c r="BK635" s="180">
        <f>SUM(BK636:BK666)</f>
        <v>0</v>
      </c>
    </row>
    <row r="636" spans="2:65" s="1" customFormat="1" ht="16.5" customHeight="1">
      <c r="B636" s="35"/>
      <c r="C636" s="183" t="s">
        <v>1699</v>
      </c>
      <c r="D636" s="183" t="s">
        <v>136</v>
      </c>
      <c r="E636" s="184" t="s">
        <v>1700</v>
      </c>
      <c r="F636" s="185" t="s">
        <v>1701</v>
      </c>
      <c r="G636" s="186" t="s">
        <v>269</v>
      </c>
      <c r="H636" s="187">
        <v>510.944</v>
      </c>
      <c r="I636" s="188"/>
      <c r="J636" s="189">
        <f>ROUND(I636*H636,2)</f>
        <v>0</v>
      </c>
      <c r="K636" s="185" t="s">
        <v>140</v>
      </c>
      <c r="L636" s="39"/>
      <c r="M636" s="190" t="s">
        <v>19</v>
      </c>
      <c r="N636" s="191" t="s">
        <v>45</v>
      </c>
      <c r="O636" s="61"/>
      <c r="P636" s="192">
        <f>O636*H636</f>
        <v>0</v>
      </c>
      <c r="Q636" s="192">
        <v>0.001</v>
      </c>
      <c r="R636" s="192">
        <f>Q636*H636</f>
        <v>0.5109440000000001</v>
      </c>
      <c r="S636" s="192">
        <v>0.00031</v>
      </c>
      <c r="T636" s="193">
        <f>S636*H636</f>
        <v>0.15839264</v>
      </c>
      <c r="AR636" s="18" t="s">
        <v>141</v>
      </c>
      <c r="AT636" s="18" t="s">
        <v>136</v>
      </c>
      <c r="AU636" s="18" t="s">
        <v>84</v>
      </c>
      <c r="AY636" s="18" t="s">
        <v>133</v>
      </c>
      <c r="BE636" s="194">
        <f>IF(N636="základní",J636,0)</f>
        <v>0</v>
      </c>
      <c r="BF636" s="194">
        <f>IF(N636="snížená",J636,0)</f>
        <v>0</v>
      </c>
      <c r="BG636" s="194">
        <f>IF(N636="zákl. přenesená",J636,0)</f>
        <v>0</v>
      </c>
      <c r="BH636" s="194">
        <f>IF(N636="sníž. přenesená",J636,0)</f>
        <v>0</v>
      </c>
      <c r="BI636" s="194">
        <f>IF(N636="nulová",J636,0)</f>
        <v>0</v>
      </c>
      <c r="BJ636" s="18" t="s">
        <v>82</v>
      </c>
      <c r="BK636" s="194">
        <f>ROUND(I636*H636,2)</f>
        <v>0</v>
      </c>
      <c r="BL636" s="18" t="s">
        <v>141</v>
      </c>
      <c r="BM636" s="18" t="s">
        <v>1702</v>
      </c>
    </row>
    <row r="637" spans="2:51" s="12" customFormat="1" ht="11.25">
      <c r="B637" s="211"/>
      <c r="C637" s="212"/>
      <c r="D637" s="213" t="s">
        <v>802</v>
      </c>
      <c r="E637" s="214" t="s">
        <v>19</v>
      </c>
      <c r="F637" s="215" t="s">
        <v>1703</v>
      </c>
      <c r="G637" s="212"/>
      <c r="H637" s="216">
        <v>71.2</v>
      </c>
      <c r="I637" s="217"/>
      <c r="J637" s="212"/>
      <c r="K637" s="212"/>
      <c r="L637" s="218"/>
      <c r="M637" s="219"/>
      <c r="N637" s="220"/>
      <c r="O637" s="220"/>
      <c r="P637" s="220"/>
      <c r="Q637" s="220"/>
      <c r="R637" s="220"/>
      <c r="S637" s="220"/>
      <c r="T637" s="221"/>
      <c r="AT637" s="222" t="s">
        <v>802</v>
      </c>
      <c r="AU637" s="222" t="s">
        <v>84</v>
      </c>
      <c r="AV637" s="12" t="s">
        <v>84</v>
      </c>
      <c r="AW637" s="12" t="s">
        <v>35</v>
      </c>
      <c r="AX637" s="12" t="s">
        <v>74</v>
      </c>
      <c r="AY637" s="222" t="s">
        <v>133</v>
      </c>
    </row>
    <row r="638" spans="2:51" s="12" customFormat="1" ht="11.25">
      <c r="B638" s="211"/>
      <c r="C638" s="212"/>
      <c r="D638" s="213" t="s">
        <v>802</v>
      </c>
      <c r="E638" s="214" t="s">
        <v>19</v>
      </c>
      <c r="F638" s="215" t="s">
        <v>1704</v>
      </c>
      <c r="G638" s="212"/>
      <c r="H638" s="216">
        <v>11.04</v>
      </c>
      <c r="I638" s="217"/>
      <c r="J638" s="212"/>
      <c r="K638" s="212"/>
      <c r="L638" s="218"/>
      <c r="M638" s="219"/>
      <c r="N638" s="220"/>
      <c r="O638" s="220"/>
      <c r="P638" s="220"/>
      <c r="Q638" s="220"/>
      <c r="R638" s="220"/>
      <c r="S638" s="220"/>
      <c r="T638" s="221"/>
      <c r="AT638" s="222" t="s">
        <v>802</v>
      </c>
      <c r="AU638" s="222" t="s">
        <v>84</v>
      </c>
      <c r="AV638" s="12" t="s">
        <v>84</v>
      </c>
      <c r="AW638" s="12" t="s">
        <v>35</v>
      </c>
      <c r="AX638" s="12" t="s">
        <v>74</v>
      </c>
      <c r="AY638" s="222" t="s">
        <v>133</v>
      </c>
    </row>
    <row r="639" spans="2:51" s="12" customFormat="1" ht="11.25">
      <c r="B639" s="211"/>
      <c r="C639" s="212"/>
      <c r="D639" s="213" t="s">
        <v>802</v>
      </c>
      <c r="E639" s="214" t="s">
        <v>19</v>
      </c>
      <c r="F639" s="215" t="s">
        <v>1705</v>
      </c>
      <c r="G639" s="212"/>
      <c r="H639" s="216">
        <v>6.21</v>
      </c>
      <c r="I639" s="217"/>
      <c r="J639" s="212"/>
      <c r="K639" s="212"/>
      <c r="L639" s="218"/>
      <c r="M639" s="219"/>
      <c r="N639" s="220"/>
      <c r="O639" s="220"/>
      <c r="P639" s="220"/>
      <c r="Q639" s="220"/>
      <c r="R639" s="220"/>
      <c r="S639" s="220"/>
      <c r="T639" s="221"/>
      <c r="AT639" s="222" t="s">
        <v>802</v>
      </c>
      <c r="AU639" s="222" t="s">
        <v>84</v>
      </c>
      <c r="AV639" s="12" t="s">
        <v>84</v>
      </c>
      <c r="AW639" s="12" t="s">
        <v>35</v>
      </c>
      <c r="AX639" s="12" t="s">
        <v>74</v>
      </c>
      <c r="AY639" s="222" t="s">
        <v>133</v>
      </c>
    </row>
    <row r="640" spans="2:51" s="12" customFormat="1" ht="11.25">
      <c r="B640" s="211"/>
      <c r="C640" s="212"/>
      <c r="D640" s="213" t="s">
        <v>802</v>
      </c>
      <c r="E640" s="214" t="s">
        <v>19</v>
      </c>
      <c r="F640" s="215" t="s">
        <v>1706</v>
      </c>
      <c r="G640" s="212"/>
      <c r="H640" s="216">
        <v>6.73</v>
      </c>
      <c r="I640" s="217"/>
      <c r="J640" s="212"/>
      <c r="K640" s="212"/>
      <c r="L640" s="218"/>
      <c r="M640" s="219"/>
      <c r="N640" s="220"/>
      <c r="O640" s="220"/>
      <c r="P640" s="220"/>
      <c r="Q640" s="220"/>
      <c r="R640" s="220"/>
      <c r="S640" s="220"/>
      <c r="T640" s="221"/>
      <c r="AT640" s="222" t="s">
        <v>802</v>
      </c>
      <c r="AU640" s="222" t="s">
        <v>84</v>
      </c>
      <c r="AV640" s="12" t="s">
        <v>84</v>
      </c>
      <c r="AW640" s="12" t="s">
        <v>35</v>
      </c>
      <c r="AX640" s="12" t="s">
        <v>74</v>
      </c>
      <c r="AY640" s="222" t="s">
        <v>133</v>
      </c>
    </row>
    <row r="641" spans="2:51" s="12" customFormat="1" ht="11.25">
      <c r="B641" s="211"/>
      <c r="C641" s="212"/>
      <c r="D641" s="213" t="s">
        <v>802</v>
      </c>
      <c r="E641" s="214" t="s">
        <v>19</v>
      </c>
      <c r="F641" s="215" t="s">
        <v>1707</v>
      </c>
      <c r="G641" s="212"/>
      <c r="H641" s="216">
        <v>10.82</v>
      </c>
      <c r="I641" s="217"/>
      <c r="J641" s="212"/>
      <c r="K641" s="212"/>
      <c r="L641" s="218"/>
      <c r="M641" s="219"/>
      <c r="N641" s="220"/>
      <c r="O641" s="220"/>
      <c r="P641" s="220"/>
      <c r="Q641" s="220"/>
      <c r="R641" s="220"/>
      <c r="S641" s="220"/>
      <c r="T641" s="221"/>
      <c r="AT641" s="222" t="s">
        <v>802</v>
      </c>
      <c r="AU641" s="222" t="s">
        <v>84</v>
      </c>
      <c r="AV641" s="12" t="s">
        <v>84</v>
      </c>
      <c r="AW641" s="12" t="s">
        <v>35</v>
      </c>
      <c r="AX641" s="12" t="s">
        <v>74</v>
      </c>
      <c r="AY641" s="222" t="s">
        <v>133</v>
      </c>
    </row>
    <row r="642" spans="2:51" s="12" customFormat="1" ht="11.25">
      <c r="B642" s="211"/>
      <c r="C642" s="212"/>
      <c r="D642" s="213" t="s">
        <v>802</v>
      </c>
      <c r="E642" s="214" t="s">
        <v>19</v>
      </c>
      <c r="F642" s="215" t="s">
        <v>1708</v>
      </c>
      <c r="G642" s="212"/>
      <c r="H642" s="216">
        <v>11.2</v>
      </c>
      <c r="I642" s="217"/>
      <c r="J642" s="212"/>
      <c r="K642" s="212"/>
      <c r="L642" s="218"/>
      <c r="M642" s="219"/>
      <c r="N642" s="220"/>
      <c r="O642" s="220"/>
      <c r="P642" s="220"/>
      <c r="Q642" s="220"/>
      <c r="R642" s="220"/>
      <c r="S642" s="220"/>
      <c r="T642" s="221"/>
      <c r="AT642" s="222" t="s">
        <v>802</v>
      </c>
      <c r="AU642" s="222" t="s">
        <v>84</v>
      </c>
      <c r="AV642" s="12" t="s">
        <v>84</v>
      </c>
      <c r="AW642" s="12" t="s">
        <v>35</v>
      </c>
      <c r="AX642" s="12" t="s">
        <v>74</v>
      </c>
      <c r="AY642" s="222" t="s">
        <v>133</v>
      </c>
    </row>
    <row r="643" spans="2:51" s="12" customFormat="1" ht="11.25">
      <c r="B643" s="211"/>
      <c r="C643" s="212"/>
      <c r="D643" s="213" t="s">
        <v>802</v>
      </c>
      <c r="E643" s="214" t="s">
        <v>19</v>
      </c>
      <c r="F643" s="215" t="s">
        <v>1709</v>
      </c>
      <c r="G643" s="212"/>
      <c r="H643" s="216">
        <v>17.06</v>
      </c>
      <c r="I643" s="217"/>
      <c r="J643" s="212"/>
      <c r="K643" s="212"/>
      <c r="L643" s="218"/>
      <c r="M643" s="219"/>
      <c r="N643" s="220"/>
      <c r="O643" s="220"/>
      <c r="P643" s="220"/>
      <c r="Q643" s="220"/>
      <c r="R643" s="220"/>
      <c r="S643" s="220"/>
      <c r="T643" s="221"/>
      <c r="AT643" s="222" t="s">
        <v>802</v>
      </c>
      <c r="AU643" s="222" t="s">
        <v>84</v>
      </c>
      <c r="AV643" s="12" t="s">
        <v>84</v>
      </c>
      <c r="AW643" s="12" t="s">
        <v>35</v>
      </c>
      <c r="AX643" s="12" t="s">
        <v>74</v>
      </c>
      <c r="AY643" s="222" t="s">
        <v>133</v>
      </c>
    </row>
    <row r="644" spans="2:51" s="12" customFormat="1" ht="11.25">
      <c r="B644" s="211"/>
      <c r="C644" s="212"/>
      <c r="D644" s="213" t="s">
        <v>802</v>
      </c>
      <c r="E644" s="214" t="s">
        <v>19</v>
      </c>
      <c r="F644" s="215" t="s">
        <v>1710</v>
      </c>
      <c r="G644" s="212"/>
      <c r="H644" s="216">
        <v>24.8</v>
      </c>
      <c r="I644" s="217"/>
      <c r="J644" s="212"/>
      <c r="K644" s="212"/>
      <c r="L644" s="218"/>
      <c r="M644" s="219"/>
      <c r="N644" s="220"/>
      <c r="O644" s="220"/>
      <c r="P644" s="220"/>
      <c r="Q644" s="220"/>
      <c r="R644" s="220"/>
      <c r="S644" s="220"/>
      <c r="T644" s="221"/>
      <c r="AT644" s="222" t="s">
        <v>802</v>
      </c>
      <c r="AU644" s="222" t="s">
        <v>84</v>
      </c>
      <c r="AV644" s="12" t="s">
        <v>84</v>
      </c>
      <c r="AW644" s="12" t="s">
        <v>35</v>
      </c>
      <c r="AX644" s="12" t="s">
        <v>74</v>
      </c>
      <c r="AY644" s="222" t="s">
        <v>133</v>
      </c>
    </row>
    <row r="645" spans="2:51" s="12" customFormat="1" ht="11.25">
      <c r="B645" s="211"/>
      <c r="C645" s="212"/>
      <c r="D645" s="213" t="s">
        <v>802</v>
      </c>
      <c r="E645" s="214" t="s">
        <v>19</v>
      </c>
      <c r="F645" s="215" t="s">
        <v>1711</v>
      </c>
      <c r="G645" s="212"/>
      <c r="H645" s="216">
        <v>265.192</v>
      </c>
      <c r="I645" s="217"/>
      <c r="J645" s="212"/>
      <c r="K645" s="212"/>
      <c r="L645" s="218"/>
      <c r="M645" s="219"/>
      <c r="N645" s="220"/>
      <c r="O645" s="220"/>
      <c r="P645" s="220"/>
      <c r="Q645" s="220"/>
      <c r="R645" s="220"/>
      <c r="S645" s="220"/>
      <c r="T645" s="221"/>
      <c r="AT645" s="222" t="s">
        <v>802</v>
      </c>
      <c r="AU645" s="222" t="s">
        <v>84</v>
      </c>
      <c r="AV645" s="12" t="s">
        <v>84</v>
      </c>
      <c r="AW645" s="12" t="s">
        <v>35</v>
      </c>
      <c r="AX645" s="12" t="s">
        <v>74</v>
      </c>
      <c r="AY645" s="222" t="s">
        <v>133</v>
      </c>
    </row>
    <row r="646" spans="2:51" s="12" customFormat="1" ht="11.25">
      <c r="B646" s="211"/>
      <c r="C646" s="212"/>
      <c r="D646" s="213" t="s">
        <v>802</v>
      </c>
      <c r="E646" s="214" t="s">
        <v>19</v>
      </c>
      <c r="F646" s="215" t="s">
        <v>1712</v>
      </c>
      <c r="G646" s="212"/>
      <c r="H646" s="216">
        <v>86.692</v>
      </c>
      <c r="I646" s="217"/>
      <c r="J646" s="212"/>
      <c r="K646" s="212"/>
      <c r="L646" s="218"/>
      <c r="M646" s="219"/>
      <c r="N646" s="220"/>
      <c r="O646" s="220"/>
      <c r="P646" s="220"/>
      <c r="Q646" s="220"/>
      <c r="R646" s="220"/>
      <c r="S646" s="220"/>
      <c r="T646" s="221"/>
      <c r="AT646" s="222" t="s">
        <v>802</v>
      </c>
      <c r="AU646" s="222" t="s">
        <v>84</v>
      </c>
      <c r="AV646" s="12" t="s">
        <v>84</v>
      </c>
      <c r="AW646" s="12" t="s">
        <v>35</v>
      </c>
      <c r="AX646" s="12" t="s">
        <v>74</v>
      </c>
      <c r="AY646" s="222" t="s">
        <v>133</v>
      </c>
    </row>
    <row r="647" spans="2:51" s="13" customFormat="1" ht="11.25">
      <c r="B647" s="223"/>
      <c r="C647" s="224"/>
      <c r="D647" s="213" t="s">
        <v>802</v>
      </c>
      <c r="E647" s="225" t="s">
        <v>19</v>
      </c>
      <c r="F647" s="226" t="s">
        <v>835</v>
      </c>
      <c r="G647" s="224"/>
      <c r="H647" s="227">
        <v>510.944</v>
      </c>
      <c r="I647" s="228"/>
      <c r="J647" s="224"/>
      <c r="K647" s="224"/>
      <c r="L647" s="229"/>
      <c r="M647" s="230"/>
      <c r="N647" s="231"/>
      <c r="O647" s="231"/>
      <c r="P647" s="231"/>
      <c r="Q647" s="231"/>
      <c r="R647" s="231"/>
      <c r="S647" s="231"/>
      <c r="T647" s="232"/>
      <c r="AT647" s="233" t="s">
        <v>802</v>
      </c>
      <c r="AU647" s="233" t="s">
        <v>84</v>
      </c>
      <c r="AV647" s="13" t="s">
        <v>152</v>
      </c>
      <c r="AW647" s="13" t="s">
        <v>35</v>
      </c>
      <c r="AX647" s="13" t="s">
        <v>82</v>
      </c>
      <c r="AY647" s="233" t="s">
        <v>133</v>
      </c>
    </row>
    <row r="648" spans="2:65" s="1" customFormat="1" ht="22.5" customHeight="1">
      <c r="B648" s="35"/>
      <c r="C648" s="183" t="s">
        <v>1713</v>
      </c>
      <c r="D648" s="183" t="s">
        <v>136</v>
      </c>
      <c r="E648" s="184" t="s">
        <v>1714</v>
      </c>
      <c r="F648" s="185" t="s">
        <v>1715</v>
      </c>
      <c r="G648" s="186" t="s">
        <v>269</v>
      </c>
      <c r="H648" s="187">
        <v>567.612</v>
      </c>
      <c r="I648" s="188"/>
      <c r="J648" s="189">
        <f>ROUND(I648*H648,2)</f>
        <v>0</v>
      </c>
      <c r="K648" s="185" t="s">
        <v>140</v>
      </c>
      <c r="L648" s="39"/>
      <c r="M648" s="190" t="s">
        <v>19</v>
      </c>
      <c r="N648" s="191" t="s">
        <v>45</v>
      </c>
      <c r="O648" s="61"/>
      <c r="P648" s="192">
        <f>O648*H648</f>
        <v>0</v>
      </c>
      <c r="Q648" s="192">
        <v>0.00029</v>
      </c>
      <c r="R648" s="192">
        <f>Q648*H648</f>
        <v>0.16460748</v>
      </c>
      <c r="S648" s="192">
        <v>0</v>
      </c>
      <c r="T648" s="193">
        <f>S648*H648</f>
        <v>0</v>
      </c>
      <c r="AR648" s="18" t="s">
        <v>141</v>
      </c>
      <c r="AT648" s="18" t="s">
        <v>136</v>
      </c>
      <c r="AU648" s="18" t="s">
        <v>84</v>
      </c>
      <c r="AY648" s="18" t="s">
        <v>133</v>
      </c>
      <c r="BE648" s="194">
        <f>IF(N648="základní",J648,0)</f>
        <v>0</v>
      </c>
      <c r="BF648" s="194">
        <f>IF(N648="snížená",J648,0)</f>
        <v>0</v>
      </c>
      <c r="BG648" s="194">
        <f>IF(N648="zákl. přenesená",J648,0)</f>
        <v>0</v>
      </c>
      <c r="BH648" s="194">
        <f>IF(N648="sníž. přenesená",J648,0)</f>
        <v>0</v>
      </c>
      <c r="BI648" s="194">
        <f>IF(N648="nulová",J648,0)</f>
        <v>0</v>
      </c>
      <c r="BJ648" s="18" t="s">
        <v>82</v>
      </c>
      <c r="BK648" s="194">
        <f>ROUND(I648*H648,2)</f>
        <v>0</v>
      </c>
      <c r="BL648" s="18" t="s">
        <v>141</v>
      </c>
      <c r="BM648" s="18" t="s">
        <v>1716</v>
      </c>
    </row>
    <row r="649" spans="2:51" s="12" customFormat="1" ht="11.25">
      <c r="B649" s="211"/>
      <c r="C649" s="212"/>
      <c r="D649" s="213" t="s">
        <v>802</v>
      </c>
      <c r="E649" s="214" t="s">
        <v>19</v>
      </c>
      <c r="F649" s="215" t="s">
        <v>1703</v>
      </c>
      <c r="G649" s="212"/>
      <c r="H649" s="216">
        <v>71.2</v>
      </c>
      <c r="I649" s="217"/>
      <c r="J649" s="212"/>
      <c r="K649" s="212"/>
      <c r="L649" s="218"/>
      <c r="M649" s="219"/>
      <c r="N649" s="220"/>
      <c r="O649" s="220"/>
      <c r="P649" s="220"/>
      <c r="Q649" s="220"/>
      <c r="R649" s="220"/>
      <c r="S649" s="220"/>
      <c r="T649" s="221"/>
      <c r="AT649" s="222" t="s">
        <v>802</v>
      </c>
      <c r="AU649" s="222" t="s">
        <v>84</v>
      </c>
      <c r="AV649" s="12" t="s">
        <v>84</v>
      </c>
      <c r="AW649" s="12" t="s">
        <v>35</v>
      </c>
      <c r="AX649" s="12" t="s">
        <v>74</v>
      </c>
      <c r="AY649" s="222" t="s">
        <v>133</v>
      </c>
    </row>
    <row r="650" spans="2:51" s="12" customFormat="1" ht="11.25">
      <c r="B650" s="211"/>
      <c r="C650" s="212"/>
      <c r="D650" s="213" t="s">
        <v>802</v>
      </c>
      <c r="E650" s="214" t="s">
        <v>19</v>
      </c>
      <c r="F650" s="215" t="s">
        <v>1704</v>
      </c>
      <c r="G650" s="212"/>
      <c r="H650" s="216">
        <v>11.04</v>
      </c>
      <c r="I650" s="217"/>
      <c r="J650" s="212"/>
      <c r="K650" s="212"/>
      <c r="L650" s="218"/>
      <c r="M650" s="219"/>
      <c r="N650" s="220"/>
      <c r="O650" s="220"/>
      <c r="P650" s="220"/>
      <c r="Q650" s="220"/>
      <c r="R650" s="220"/>
      <c r="S650" s="220"/>
      <c r="T650" s="221"/>
      <c r="AT650" s="222" t="s">
        <v>802</v>
      </c>
      <c r="AU650" s="222" t="s">
        <v>84</v>
      </c>
      <c r="AV650" s="12" t="s">
        <v>84</v>
      </c>
      <c r="AW650" s="12" t="s">
        <v>35</v>
      </c>
      <c r="AX650" s="12" t="s">
        <v>74</v>
      </c>
      <c r="AY650" s="222" t="s">
        <v>133</v>
      </c>
    </row>
    <row r="651" spans="2:51" s="12" customFormat="1" ht="11.25">
      <c r="B651" s="211"/>
      <c r="C651" s="212"/>
      <c r="D651" s="213" t="s">
        <v>802</v>
      </c>
      <c r="E651" s="214" t="s">
        <v>19</v>
      </c>
      <c r="F651" s="215" t="s">
        <v>1705</v>
      </c>
      <c r="G651" s="212"/>
      <c r="H651" s="216">
        <v>6.21</v>
      </c>
      <c r="I651" s="217"/>
      <c r="J651" s="212"/>
      <c r="K651" s="212"/>
      <c r="L651" s="218"/>
      <c r="M651" s="219"/>
      <c r="N651" s="220"/>
      <c r="O651" s="220"/>
      <c r="P651" s="220"/>
      <c r="Q651" s="220"/>
      <c r="R651" s="220"/>
      <c r="S651" s="220"/>
      <c r="T651" s="221"/>
      <c r="AT651" s="222" t="s">
        <v>802</v>
      </c>
      <c r="AU651" s="222" t="s">
        <v>84</v>
      </c>
      <c r="AV651" s="12" t="s">
        <v>84</v>
      </c>
      <c r="AW651" s="12" t="s">
        <v>35</v>
      </c>
      <c r="AX651" s="12" t="s">
        <v>74</v>
      </c>
      <c r="AY651" s="222" t="s">
        <v>133</v>
      </c>
    </row>
    <row r="652" spans="2:51" s="12" customFormat="1" ht="11.25">
      <c r="B652" s="211"/>
      <c r="C652" s="212"/>
      <c r="D652" s="213" t="s">
        <v>802</v>
      </c>
      <c r="E652" s="214" t="s">
        <v>19</v>
      </c>
      <c r="F652" s="215" t="s">
        <v>1706</v>
      </c>
      <c r="G652" s="212"/>
      <c r="H652" s="216">
        <v>6.73</v>
      </c>
      <c r="I652" s="217"/>
      <c r="J652" s="212"/>
      <c r="K652" s="212"/>
      <c r="L652" s="218"/>
      <c r="M652" s="219"/>
      <c r="N652" s="220"/>
      <c r="O652" s="220"/>
      <c r="P652" s="220"/>
      <c r="Q652" s="220"/>
      <c r="R652" s="220"/>
      <c r="S652" s="220"/>
      <c r="T652" s="221"/>
      <c r="AT652" s="222" t="s">
        <v>802</v>
      </c>
      <c r="AU652" s="222" t="s">
        <v>84</v>
      </c>
      <c r="AV652" s="12" t="s">
        <v>84</v>
      </c>
      <c r="AW652" s="12" t="s">
        <v>35</v>
      </c>
      <c r="AX652" s="12" t="s">
        <v>74</v>
      </c>
      <c r="AY652" s="222" t="s">
        <v>133</v>
      </c>
    </row>
    <row r="653" spans="2:51" s="12" customFormat="1" ht="11.25">
      <c r="B653" s="211"/>
      <c r="C653" s="212"/>
      <c r="D653" s="213" t="s">
        <v>802</v>
      </c>
      <c r="E653" s="214" t="s">
        <v>19</v>
      </c>
      <c r="F653" s="215" t="s">
        <v>1707</v>
      </c>
      <c r="G653" s="212"/>
      <c r="H653" s="216">
        <v>10.82</v>
      </c>
      <c r="I653" s="217"/>
      <c r="J653" s="212"/>
      <c r="K653" s="212"/>
      <c r="L653" s="218"/>
      <c r="M653" s="219"/>
      <c r="N653" s="220"/>
      <c r="O653" s="220"/>
      <c r="P653" s="220"/>
      <c r="Q653" s="220"/>
      <c r="R653" s="220"/>
      <c r="S653" s="220"/>
      <c r="T653" s="221"/>
      <c r="AT653" s="222" t="s">
        <v>802</v>
      </c>
      <c r="AU653" s="222" t="s">
        <v>84</v>
      </c>
      <c r="AV653" s="12" t="s">
        <v>84</v>
      </c>
      <c r="AW653" s="12" t="s">
        <v>35</v>
      </c>
      <c r="AX653" s="12" t="s">
        <v>74</v>
      </c>
      <c r="AY653" s="222" t="s">
        <v>133</v>
      </c>
    </row>
    <row r="654" spans="2:51" s="12" customFormat="1" ht="11.25">
      <c r="B654" s="211"/>
      <c r="C654" s="212"/>
      <c r="D654" s="213" t="s">
        <v>802</v>
      </c>
      <c r="E654" s="214" t="s">
        <v>19</v>
      </c>
      <c r="F654" s="215" t="s">
        <v>1708</v>
      </c>
      <c r="G654" s="212"/>
      <c r="H654" s="216">
        <v>11.2</v>
      </c>
      <c r="I654" s="217"/>
      <c r="J654" s="212"/>
      <c r="K654" s="212"/>
      <c r="L654" s="218"/>
      <c r="M654" s="219"/>
      <c r="N654" s="220"/>
      <c r="O654" s="220"/>
      <c r="P654" s="220"/>
      <c r="Q654" s="220"/>
      <c r="R654" s="220"/>
      <c r="S654" s="220"/>
      <c r="T654" s="221"/>
      <c r="AT654" s="222" t="s">
        <v>802</v>
      </c>
      <c r="AU654" s="222" t="s">
        <v>84</v>
      </c>
      <c r="AV654" s="12" t="s">
        <v>84</v>
      </c>
      <c r="AW654" s="12" t="s">
        <v>35</v>
      </c>
      <c r="AX654" s="12" t="s">
        <v>74</v>
      </c>
      <c r="AY654" s="222" t="s">
        <v>133</v>
      </c>
    </row>
    <row r="655" spans="2:51" s="12" customFormat="1" ht="11.25">
      <c r="B655" s="211"/>
      <c r="C655" s="212"/>
      <c r="D655" s="213" t="s">
        <v>802</v>
      </c>
      <c r="E655" s="214" t="s">
        <v>19</v>
      </c>
      <c r="F655" s="215" t="s">
        <v>1709</v>
      </c>
      <c r="G655" s="212"/>
      <c r="H655" s="216">
        <v>17.06</v>
      </c>
      <c r="I655" s="217"/>
      <c r="J655" s="212"/>
      <c r="K655" s="212"/>
      <c r="L655" s="218"/>
      <c r="M655" s="219"/>
      <c r="N655" s="220"/>
      <c r="O655" s="220"/>
      <c r="P655" s="220"/>
      <c r="Q655" s="220"/>
      <c r="R655" s="220"/>
      <c r="S655" s="220"/>
      <c r="T655" s="221"/>
      <c r="AT655" s="222" t="s">
        <v>802</v>
      </c>
      <c r="AU655" s="222" t="s">
        <v>84</v>
      </c>
      <c r="AV655" s="12" t="s">
        <v>84</v>
      </c>
      <c r="AW655" s="12" t="s">
        <v>35</v>
      </c>
      <c r="AX655" s="12" t="s">
        <v>74</v>
      </c>
      <c r="AY655" s="222" t="s">
        <v>133</v>
      </c>
    </row>
    <row r="656" spans="2:51" s="12" customFormat="1" ht="11.25">
      <c r="B656" s="211"/>
      <c r="C656" s="212"/>
      <c r="D656" s="213" t="s">
        <v>802</v>
      </c>
      <c r="E656" s="214" t="s">
        <v>19</v>
      </c>
      <c r="F656" s="215" t="s">
        <v>1710</v>
      </c>
      <c r="G656" s="212"/>
      <c r="H656" s="216">
        <v>24.8</v>
      </c>
      <c r="I656" s="217"/>
      <c r="J656" s="212"/>
      <c r="K656" s="212"/>
      <c r="L656" s="218"/>
      <c r="M656" s="219"/>
      <c r="N656" s="220"/>
      <c r="O656" s="220"/>
      <c r="P656" s="220"/>
      <c r="Q656" s="220"/>
      <c r="R656" s="220"/>
      <c r="S656" s="220"/>
      <c r="T656" s="221"/>
      <c r="AT656" s="222" t="s">
        <v>802</v>
      </c>
      <c r="AU656" s="222" t="s">
        <v>84</v>
      </c>
      <c r="AV656" s="12" t="s">
        <v>84</v>
      </c>
      <c r="AW656" s="12" t="s">
        <v>35</v>
      </c>
      <c r="AX656" s="12" t="s">
        <v>74</v>
      </c>
      <c r="AY656" s="222" t="s">
        <v>133</v>
      </c>
    </row>
    <row r="657" spans="2:51" s="12" customFormat="1" ht="11.25">
      <c r="B657" s="211"/>
      <c r="C657" s="212"/>
      <c r="D657" s="213" t="s">
        <v>802</v>
      </c>
      <c r="E657" s="214" t="s">
        <v>19</v>
      </c>
      <c r="F657" s="215" t="s">
        <v>1711</v>
      </c>
      <c r="G657" s="212"/>
      <c r="H657" s="216">
        <v>265.192</v>
      </c>
      <c r="I657" s="217"/>
      <c r="J657" s="212"/>
      <c r="K657" s="212"/>
      <c r="L657" s="218"/>
      <c r="M657" s="219"/>
      <c r="N657" s="220"/>
      <c r="O657" s="220"/>
      <c r="P657" s="220"/>
      <c r="Q657" s="220"/>
      <c r="R657" s="220"/>
      <c r="S657" s="220"/>
      <c r="T657" s="221"/>
      <c r="AT657" s="222" t="s">
        <v>802</v>
      </c>
      <c r="AU657" s="222" t="s">
        <v>84</v>
      </c>
      <c r="AV657" s="12" t="s">
        <v>84</v>
      </c>
      <c r="AW657" s="12" t="s">
        <v>35</v>
      </c>
      <c r="AX657" s="12" t="s">
        <v>74</v>
      </c>
      <c r="AY657" s="222" t="s">
        <v>133</v>
      </c>
    </row>
    <row r="658" spans="2:51" s="12" customFormat="1" ht="11.25">
      <c r="B658" s="211"/>
      <c r="C658" s="212"/>
      <c r="D658" s="213" t="s">
        <v>802</v>
      </c>
      <c r="E658" s="214" t="s">
        <v>19</v>
      </c>
      <c r="F658" s="215" t="s">
        <v>1712</v>
      </c>
      <c r="G658" s="212"/>
      <c r="H658" s="216">
        <v>86.692</v>
      </c>
      <c r="I658" s="217"/>
      <c r="J658" s="212"/>
      <c r="K658" s="212"/>
      <c r="L658" s="218"/>
      <c r="M658" s="219"/>
      <c r="N658" s="220"/>
      <c r="O658" s="220"/>
      <c r="P658" s="220"/>
      <c r="Q658" s="220"/>
      <c r="R658" s="220"/>
      <c r="S658" s="220"/>
      <c r="T658" s="221"/>
      <c r="AT658" s="222" t="s">
        <v>802</v>
      </c>
      <c r="AU658" s="222" t="s">
        <v>84</v>
      </c>
      <c r="AV658" s="12" t="s">
        <v>84</v>
      </c>
      <c r="AW658" s="12" t="s">
        <v>35</v>
      </c>
      <c r="AX658" s="12" t="s">
        <v>74</v>
      </c>
      <c r="AY658" s="222" t="s">
        <v>133</v>
      </c>
    </row>
    <row r="659" spans="2:51" s="15" customFormat="1" ht="11.25">
      <c r="B659" s="244"/>
      <c r="C659" s="245"/>
      <c r="D659" s="213" t="s">
        <v>802</v>
      </c>
      <c r="E659" s="246" t="s">
        <v>19</v>
      </c>
      <c r="F659" s="247" t="s">
        <v>957</v>
      </c>
      <c r="G659" s="245"/>
      <c r="H659" s="248">
        <v>510.944</v>
      </c>
      <c r="I659" s="249"/>
      <c r="J659" s="245"/>
      <c r="K659" s="245"/>
      <c r="L659" s="250"/>
      <c r="M659" s="251"/>
      <c r="N659" s="252"/>
      <c r="O659" s="252"/>
      <c r="P659" s="252"/>
      <c r="Q659" s="252"/>
      <c r="R659" s="252"/>
      <c r="S659" s="252"/>
      <c r="T659" s="253"/>
      <c r="AT659" s="254" t="s">
        <v>802</v>
      </c>
      <c r="AU659" s="254" t="s">
        <v>84</v>
      </c>
      <c r="AV659" s="15" t="s">
        <v>148</v>
      </c>
      <c r="AW659" s="15" t="s">
        <v>35</v>
      </c>
      <c r="AX659" s="15" t="s">
        <v>74</v>
      </c>
      <c r="AY659" s="254" t="s">
        <v>133</v>
      </c>
    </row>
    <row r="660" spans="2:51" s="12" customFormat="1" ht="11.25">
      <c r="B660" s="211"/>
      <c r="C660" s="212"/>
      <c r="D660" s="213" t="s">
        <v>802</v>
      </c>
      <c r="E660" s="214" t="s">
        <v>19</v>
      </c>
      <c r="F660" s="215" t="s">
        <v>952</v>
      </c>
      <c r="G660" s="212"/>
      <c r="H660" s="216">
        <v>22.308</v>
      </c>
      <c r="I660" s="217"/>
      <c r="J660" s="212"/>
      <c r="K660" s="212"/>
      <c r="L660" s="218"/>
      <c r="M660" s="219"/>
      <c r="N660" s="220"/>
      <c r="O660" s="220"/>
      <c r="P660" s="220"/>
      <c r="Q660" s="220"/>
      <c r="R660" s="220"/>
      <c r="S660" s="220"/>
      <c r="T660" s="221"/>
      <c r="AT660" s="222" t="s">
        <v>802</v>
      </c>
      <c r="AU660" s="222" t="s">
        <v>84</v>
      </c>
      <c r="AV660" s="12" t="s">
        <v>84</v>
      </c>
      <c r="AW660" s="12" t="s">
        <v>35</v>
      </c>
      <c r="AX660" s="12" t="s">
        <v>74</v>
      </c>
      <c r="AY660" s="222" t="s">
        <v>133</v>
      </c>
    </row>
    <row r="661" spans="2:51" s="12" customFormat="1" ht="11.25">
      <c r="B661" s="211"/>
      <c r="C661" s="212"/>
      <c r="D661" s="213" t="s">
        <v>802</v>
      </c>
      <c r="E661" s="214" t="s">
        <v>19</v>
      </c>
      <c r="F661" s="215" t="s">
        <v>953</v>
      </c>
      <c r="G661" s="212"/>
      <c r="H661" s="216">
        <v>22.3</v>
      </c>
      <c r="I661" s="217"/>
      <c r="J661" s="212"/>
      <c r="K661" s="212"/>
      <c r="L661" s="218"/>
      <c r="M661" s="219"/>
      <c r="N661" s="220"/>
      <c r="O661" s="220"/>
      <c r="P661" s="220"/>
      <c r="Q661" s="220"/>
      <c r="R661" s="220"/>
      <c r="S661" s="220"/>
      <c r="T661" s="221"/>
      <c r="AT661" s="222" t="s">
        <v>802</v>
      </c>
      <c r="AU661" s="222" t="s">
        <v>84</v>
      </c>
      <c r="AV661" s="12" t="s">
        <v>84</v>
      </c>
      <c r="AW661" s="12" t="s">
        <v>35</v>
      </c>
      <c r="AX661" s="12" t="s">
        <v>74</v>
      </c>
      <c r="AY661" s="222" t="s">
        <v>133</v>
      </c>
    </row>
    <row r="662" spans="2:51" s="12" customFormat="1" ht="11.25">
      <c r="B662" s="211"/>
      <c r="C662" s="212"/>
      <c r="D662" s="213" t="s">
        <v>802</v>
      </c>
      <c r="E662" s="214" t="s">
        <v>19</v>
      </c>
      <c r="F662" s="215" t="s">
        <v>954</v>
      </c>
      <c r="G662" s="212"/>
      <c r="H662" s="216">
        <v>7.92</v>
      </c>
      <c r="I662" s="217"/>
      <c r="J662" s="212"/>
      <c r="K662" s="212"/>
      <c r="L662" s="218"/>
      <c r="M662" s="219"/>
      <c r="N662" s="220"/>
      <c r="O662" s="220"/>
      <c r="P662" s="220"/>
      <c r="Q662" s="220"/>
      <c r="R662" s="220"/>
      <c r="S662" s="220"/>
      <c r="T662" s="221"/>
      <c r="AT662" s="222" t="s">
        <v>802</v>
      </c>
      <c r="AU662" s="222" t="s">
        <v>84</v>
      </c>
      <c r="AV662" s="12" t="s">
        <v>84</v>
      </c>
      <c r="AW662" s="12" t="s">
        <v>35</v>
      </c>
      <c r="AX662" s="12" t="s">
        <v>74</v>
      </c>
      <c r="AY662" s="222" t="s">
        <v>133</v>
      </c>
    </row>
    <row r="663" spans="2:51" s="12" customFormat="1" ht="11.25">
      <c r="B663" s="211"/>
      <c r="C663" s="212"/>
      <c r="D663" s="213" t="s">
        <v>802</v>
      </c>
      <c r="E663" s="214" t="s">
        <v>19</v>
      </c>
      <c r="F663" s="215" t="s">
        <v>955</v>
      </c>
      <c r="G663" s="212"/>
      <c r="H663" s="216">
        <v>0.81</v>
      </c>
      <c r="I663" s="217"/>
      <c r="J663" s="212"/>
      <c r="K663" s="212"/>
      <c r="L663" s="218"/>
      <c r="M663" s="219"/>
      <c r="N663" s="220"/>
      <c r="O663" s="220"/>
      <c r="P663" s="220"/>
      <c r="Q663" s="220"/>
      <c r="R663" s="220"/>
      <c r="S663" s="220"/>
      <c r="T663" s="221"/>
      <c r="AT663" s="222" t="s">
        <v>802</v>
      </c>
      <c r="AU663" s="222" t="s">
        <v>84</v>
      </c>
      <c r="AV663" s="12" t="s">
        <v>84</v>
      </c>
      <c r="AW663" s="12" t="s">
        <v>35</v>
      </c>
      <c r="AX663" s="12" t="s">
        <v>74</v>
      </c>
      <c r="AY663" s="222" t="s">
        <v>133</v>
      </c>
    </row>
    <row r="664" spans="2:51" s="12" customFormat="1" ht="11.25">
      <c r="B664" s="211"/>
      <c r="C664" s="212"/>
      <c r="D664" s="213" t="s">
        <v>802</v>
      </c>
      <c r="E664" s="214" t="s">
        <v>19</v>
      </c>
      <c r="F664" s="215" t="s">
        <v>956</v>
      </c>
      <c r="G664" s="212"/>
      <c r="H664" s="216">
        <v>3.33</v>
      </c>
      <c r="I664" s="217"/>
      <c r="J664" s="212"/>
      <c r="K664" s="212"/>
      <c r="L664" s="218"/>
      <c r="M664" s="219"/>
      <c r="N664" s="220"/>
      <c r="O664" s="220"/>
      <c r="P664" s="220"/>
      <c r="Q664" s="220"/>
      <c r="R664" s="220"/>
      <c r="S664" s="220"/>
      <c r="T664" s="221"/>
      <c r="AT664" s="222" t="s">
        <v>802</v>
      </c>
      <c r="AU664" s="222" t="s">
        <v>84</v>
      </c>
      <c r="AV664" s="12" t="s">
        <v>84</v>
      </c>
      <c r="AW664" s="12" t="s">
        <v>35</v>
      </c>
      <c r="AX664" s="12" t="s">
        <v>74</v>
      </c>
      <c r="AY664" s="222" t="s">
        <v>133</v>
      </c>
    </row>
    <row r="665" spans="2:51" s="15" customFormat="1" ht="11.25">
      <c r="B665" s="244"/>
      <c r="C665" s="245"/>
      <c r="D665" s="213" t="s">
        <v>802</v>
      </c>
      <c r="E665" s="246" t="s">
        <v>19</v>
      </c>
      <c r="F665" s="247" t="s">
        <v>957</v>
      </c>
      <c r="G665" s="245"/>
      <c r="H665" s="248">
        <v>56.668</v>
      </c>
      <c r="I665" s="249"/>
      <c r="J665" s="245"/>
      <c r="K665" s="245"/>
      <c r="L665" s="250"/>
      <c r="M665" s="251"/>
      <c r="N665" s="252"/>
      <c r="O665" s="252"/>
      <c r="P665" s="252"/>
      <c r="Q665" s="252"/>
      <c r="R665" s="252"/>
      <c r="S665" s="252"/>
      <c r="T665" s="253"/>
      <c r="AT665" s="254" t="s">
        <v>802</v>
      </c>
      <c r="AU665" s="254" t="s">
        <v>84</v>
      </c>
      <c r="AV665" s="15" t="s">
        <v>148</v>
      </c>
      <c r="AW665" s="15" t="s">
        <v>35</v>
      </c>
      <c r="AX665" s="15" t="s">
        <v>74</v>
      </c>
      <c r="AY665" s="254" t="s">
        <v>133</v>
      </c>
    </row>
    <row r="666" spans="2:51" s="13" customFormat="1" ht="11.25">
      <c r="B666" s="223"/>
      <c r="C666" s="224"/>
      <c r="D666" s="213" t="s">
        <v>802</v>
      </c>
      <c r="E666" s="225" t="s">
        <v>19</v>
      </c>
      <c r="F666" s="226" t="s">
        <v>835</v>
      </c>
      <c r="G666" s="224"/>
      <c r="H666" s="227">
        <v>567.612</v>
      </c>
      <c r="I666" s="228"/>
      <c r="J666" s="224"/>
      <c r="K666" s="224"/>
      <c r="L666" s="229"/>
      <c r="M666" s="230"/>
      <c r="N666" s="231"/>
      <c r="O666" s="231"/>
      <c r="P666" s="231"/>
      <c r="Q666" s="231"/>
      <c r="R666" s="231"/>
      <c r="S666" s="231"/>
      <c r="T666" s="232"/>
      <c r="AT666" s="233" t="s">
        <v>802</v>
      </c>
      <c r="AU666" s="233" t="s">
        <v>84</v>
      </c>
      <c r="AV666" s="13" t="s">
        <v>152</v>
      </c>
      <c r="AW666" s="13" t="s">
        <v>35</v>
      </c>
      <c r="AX666" s="13" t="s">
        <v>82</v>
      </c>
      <c r="AY666" s="233" t="s">
        <v>133</v>
      </c>
    </row>
    <row r="667" spans="2:63" s="11" customFormat="1" ht="22.9" customHeight="1">
      <c r="B667" s="167"/>
      <c r="C667" s="168"/>
      <c r="D667" s="169" t="s">
        <v>73</v>
      </c>
      <c r="E667" s="181" t="s">
        <v>1717</v>
      </c>
      <c r="F667" s="181" t="s">
        <v>1718</v>
      </c>
      <c r="G667" s="168"/>
      <c r="H667" s="168"/>
      <c r="I667" s="171"/>
      <c r="J667" s="182">
        <f>BK667</f>
        <v>0</v>
      </c>
      <c r="K667" s="168"/>
      <c r="L667" s="173"/>
      <c r="M667" s="174"/>
      <c r="N667" s="175"/>
      <c r="O667" s="175"/>
      <c r="P667" s="176">
        <f>SUM(P668:P671)</f>
        <v>0</v>
      </c>
      <c r="Q667" s="175"/>
      <c r="R667" s="176">
        <f>SUM(R668:R671)</f>
        <v>0</v>
      </c>
      <c r="S667" s="175"/>
      <c r="T667" s="177">
        <f>SUM(T668:T671)</f>
        <v>0</v>
      </c>
      <c r="AR667" s="178" t="s">
        <v>84</v>
      </c>
      <c r="AT667" s="179" t="s">
        <v>73</v>
      </c>
      <c r="AU667" s="179" t="s">
        <v>82</v>
      </c>
      <c r="AY667" s="178" t="s">
        <v>133</v>
      </c>
      <c r="BK667" s="180">
        <f>SUM(BK668:BK671)</f>
        <v>0</v>
      </c>
    </row>
    <row r="668" spans="2:65" s="1" customFormat="1" ht="16.5" customHeight="1">
      <c r="B668" s="35"/>
      <c r="C668" s="183" t="s">
        <v>1719</v>
      </c>
      <c r="D668" s="183" t="s">
        <v>136</v>
      </c>
      <c r="E668" s="184" t="s">
        <v>1720</v>
      </c>
      <c r="F668" s="185" t="s">
        <v>1721</v>
      </c>
      <c r="G668" s="186" t="s">
        <v>269</v>
      </c>
      <c r="H668" s="187">
        <v>8.64</v>
      </c>
      <c r="I668" s="188"/>
      <c r="J668" s="189">
        <f>ROUND(I668*H668,2)</f>
        <v>0</v>
      </c>
      <c r="K668" s="185" t="s">
        <v>140</v>
      </c>
      <c r="L668" s="39"/>
      <c r="M668" s="190" t="s">
        <v>19</v>
      </c>
      <c r="N668" s="191" t="s">
        <v>45</v>
      </c>
      <c r="O668" s="61"/>
      <c r="P668" s="192">
        <f>O668*H668</f>
        <v>0</v>
      </c>
      <c r="Q668" s="192">
        <v>0</v>
      </c>
      <c r="R668" s="192">
        <f>Q668*H668</f>
        <v>0</v>
      </c>
      <c r="S668" s="192">
        <v>0</v>
      </c>
      <c r="T668" s="193">
        <f>S668*H668</f>
        <v>0</v>
      </c>
      <c r="AR668" s="18" t="s">
        <v>141</v>
      </c>
      <c r="AT668" s="18" t="s">
        <v>136</v>
      </c>
      <c r="AU668" s="18" t="s">
        <v>84</v>
      </c>
      <c r="AY668" s="18" t="s">
        <v>133</v>
      </c>
      <c r="BE668" s="194">
        <f>IF(N668="základní",J668,0)</f>
        <v>0</v>
      </c>
      <c r="BF668" s="194">
        <f>IF(N668="snížená",J668,0)</f>
        <v>0</v>
      </c>
      <c r="BG668" s="194">
        <f>IF(N668="zákl. přenesená",J668,0)</f>
        <v>0</v>
      </c>
      <c r="BH668" s="194">
        <f>IF(N668="sníž. přenesená",J668,0)</f>
        <v>0</v>
      </c>
      <c r="BI668" s="194">
        <f>IF(N668="nulová",J668,0)</f>
        <v>0</v>
      </c>
      <c r="BJ668" s="18" t="s">
        <v>82</v>
      </c>
      <c r="BK668" s="194">
        <f>ROUND(I668*H668,2)</f>
        <v>0</v>
      </c>
      <c r="BL668" s="18" t="s">
        <v>141</v>
      </c>
      <c r="BM668" s="18" t="s">
        <v>1722</v>
      </c>
    </row>
    <row r="669" spans="2:51" s="12" customFormat="1" ht="11.25">
      <c r="B669" s="211"/>
      <c r="C669" s="212"/>
      <c r="D669" s="213" t="s">
        <v>802</v>
      </c>
      <c r="E669" s="214" t="s">
        <v>19</v>
      </c>
      <c r="F669" s="215" t="s">
        <v>1723</v>
      </c>
      <c r="G669" s="212"/>
      <c r="H669" s="216">
        <v>8.64</v>
      </c>
      <c r="I669" s="217"/>
      <c r="J669" s="212"/>
      <c r="K669" s="212"/>
      <c r="L669" s="218"/>
      <c r="M669" s="219"/>
      <c r="N669" s="220"/>
      <c r="O669" s="220"/>
      <c r="P669" s="220"/>
      <c r="Q669" s="220"/>
      <c r="R669" s="220"/>
      <c r="S669" s="220"/>
      <c r="T669" s="221"/>
      <c r="AT669" s="222" t="s">
        <v>802</v>
      </c>
      <c r="AU669" s="222" t="s">
        <v>84</v>
      </c>
      <c r="AV669" s="12" t="s">
        <v>84</v>
      </c>
      <c r="AW669" s="12" t="s">
        <v>35</v>
      </c>
      <c r="AX669" s="12" t="s">
        <v>82</v>
      </c>
      <c r="AY669" s="222" t="s">
        <v>133</v>
      </c>
    </row>
    <row r="670" spans="2:65" s="1" customFormat="1" ht="16.5" customHeight="1">
      <c r="B670" s="35"/>
      <c r="C670" s="195" t="s">
        <v>1724</v>
      </c>
      <c r="D670" s="195" t="s">
        <v>143</v>
      </c>
      <c r="E670" s="196" t="s">
        <v>1725</v>
      </c>
      <c r="F670" s="197" t="s">
        <v>1726</v>
      </c>
      <c r="G670" s="198" t="s">
        <v>1727</v>
      </c>
      <c r="H670" s="199">
        <v>4</v>
      </c>
      <c r="I670" s="200"/>
      <c r="J670" s="201">
        <f>ROUND(I670*H670,2)</f>
        <v>0</v>
      </c>
      <c r="K670" s="197" t="s">
        <v>800</v>
      </c>
      <c r="L670" s="202"/>
      <c r="M670" s="203" t="s">
        <v>19</v>
      </c>
      <c r="N670" s="204" t="s">
        <v>45</v>
      </c>
      <c r="O670" s="61"/>
      <c r="P670" s="192">
        <f>O670*H670</f>
        <v>0</v>
      </c>
      <c r="Q670" s="192">
        <v>0</v>
      </c>
      <c r="R670" s="192">
        <f>Q670*H670</f>
        <v>0</v>
      </c>
      <c r="S670" s="192">
        <v>0</v>
      </c>
      <c r="T670" s="193">
        <f>S670*H670</f>
        <v>0</v>
      </c>
      <c r="AR670" s="18" t="s">
        <v>146</v>
      </c>
      <c r="AT670" s="18" t="s">
        <v>143</v>
      </c>
      <c r="AU670" s="18" t="s">
        <v>84</v>
      </c>
      <c r="AY670" s="18" t="s">
        <v>133</v>
      </c>
      <c r="BE670" s="194">
        <f>IF(N670="základní",J670,0)</f>
        <v>0</v>
      </c>
      <c r="BF670" s="194">
        <f>IF(N670="snížená",J670,0)</f>
        <v>0</v>
      </c>
      <c r="BG670" s="194">
        <f>IF(N670="zákl. přenesená",J670,0)</f>
        <v>0</v>
      </c>
      <c r="BH670" s="194">
        <f>IF(N670="sníž. přenesená",J670,0)</f>
        <v>0</v>
      </c>
      <c r="BI670" s="194">
        <f>IF(N670="nulová",J670,0)</f>
        <v>0</v>
      </c>
      <c r="BJ670" s="18" t="s">
        <v>82</v>
      </c>
      <c r="BK670" s="194">
        <f>ROUND(I670*H670,2)</f>
        <v>0</v>
      </c>
      <c r="BL670" s="18" t="s">
        <v>141</v>
      </c>
      <c r="BM670" s="18" t="s">
        <v>1728</v>
      </c>
    </row>
    <row r="671" spans="2:65" s="1" customFormat="1" ht="22.5" customHeight="1">
      <c r="B671" s="35"/>
      <c r="C671" s="183" t="s">
        <v>1729</v>
      </c>
      <c r="D671" s="183" t="s">
        <v>136</v>
      </c>
      <c r="E671" s="184" t="s">
        <v>1730</v>
      </c>
      <c r="F671" s="185" t="s">
        <v>1731</v>
      </c>
      <c r="G671" s="186" t="s">
        <v>184</v>
      </c>
      <c r="H671" s="205"/>
      <c r="I671" s="188"/>
      <c r="J671" s="189">
        <f>ROUND(I671*H671,2)</f>
        <v>0</v>
      </c>
      <c r="K671" s="185" t="s">
        <v>140</v>
      </c>
      <c r="L671" s="39"/>
      <c r="M671" s="190" t="s">
        <v>19</v>
      </c>
      <c r="N671" s="191" t="s">
        <v>45</v>
      </c>
      <c r="O671" s="61"/>
      <c r="P671" s="192">
        <f>O671*H671</f>
        <v>0</v>
      </c>
      <c r="Q671" s="192">
        <v>0</v>
      </c>
      <c r="R671" s="192">
        <f>Q671*H671</f>
        <v>0</v>
      </c>
      <c r="S671" s="192">
        <v>0</v>
      </c>
      <c r="T671" s="193">
        <f>S671*H671</f>
        <v>0</v>
      </c>
      <c r="AR671" s="18" t="s">
        <v>141</v>
      </c>
      <c r="AT671" s="18" t="s">
        <v>136</v>
      </c>
      <c r="AU671" s="18" t="s">
        <v>84</v>
      </c>
      <c r="AY671" s="18" t="s">
        <v>133</v>
      </c>
      <c r="BE671" s="194">
        <f>IF(N671="základní",J671,0)</f>
        <v>0</v>
      </c>
      <c r="BF671" s="194">
        <f>IF(N671="snížená",J671,0)</f>
        <v>0</v>
      </c>
      <c r="BG671" s="194">
        <f>IF(N671="zákl. přenesená",J671,0)</f>
        <v>0</v>
      </c>
      <c r="BH671" s="194">
        <f>IF(N671="sníž. přenesená",J671,0)</f>
        <v>0</v>
      </c>
      <c r="BI671" s="194">
        <f>IF(N671="nulová",J671,0)</f>
        <v>0</v>
      </c>
      <c r="BJ671" s="18" t="s">
        <v>82</v>
      </c>
      <c r="BK671" s="194">
        <f>ROUND(I671*H671,2)</f>
        <v>0</v>
      </c>
      <c r="BL671" s="18" t="s">
        <v>141</v>
      </c>
      <c r="BM671" s="18" t="s">
        <v>1732</v>
      </c>
    </row>
    <row r="672" spans="2:63" s="11" customFormat="1" ht="25.9" customHeight="1">
      <c r="B672" s="167"/>
      <c r="C672" s="168"/>
      <c r="D672" s="169" t="s">
        <v>73</v>
      </c>
      <c r="E672" s="170" t="s">
        <v>1733</v>
      </c>
      <c r="F672" s="170" t="s">
        <v>1734</v>
      </c>
      <c r="G672" s="168"/>
      <c r="H672" s="168"/>
      <c r="I672" s="171"/>
      <c r="J672" s="172">
        <f>BK672</f>
        <v>0</v>
      </c>
      <c r="K672" s="168"/>
      <c r="L672" s="173"/>
      <c r="M672" s="174"/>
      <c r="N672" s="175"/>
      <c r="O672" s="175"/>
      <c r="P672" s="176">
        <f>P673+P676+P684</f>
        <v>0</v>
      </c>
      <c r="Q672" s="175"/>
      <c r="R672" s="176">
        <f>R673+R676+R684</f>
        <v>0</v>
      </c>
      <c r="S672" s="175"/>
      <c r="T672" s="177">
        <f>T673+T676+T684</f>
        <v>0</v>
      </c>
      <c r="AR672" s="178" t="s">
        <v>156</v>
      </c>
      <c r="AT672" s="179" t="s">
        <v>73</v>
      </c>
      <c r="AU672" s="179" t="s">
        <v>74</v>
      </c>
      <c r="AY672" s="178" t="s">
        <v>133</v>
      </c>
      <c r="BK672" s="180">
        <f>BK673+BK676+BK684</f>
        <v>0</v>
      </c>
    </row>
    <row r="673" spans="2:63" s="11" customFormat="1" ht="22.9" customHeight="1">
      <c r="B673" s="167"/>
      <c r="C673" s="168"/>
      <c r="D673" s="169" t="s">
        <v>73</v>
      </c>
      <c r="E673" s="181" t="s">
        <v>1735</v>
      </c>
      <c r="F673" s="181" t="s">
        <v>1736</v>
      </c>
      <c r="G673" s="168"/>
      <c r="H673" s="168"/>
      <c r="I673" s="171"/>
      <c r="J673" s="182">
        <f>BK673</f>
        <v>0</v>
      </c>
      <c r="K673" s="168"/>
      <c r="L673" s="173"/>
      <c r="M673" s="174"/>
      <c r="N673" s="175"/>
      <c r="O673" s="175"/>
      <c r="P673" s="176">
        <f>SUM(P674:P675)</f>
        <v>0</v>
      </c>
      <c r="Q673" s="175"/>
      <c r="R673" s="176">
        <f>SUM(R674:R675)</f>
        <v>0</v>
      </c>
      <c r="S673" s="175"/>
      <c r="T673" s="177">
        <f>SUM(T674:T675)</f>
        <v>0</v>
      </c>
      <c r="AR673" s="178" t="s">
        <v>156</v>
      </c>
      <c r="AT673" s="179" t="s">
        <v>73</v>
      </c>
      <c r="AU673" s="179" t="s">
        <v>82</v>
      </c>
      <c r="AY673" s="178" t="s">
        <v>133</v>
      </c>
      <c r="BK673" s="180">
        <f>SUM(BK674:BK675)</f>
        <v>0</v>
      </c>
    </row>
    <row r="674" spans="2:65" s="1" customFormat="1" ht="16.5" customHeight="1">
      <c r="B674" s="35"/>
      <c r="C674" s="183" t="s">
        <v>1737</v>
      </c>
      <c r="D674" s="183" t="s">
        <v>136</v>
      </c>
      <c r="E674" s="184" t="s">
        <v>1738</v>
      </c>
      <c r="F674" s="185" t="s">
        <v>1739</v>
      </c>
      <c r="G674" s="186" t="s">
        <v>1740</v>
      </c>
      <c r="H674" s="187">
        <v>1</v>
      </c>
      <c r="I674" s="188"/>
      <c r="J674" s="189">
        <f>ROUND(I674*H674,2)</f>
        <v>0</v>
      </c>
      <c r="K674" s="185" t="s">
        <v>140</v>
      </c>
      <c r="L674" s="39"/>
      <c r="M674" s="190" t="s">
        <v>19</v>
      </c>
      <c r="N674" s="191" t="s">
        <v>45</v>
      </c>
      <c r="O674" s="61"/>
      <c r="P674" s="192">
        <f>O674*H674</f>
        <v>0</v>
      </c>
      <c r="Q674" s="192">
        <v>0</v>
      </c>
      <c r="R674" s="192">
        <f>Q674*H674</f>
        <v>0</v>
      </c>
      <c r="S674" s="192">
        <v>0</v>
      </c>
      <c r="T674" s="193">
        <f>S674*H674</f>
        <v>0</v>
      </c>
      <c r="AR674" s="18" t="s">
        <v>1741</v>
      </c>
      <c r="AT674" s="18" t="s">
        <v>136</v>
      </c>
      <c r="AU674" s="18" t="s">
        <v>84</v>
      </c>
      <c r="AY674" s="18" t="s">
        <v>133</v>
      </c>
      <c r="BE674" s="194">
        <f>IF(N674="základní",J674,0)</f>
        <v>0</v>
      </c>
      <c r="BF674" s="194">
        <f>IF(N674="snížená",J674,0)</f>
        <v>0</v>
      </c>
      <c r="BG674" s="194">
        <f>IF(N674="zákl. přenesená",J674,0)</f>
        <v>0</v>
      </c>
      <c r="BH674" s="194">
        <f>IF(N674="sníž. přenesená",J674,0)</f>
        <v>0</v>
      </c>
      <c r="BI674" s="194">
        <f>IF(N674="nulová",J674,0)</f>
        <v>0</v>
      </c>
      <c r="BJ674" s="18" t="s">
        <v>82</v>
      </c>
      <c r="BK674" s="194">
        <f>ROUND(I674*H674,2)</f>
        <v>0</v>
      </c>
      <c r="BL674" s="18" t="s">
        <v>1741</v>
      </c>
      <c r="BM674" s="18" t="s">
        <v>1742</v>
      </c>
    </row>
    <row r="675" spans="2:65" s="1" customFormat="1" ht="16.5" customHeight="1">
      <c r="B675" s="35"/>
      <c r="C675" s="183" t="s">
        <v>1743</v>
      </c>
      <c r="D675" s="183" t="s">
        <v>136</v>
      </c>
      <c r="E675" s="184" t="s">
        <v>1744</v>
      </c>
      <c r="F675" s="185" t="s">
        <v>1745</v>
      </c>
      <c r="G675" s="186" t="s">
        <v>1740</v>
      </c>
      <c r="H675" s="187">
        <v>1</v>
      </c>
      <c r="I675" s="188"/>
      <c r="J675" s="189">
        <f>ROUND(I675*H675,2)</f>
        <v>0</v>
      </c>
      <c r="K675" s="185" t="s">
        <v>140</v>
      </c>
      <c r="L675" s="39"/>
      <c r="M675" s="190" t="s">
        <v>19</v>
      </c>
      <c r="N675" s="191" t="s">
        <v>45</v>
      </c>
      <c r="O675" s="61"/>
      <c r="P675" s="192">
        <f>O675*H675</f>
        <v>0</v>
      </c>
      <c r="Q675" s="192">
        <v>0</v>
      </c>
      <c r="R675" s="192">
        <f>Q675*H675</f>
        <v>0</v>
      </c>
      <c r="S675" s="192">
        <v>0</v>
      </c>
      <c r="T675" s="193">
        <f>S675*H675</f>
        <v>0</v>
      </c>
      <c r="AR675" s="18" t="s">
        <v>1741</v>
      </c>
      <c r="AT675" s="18" t="s">
        <v>136</v>
      </c>
      <c r="AU675" s="18" t="s">
        <v>84</v>
      </c>
      <c r="AY675" s="18" t="s">
        <v>133</v>
      </c>
      <c r="BE675" s="194">
        <f>IF(N675="základní",J675,0)</f>
        <v>0</v>
      </c>
      <c r="BF675" s="194">
        <f>IF(N675="snížená",J675,0)</f>
        <v>0</v>
      </c>
      <c r="BG675" s="194">
        <f>IF(N675="zákl. přenesená",J675,0)</f>
        <v>0</v>
      </c>
      <c r="BH675" s="194">
        <f>IF(N675="sníž. přenesená",J675,0)</f>
        <v>0</v>
      </c>
      <c r="BI675" s="194">
        <f>IF(N675="nulová",J675,0)</f>
        <v>0</v>
      </c>
      <c r="BJ675" s="18" t="s">
        <v>82</v>
      </c>
      <c r="BK675" s="194">
        <f>ROUND(I675*H675,2)</f>
        <v>0</v>
      </c>
      <c r="BL675" s="18" t="s">
        <v>1741</v>
      </c>
      <c r="BM675" s="18" t="s">
        <v>1746</v>
      </c>
    </row>
    <row r="676" spans="2:63" s="11" customFormat="1" ht="22.9" customHeight="1">
      <c r="B676" s="167"/>
      <c r="C676" s="168"/>
      <c r="D676" s="169" t="s">
        <v>73</v>
      </c>
      <c r="E676" s="181" t="s">
        <v>1747</v>
      </c>
      <c r="F676" s="181" t="s">
        <v>1748</v>
      </c>
      <c r="G676" s="168"/>
      <c r="H676" s="168"/>
      <c r="I676" s="171"/>
      <c r="J676" s="182">
        <f>BK676</f>
        <v>0</v>
      </c>
      <c r="K676" s="168"/>
      <c r="L676" s="173"/>
      <c r="M676" s="174"/>
      <c r="N676" s="175"/>
      <c r="O676" s="175"/>
      <c r="P676" s="176">
        <f>SUM(P677:P683)</f>
        <v>0</v>
      </c>
      <c r="Q676" s="175"/>
      <c r="R676" s="176">
        <f>SUM(R677:R683)</f>
        <v>0</v>
      </c>
      <c r="S676" s="175"/>
      <c r="T676" s="177">
        <f>SUM(T677:T683)</f>
        <v>0</v>
      </c>
      <c r="AR676" s="178" t="s">
        <v>156</v>
      </c>
      <c r="AT676" s="179" t="s">
        <v>73</v>
      </c>
      <c r="AU676" s="179" t="s">
        <v>82</v>
      </c>
      <c r="AY676" s="178" t="s">
        <v>133</v>
      </c>
      <c r="BK676" s="180">
        <f>SUM(BK677:BK683)</f>
        <v>0</v>
      </c>
    </row>
    <row r="677" spans="2:65" s="1" customFormat="1" ht="16.5" customHeight="1">
      <c r="B677" s="35"/>
      <c r="C677" s="183" t="s">
        <v>1749</v>
      </c>
      <c r="D677" s="183" t="s">
        <v>136</v>
      </c>
      <c r="E677" s="184" t="s">
        <v>1750</v>
      </c>
      <c r="F677" s="185" t="s">
        <v>1751</v>
      </c>
      <c r="G677" s="186" t="s">
        <v>1740</v>
      </c>
      <c r="H677" s="187">
        <v>1</v>
      </c>
      <c r="I677" s="188"/>
      <c r="J677" s="189">
        <f aca="true" t="shared" si="30" ref="J677:J683">ROUND(I677*H677,2)</f>
        <v>0</v>
      </c>
      <c r="K677" s="185" t="s">
        <v>140</v>
      </c>
      <c r="L677" s="39"/>
      <c r="M677" s="190" t="s">
        <v>19</v>
      </c>
      <c r="N677" s="191" t="s">
        <v>45</v>
      </c>
      <c r="O677" s="61"/>
      <c r="P677" s="192">
        <f aca="true" t="shared" si="31" ref="P677:P683">O677*H677</f>
        <v>0</v>
      </c>
      <c r="Q677" s="192">
        <v>0</v>
      </c>
      <c r="R677" s="192">
        <f aca="true" t="shared" si="32" ref="R677:R683">Q677*H677</f>
        <v>0</v>
      </c>
      <c r="S677" s="192">
        <v>0</v>
      </c>
      <c r="T677" s="193">
        <f aca="true" t="shared" si="33" ref="T677:T683">S677*H677</f>
        <v>0</v>
      </c>
      <c r="AR677" s="18" t="s">
        <v>1741</v>
      </c>
      <c r="AT677" s="18" t="s">
        <v>136</v>
      </c>
      <c r="AU677" s="18" t="s">
        <v>84</v>
      </c>
      <c r="AY677" s="18" t="s">
        <v>133</v>
      </c>
      <c r="BE677" s="194">
        <f aca="true" t="shared" si="34" ref="BE677:BE683">IF(N677="základní",J677,0)</f>
        <v>0</v>
      </c>
      <c r="BF677" s="194">
        <f aca="true" t="shared" si="35" ref="BF677:BF683">IF(N677="snížená",J677,0)</f>
        <v>0</v>
      </c>
      <c r="BG677" s="194">
        <f aca="true" t="shared" si="36" ref="BG677:BG683">IF(N677="zákl. přenesená",J677,0)</f>
        <v>0</v>
      </c>
      <c r="BH677" s="194">
        <f aca="true" t="shared" si="37" ref="BH677:BH683">IF(N677="sníž. přenesená",J677,0)</f>
        <v>0</v>
      </c>
      <c r="BI677" s="194">
        <f aca="true" t="shared" si="38" ref="BI677:BI683">IF(N677="nulová",J677,0)</f>
        <v>0</v>
      </c>
      <c r="BJ677" s="18" t="s">
        <v>82</v>
      </c>
      <c r="BK677" s="194">
        <f aca="true" t="shared" si="39" ref="BK677:BK683">ROUND(I677*H677,2)</f>
        <v>0</v>
      </c>
      <c r="BL677" s="18" t="s">
        <v>1741</v>
      </c>
      <c r="BM677" s="18" t="s">
        <v>1752</v>
      </c>
    </row>
    <row r="678" spans="2:65" s="1" customFormat="1" ht="16.5" customHeight="1">
      <c r="B678" s="35"/>
      <c r="C678" s="183" t="s">
        <v>1753</v>
      </c>
      <c r="D678" s="183" t="s">
        <v>136</v>
      </c>
      <c r="E678" s="184" t="s">
        <v>1754</v>
      </c>
      <c r="F678" s="185" t="s">
        <v>1755</v>
      </c>
      <c r="G678" s="186" t="s">
        <v>1740</v>
      </c>
      <c r="H678" s="187">
        <v>1</v>
      </c>
      <c r="I678" s="188"/>
      <c r="J678" s="189">
        <f t="shared" si="30"/>
        <v>0</v>
      </c>
      <c r="K678" s="185" t="s">
        <v>140</v>
      </c>
      <c r="L678" s="39"/>
      <c r="M678" s="190" t="s">
        <v>19</v>
      </c>
      <c r="N678" s="191" t="s">
        <v>45</v>
      </c>
      <c r="O678" s="61"/>
      <c r="P678" s="192">
        <f t="shared" si="31"/>
        <v>0</v>
      </c>
      <c r="Q678" s="192">
        <v>0</v>
      </c>
      <c r="R678" s="192">
        <f t="shared" si="32"/>
        <v>0</v>
      </c>
      <c r="S678" s="192">
        <v>0</v>
      </c>
      <c r="T678" s="193">
        <f t="shared" si="33"/>
        <v>0</v>
      </c>
      <c r="AR678" s="18" t="s">
        <v>1741</v>
      </c>
      <c r="AT678" s="18" t="s">
        <v>136</v>
      </c>
      <c r="AU678" s="18" t="s">
        <v>84</v>
      </c>
      <c r="AY678" s="18" t="s">
        <v>133</v>
      </c>
      <c r="BE678" s="194">
        <f t="shared" si="34"/>
        <v>0</v>
      </c>
      <c r="BF678" s="194">
        <f t="shared" si="35"/>
        <v>0</v>
      </c>
      <c r="BG678" s="194">
        <f t="shared" si="36"/>
        <v>0</v>
      </c>
      <c r="BH678" s="194">
        <f t="shared" si="37"/>
        <v>0</v>
      </c>
      <c r="BI678" s="194">
        <f t="shared" si="38"/>
        <v>0</v>
      </c>
      <c r="BJ678" s="18" t="s">
        <v>82</v>
      </c>
      <c r="BK678" s="194">
        <f t="shared" si="39"/>
        <v>0</v>
      </c>
      <c r="BL678" s="18" t="s">
        <v>1741</v>
      </c>
      <c r="BM678" s="18" t="s">
        <v>1756</v>
      </c>
    </row>
    <row r="679" spans="2:65" s="1" customFormat="1" ht="16.5" customHeight="1">
      <c r="B679" s="35"/>
      <c r="C679" s="183" t="s">
        <v>1757</v>
      </c>
      <c r="D679" s="183" t="s">
        <v>136</v>
      </c>
      <c r="E679" s="184" t="s">
        <v>1758</v>
      </c>
      <c r="F679" s="185" t="s">
        <v>1759</v>
      </c>
      <c r="G679" s="186" t="s">
        <v>1740</v>
      </c>
      <c r="H679" s="187">
        <v>1</v>
      </c>
      <c r="I679" s="188"/>
      <c r="J679" s="189">
        <f t="shared" si="30"/>
        <v>0</v>
      </c>
      <c r="K679" s="185" t="s">
        <v>140</v>
      </c>
      <c r="L679" s="39"/>
      <c r="M679" s="190" t="s">
        <v>19</v>
      </c>
      <c r="N679" s="191" t="s">
        <v>45</v>
      </c>
      <c r="O679" s="61"/>
      <c r="P679" s="192">
        <f t="shared" si="31"/>
        <v>0</v>
      </c>
      <c r="Q679" s="192">
        <v>0</v>
      </c>
      <c r="R679" s="192">
        <f t="shared" si="32"/>
        <v>0</v>
      </c>
      <c r="S679" s="192">
        <v>0</v>
      </c>
      <c r="T679" s="193">
        <f t="shared" si="33"/>
        <v>0</v>
      </c>
      <c r="AR679" s="18" t="s">
        <v>1741</v>
      </c>
      <c r="AT679" s="18" t="s">
        <v>136</v>
      </c>
      <c r="AU679" s="18" t="s">
        <v>84</v>
      </c>
      <c r="AY679" s="18" t="s">
        <v>133</v>
      </c>
      <c r="BE679" s="194">
        <f t="shared" si="34"/>
        <v>0</v>
      </c>
      <c r="BF679" s="194">
        <f t="shared" si="35"/>
        <v>0</v>
      </c>
      <c r="BG679" s="194">
        <f t="shared" si="36"/>
        <v>0</v>
      </c>
      <c r="BH679" s="194">
        <f t="shared" si="37"/>
        <v>0</v>
      </c>
      <c r="BI679" s="194">
        <f t="shared" si="38"/>
        <v>0</v>
      </c>
      <c r="BJ679" s="18" t="s">
        <v>82</v>
      </c>
      <c r="BK679" s="194">
        <f t="shared" si="39"/>
        <v>0</v>
      </c>
      <c r="BL679" s="18" t="s">
        <v>1741</v>
      </c>
      <c r="BM679" s="18" t="s">
        <v>1760</v>
      </c>
    </row>
    <row r="680" spans="2:65" s="1" customFormat="1" ht="16.5" customHeight="1">
      <c r="B680" s="35"/>
      <c r="C680" s="183" t="s">
        <v>1761</v>
      </c>
      <c r="D680" s="183" t="s">
        <v>136</v>
      </c>
      <c r="E680" s="184" t="s">
        <v>1762</v>
      </c>
      <c r="F680" s="185" t="s">
        <v>1763</v>
      </c>
      <c r="G680" s="186" t="s">
        <v>1740</v>
      </c>
      <c r="H680" s="187">
        <v>1</v>
      </c>
      <c r="I680" s="188"/>
      <c r="J680" s="189">
        <f t="shared" si="30"/>
        <v>0</v>
      </c>
      <c r="K680" s="185" t="s">
        <v>140</v>
      </c>
      <c r="L680" s="39"/>
      <c r="M680" s="190" t="s">
        <v>19</v>
      </c>
      <c r="N680" s="191" t="s">
        <v>45</v>
      </c>
      <c r="O680" s="61"/>
      <c r="P680" s="192">
        <f t="shared" si="31"/>
        <v>0</v>
      </c>
      <c r="Q680" s="192">
        <v>0</v>
      </c>
      <c r="R680" s="192">
        <f t="shared" si="32"/>
        <v>0</v>
      </c>
      <c r="S680" s="192">
        <v>0</v>
      </c>
      <c r="T680" s="193">
        <f t="shared" si="33"/>
        <v>0</v>
      </c>
      <c r="AR680" s="18" t="s">
        <v>1741</v>
      </c>
      <c r="AT680" s="18" t="s">
        <v>136</v>
      </c>
      <c r="AU680" s="18" t="s">
        <v>84</v>
      </c>
      <c r="AY680" s="18" t="s">
        <v>133</v>
      </c>
      <c r="BE680" s="194">
        <f t="shared" si="34"/>
        <v>0</v>
      </c>
      <c r="BF680" s="194">
        <f t="shared" si="35"/>
        <v>0</v>
      </c>
      <c r="BG680" s="194">
        <f t="shared" si="36"/>
        <v>0</v>
      </c>
      <c r="BH680" s="194">
        <f t="shared" si="37"/>
        <v>0</v>
      </c>
      <c r="BI680" s="194">
        <f t="shared" si="38"/>
        <v>0</v>
      </c>
      <c r="BJ680" s="18" t="s">
        <v>82</v>
      </c>
      <c r="BK680" s="194">
        <f t="shared" si="39"/>
        <v>0</v>
      </c>
      <c r="BL680" s="18" t="s">
        <v>1741</v>
      </c>
      <c r="BM680" s="18" t="s">
        <v>1764</v>
      </c>
    </row>
    <row r="681" spans="2:65" s="1" customFormat="1" ht="16.5" customHeight="1">
      <c r="B681" s="35"/>
      <c r="C681" s="183" t="s">
        <v>1765</v>
      </c>
      <c r="D681" s="183" t="s">
        <v>136</v>
      </c>
      <c r="E681" s="184" t="s">
        <v>1766</v>
      </c>
      <c r="F681" s="185" t="s">
        <v>1767</v>
      </c>
      <c r="G681" s="186" t="s">
        <v>1740</v>
      </c>
      <c r="H681" s="187">
        <v>1</v>
      </c>
      <c r="I681" s="188"/>
      <c r="J681" s="189">
        <f t="shared" si="30"/>
        <v>0</v>
      </c>
      <c r="K681" s="185" t="s">
        <v>140</v>
      </c>
      <c r="L681" s="39"/>
      <c r="M681" s="190" t="s">
        <v>19</v>
      </c>
      <c r="N681" s="191" t="s">
        <v>45</v>
      </c>
      <c r="O681" s="61"/>
      <c r="P681" s="192">
        <f t="shared" si="31"/>
        <v>0</v>
      </c>
      <c r="Q681" s="192">
        <v>0</v>
      </c>
      <c r="R681" s="192">
        <f t="shared" si="32"/>
        <v>0</v>
      </c>
      <c r="S681" s="192">
        <v>0</v>
      </c>
      <c r="T681" s="193">
        <f t="shared" si="33"/>
        <v>0</v>
      </c>
      <c r="AR681" s="18" t="s">
        <v>1741</v>
      </c>
      <c r="AT681" s="18" t="s">
        <v>136</v>
      </c>
      <c r="AU681" s="18" t="s">
        <v>84</v>
      </c>
      <c r="AY681" s="18" t="s">
        <v>133</v>
      </c>
      <c r="BE681" s="194">
        <f t="shared" si="34"/>
        <v>0</v>
      </c>
      <c r="BF681" s="194">
        <f t="shared" si="35"/>
        <v>0</v>
      </c>
      <c r="BG681" s="194">
        <f t="shared" si="36"/>
        <v>0</v>
      </c>
      <c r="BH681" s="194">
        <f t="shared" si="37"/>
        <v>0</v>
      </c>
      <c r="BI681" s="194">
        <f t="shared" si="38"/>
        <v>0</v>
      </c>
      <c r="BJ681" s="18" t="s">
        <v>82</v>
      </c>
      <c r="BK681" s="194">
        <f t="shared" si="39"/>
        <v>0</v>
      </c>
      <c r="BL681" s="18" t="s">
        <v>1741</v>
      </c>
      <c r="BM681" s="18" t="s">
        <v>1768</v>
      </c>
    </row>
    <row r="682" spans="2:65" s="1" customFormat="1" ht="16.5" customHeight="1">
      <c r="B682" s="35"/>
      <c r="C682" s="183" t="s">
        <v>1769</v>
      </c>
      <c r="D682" s="183" t="s">
        <v>136</v>
      </c>
      <c r="E682" s="184" t="s">
        <v>1770</v>
      </c>
      <c r="F682" s="185" t="s">
        <v>1771</v>
      </c>
      <c r="G682" s="186" t="s">
        <v>1740</v>
      </c>
      <c r="H682" s="187">
        <v>1</v>
      </c>
      <c r="I682" s="188"/>
      <c r="J682" s="189">
        <f t="shared" si="30"/>
        <v>0</v>
      </c>
      <c r="K682" s="185" t="s">
        <v>140</v>
      </c>
      <c r="L682" s="39"/>
      <c r="M682" s="190" t="s">
        <v>19</v>
      </c>
      <c r="N682" s="191" t="s">
        <v>45</v>
      </c>
      <c r="O682" s="61"/>
      <c r="P682" s="192">
        <f t="shared" si="31"/>
        <v>0</v>
      </c>
      <c r="Q682" s="192">
        <v>0</v>
      </c>
      <c r="R682" s="192">
        <f t="shared" si="32"/>
        <v>0</v>
      </c>
      <c r="S682" s="192">
        <v>0</v>
      </c>
      <c r="T682" s="193">
        <f t="shared" si="33"/>
        <v>0</v>
      </c>
      <c r="AR682" s="18" t="s">
        <v>1741</v>
      </c>
      <c r="AT682" s="18" t="s">
        <v>136</v>
      </c>
      <c r="AU682" s="18" t="s">
        <v>84</v>
      </c>
      <c r="AY682" s="18" t="s">
        <v>133</v>
      </c>
      <c r="BE682" s="194">
        <f t="shared" si="34"/>
        <v>0</v>
      </c>
      <c r="BF682" s="194">
        <f t="shared" si="35"/>
        <v>0</v>
      </c>
      <c r="BG682" s="194">
        <f t="shared" si="36"/>
        <v>0</v>
      </c>
      <c r="BH682" s="194">
        <f t="shared" si="37"/>
        <v>0</v>
      </c>
      <c r="BI682" s="194">
        <f t="shared" si="38"/>
        <v>0</v>
      </c>
      <c r="BJ682" s="18" t="s">
        <v>82</v>
      </c>
      <c r="BK682" s="194">
        <f t="shared" si="39"/>
        <v>0</v>
      </c>
      <c r="BL682" s="18" t="s">
        <v>1741</v>
      </c>
      <c r="BM682" s="18" t="s">
        <v>1772</v>
      </c>
    </row>
    <row r="683" spans="2:65" s="1" customFormat="1" ht="16.5" customHeight="1">
      <c r="B683" s="35"/>
      <c r="C683" s="183" t="s">
        <v>1773</v>
      </c>
      <c r="D683" s="183" t="s">
        <v>136</v>
      </c>
      <c r="E683" s="184" t="s">
        <v>1774</v>
      </c>
      <c r="F683" s="185" t="s">
        <v>1775</v>
      </c>
      <c r="G683" s="186" t="s">
        <v>1740</v>
      </c>
      <c r="H683" s="187">
        <v>1</v>
      </c>
      <c r="I683" s="188"/>
      <c r="J683" s="189">
        <f t="shared" si="30"/>
        <v>0</v>
      </c>
      <c r="K683" s="185" t="s">
        <v>140</v>
      </c>
      <c r="L683" s="39"/>
      <c r="M683" s="190" t="s">
        <v>19</v>
      </c>
      <c r="N683" s="191" t="s">
        <v>45</v>
      </c>
      <c r="O683" s="61"/>
      <c r="P683" s="192">
        <f t="shared" si="31"/>
        <v>0</v>
      </c>
      <c r="Q683" s="192">
        <v>0</v>
      </c>
      <c r="R683" s="192">
        <f t="shared" si="32"/>
        <v>0</v>
      </c>
      <c r="S683" s="192">
        <v>0</v>
      </c>
      <c r="T683" s="193">
        <f t="shared" si="33"/>
        <v>0</v>
      </c>
      <c r="AR683" s="18" t="s">
        <v>1741</v>
      </c>
      <c r="AT683" s="18" t="s">
        <v>136</v>
      </c>
      <c r="AU683" s="18" t="s">
        <v>84</v>
      </c>
      <c r="AY683" s="18" t="s">
        <v>133</v>
      </c>
      <c r="BE683" s="194">
        <f t="shared" si="34"/>
        <v>0</v>
      </c>
      <c r="BF683" s="194">
        <f t="shared" si="35"/>
        <v>0</v>
      </c>
      <c r="BG683" s="194">
        <f t="shared" si="36"/>
        <v>0</v>
      </c>
      <c r="BH683" s="194">
        <f t="shared" si="37"/>
        <v>0</v>
      </c>
      <c r="BI683" s="194">
        <f t="shared" si="38"/>
        <v>0</v>
      </c>
      <c r="BJ683" s="18" t="s">
        <v>82</v>
      </c>
      <c r="BK683" s="194">
        <f t="shared" si="39"/>
        <v>0</v>
      </c>
      <c r="BL683" s="18" t="s">
        <v>1741</v>
      </c>
      <c r="BM683" s="18" t="s">
        <v>1776</v>
      </c>
    </row>
    <row r="684" spans="2:63" s="11" customFormat="1" ht="22.9" customHeight="1">
      <c r="B684" s="167"/>
      <c r="C684" s="168"/>
      <c r="D684" s="169" t="s">
        <v>73</v>
      </c>
      <c r="E684" s="181" t="s">
        <v>1777</v>
      </c>
      <c r="F684" s="181" t="s">
        <v>1778</v>
      </c>
      <c r="G684" s="168"/>
      <c r="H684" s="168"/>
      <c r="I684" s="171"/>
      <c r="J684" s="182">
        <f>BK684</f>
        <v>0</v>
      </c>
      <c r="K684" s="168"/>
      <c r="L684" s="173"/>
      <c r="M684" s="174"/>
      <c r="N684" s="175"/>
      <c r="O684" s="175"/>
      <c r="P684" s="176">
        <f>SUM(P685:P686)</f>
        <v>0</v>
      </c>
      <c r="Q684" s="175"/>
      <c r="R684" s="176">
        <f>SUM(R685:R686)</f>
        <v>0</v>
      </c>
      <c r="S684" s="175"/>
      <c r="T684" s="177">
        <f>SUM(T685:T686)</f>
        <v>0</v>
      </c>
      <c r="AR684" s="178" t="s">
        <v>156</v>
      </c>
      <c r="AT684" s="179" t="s">
        <v>73</v>
      </c>
      <c r="AU684" s="179" t="s">
        <v>82</v>
      </c>
      <c r="AY684" s="178" t="s">
        <v>133</v>
      </c>
      <c r="BK684" s="180">
        <f>SUM(BK685:BK686)</f>
        <v>0</v>
      </c>
    </row>
    <row r="685" spans="2:65" s="1" customFormat="1" ht="16.5" customHeight="1">
      <c r="B685" s="35"/>
      <c r="C685" s="183" t="s">
        <v>1779</v>
      </c>
      <c r="D685" s="183" t="s">
        <v>136</v>
      </c>
      <c r="E685" s="184" t="s">
        <v>1780</v>
      </c>
      <c r="F685" s="185" t="s">
        <v>1781</v>
      </c>
      <c r="G685" s="186" t="s">
        <v>1740</v>
      </c>
      <c r="H685" s="187">
        <v>1</v>
      </c>
      <c r="I685" s="188"/>
      <c r="J685" s="189">
        <f>ROUND(I685*H685,2)</f>
        <v>0</v>
      </c>
      <c r="K685" s="185" t="s">
        <v>140</v>
      </c>
      <c r="L685" s="39"/>
      <c r="M685" s="190" t="s">
        <v>19</v>
      </c>
      <c r="N685" s="191" t="s">
        <v>45</v>
      </c>
      <c r="O685" s="61"/>
      <c r="P685" s="192">
        <f>O685*H685</f>
        <v>0</v>
      </c>
      <c r="Q685" s="192">
        <v>0</v>
      </c>
      <c r="R685" s="192">
        <f>Q685*H685</f>
        <v>0</v>
      </c>
      <c r="S685" s="192">
        <v>0</v>
      </c>
      <c r="T685" s="193">
        <f>S685*H685</f>
        <v>0</v>
      </c>
      <c r="AR685" s="18" t="s">
        <v>1741</v>
      </c>
      <c r="AT685" s="18" t="s">
        <v>136</v>
      </c>
      <c r="AU685" s="18" t="s">
        <v>84</v>
      </c>
      <c r="AY685" s="18" t="s">
        <v>133</v>
      </c>
      <c r="BE685" s="194">
        <f>IF(N685="základní",J685,0)</f>
        <v>0</v>
      </c>
      <c r="BF685" s="194">
        <f>IF(N685="snížená",J685,0)</f>
        <v>0</v>
      </c>
      <c r="BG685" s="194">
        <f>IF(N685="zákl. přenesená",J685,0)</f>
        <v>0</v>
      </c>
      <c r="BH685" s="194">
        <f>IF(N685="sníž. přenesená",J685,0)</f>
        <v>0</v>
      </c>
      <c r="BI685" s="194">
        <f>IF(N685="nulová",J685,0)</f>
        <v>0</v>
      </c>
      <c r="BJ685" s="18" t="s">
        <v>82</v>
      </c>
      <c r="BK685" s="194">
        <f>ROUND(I685*H685,2)</f>
        <v>0</v>
      </c>
      <c r="BL685" s="18" t="s">
        <v>1741</v>
      </c>
      <c r="BM685" s="18" t="s">
        <v>1782</v>
      </c>
    </row>
    <row r="686" spans="2:65" s="1" customFormat="1" ht="16.5" customHeight="1">
      <c r="B686" s="35"/>
      <c r="C686" s="183" t="s">
        <v>1783</v>
      </c>
      <c r="D686" s="183" t="s">
        <v>136</v>
      </c>
      <c r="E686" s="184" t="s">
        <v>1784</v>
      </c>
      <c r="F686" s="185" t="s">
        <v>1785</v>
      </c>
      <c r="G686" s="186" t="s">
        <v>1740</v>
      </c>
      <c r="H686" s="187">
        <v>1</v>
      </c>
      <c r="I686" s="188"/>
      <c r="J686" s="189">
        <f>ROUND(I686*H686,2)</f>
        <v>0</v>
      </c>
      <c r="K686" s="185" t="s">
        <v>140</v>
      </c>
      <c r="L686" s="39"/>
      <c r="M686" s="206" t="s">
        <v>19</v>
      </c>
      <c r="N686" s="207" t="s">
        <v>45</v>
      </c>
      <c r="O686" s="208"/>
      <c r="P686" s="209">
        <f>O686*H686</f>
        <v>0</v>
      </c>
      <c r="Q686" s="209">
        <v>0</v>
      </c>
      <c r="R686" s="209">
        <f>Q686*H686</f>
        <v>0</v>
      </c>
      <c r="S686" s="209">
        <v>0</v>
      </c>
      <c r="T686" s="210">
        <f>S686*H686</f>
        <v>0</v>
      </c>
      <c r="AR686" s="18" t="s">
        <v>1741</v>
      </c>
      <c r="AT686" s="18" t="s">
        <v>136</v>
      </c>
      <c r="AU686" s="18" t="s">
        <v>84</v>
      </c>
      <c r="AY686" s="18" t="s">
        <v>133</v>
      </c>
      <c r="BE686" s="194">
        <f>IF(N686="základní",J686,0)</f>
        <v>0</v>
      </c>
      <c r="BF686" s="194">
        <f>IF(N686="snížená",J686,0)</f>
        <v>0</v>
      </c>
      <c r="BG686" s="194">
        <f>IF(N686="zákl. přenesená",J686,0)</f>
        <v>0</v>
      </c>
      <c r="BH686" s="194">
        <f>IF(N686="sníž. přenesená",J686,0)</f>
        <v>0</v>
      </c>
      <c r="BI686" s="194">
        <f>IF(N686="nulová",J686,0)</f>
        <v>0</v>
      </c>
      <c r="BJ686" s="18" t="s">
        <v>82</v>
      </c>
      <c r="BK686" s="194">
        <f>ROUND(I686*H686,2)</f>
        <v>0</v>
      </c>
      <c r="BL686" s="18" t="s">
        <v>1741</v>
      </c>
      <c r="BM686" s="18" t="s">
        <v>1786</v>
      </c>
    </row>
    <row r="687" spans="2:12" s="1" customFormat="1" ht="6.95" customHeight="1">
      <c r="B687" s="47"/>
      <c r="C687" s="48"/>
      <c r="D687" s="48"/>
      <c r="E687" s="48"/>
      <c r="F687" s="48"/>
      <c r="G687" s="48"/>
      <c r="H687" s="48"/>
      <c r="I687" s="135"/>
      <c r="J687" s="48"/>
      <c r="K687" s="48"/>
      <c r="L687" s="39"/>
    </row>
  </sheetData>
  <sheetProtection algorithmName="SHA-512" hashValue="Q0xh9JFabCD76qSxTDBP8yWy8LrBpH7zTLSbyHA/Ca63NeBn9uDuAew+mISm9SiFgidLHv6iGydf3vDNDvlL9g==" saltValue="ycSBfUsVd9r1jB3AOWQdWJV+oacQkPM4n1rJYlhdd2N1caCIGFvnD8K5hENIDNE6Gw0g0WtISEmgts8R4BFJdQ==" spinCount="100000" sheet="1" objects="1" scenarios="1" formatColumns="0" formatRows="0" autoFilter="0"/>
  <autoFilter ref="C107:K686"/>
  <mergeCells count="9">
    <mergeCell ref="E50:H50"/>
    <mergeCell ref="E98:H98"/>
    <mergeCell ref="E100:H10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93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84</v>
      </c>
    </row>
    <row r="4" spans="2:46" ht="24.95" customHeight="1">
      <c r="B4" s="21"/>
      <c r="D4" s="111" t="s">
        <v>104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2" t="s">
        <v>16</v>
      </c>
      <c r="L6" s="21"/>
    </row>
    <row r="7" spans="2:12" ht="16.5" customHeight="1">
      <c r="B7" s="21"/>
      <c r="E7" s="376" t="str">
        <f>'Rekapitulace stavby'!K6</f>
        <v>SOŠ a SOU řemesel - Stavební úpravy provozního objektu na univerzální dílnu</v>
      </c>
      <c r="F7" s="377"/>
      <c r="G7" s="377"/>
      <c r="H7" s="377"/>
      <c r="L7" s="21"/>
    </row>
    <row r="8" spans="2:12" s="1" customFormat="1" ht="12" customHeight="1">
      <c r="B8" s="39"/>
      <c r="D8" s="112" t="s">
        <v>105</v>
      </c>
      <c r="I8" s="113"/>
      <c r="L8" s="39"/>
    </row>
    <row r="9" spans="2:12" s="1" customFormat="1" ht="36.95" customHeight="1">
      <c r="B9" s="39"/>
      <c r="E9" s="378" t="s">
        <v>1787</v>
      </c>
      <c r="F9" s="379"/>
      <c r="G9" s="379"/>
      <c r="H9" s="379"/>
      <c r="I9" s="113"/>
      <c r="L9" s="39"/>
    </row>
    <row r="10" spans="2:12" s="1" customFormat="1" ht="11.25">
      <c r="B10" s="39"/>
      <c r="I10" s="113"/>
      <c r="L10" s="39"/>
    </row>
    <row r="11" spans="2:12" s="1" customFormat="1" ht="12" customHeight="1">
      <c r="B11" s="39"/>
      <c r="D11" s="112" t="s">
        <v>18</v>
      </c>
      <c r="F11" s="18" t="s">
        <v>19</v>
      </c>
      <c r="I11" s="114" t="s">
        <v>20</v>
      </c>
      <c r="J11" s="18" t="s">
        <v>19</v>
      </c>
      <c r="L11" s="39"/>
    </row>
    <row r="12" spans="2:12" s="1" customFormat="1" ht="12" customHeight="1">
      <c r="B12" s="39"/>
      <c r="D12" s="112" t="s">
        <v>21</v>
      </c>
      <c r="F12" s="18" t="s">
        <v>22</v>
      </c>
      <c r="I12" s="114" t="s">
        <v>23</v>
      </c>
      <c r="J12" s="115" t="str">
        <f>'Rekapitulace stavby'!AN8</f>
        <v>15. 4. 2019</v>
      </c>
      <c r="L12" s="39"/>
    </row>
    <row r="13" spans="2:12" s="1" customFormat="1" ht="10.9" customHeight="1">
      <c r="B13" s="39"/>
      <c r="I13" s="113"/>
      <c r="L13" s="39"/>
    </row>
    <row r="14" spans="2:12" s="1" customFormat="1" ht="12" customHeight="1">
      <c r="B14" s="39"/>
      <c r="D14" s="112" t="s">
        <v>25</v>
      </c>
      <c r="I14" s="114" t="s">
        <v>26</v>
      </c>
      <c r="J14" s="18" t="s">
        <v>19</v>
      </c>
      <c r="L14" s="39"/>
    </row>
    <row r="15" spans="2:12" s="1" customFormat="1" ht="18" customHeight="1">
      <c r="B15" s="39"/>
      <c r="E15" s="18" t="s">
        <v>27</v>
      </c>
      <c r="I15" s="114" t="s">
        <v>28</v>
      </c>
      <c r="J15" s="18" t="s">
        <v>19</v>
      </c>
      <c r="L15" s="39"/>
    </row>
    <row r="16" spans="2:12" s="1" customFormat="1" ht="6.95" customHeight="1">
      <c r="B16" s="39"/>
      <c r="I16" s="113"/>
      <c r="L16" s="39"/>
    </row>
    <row r="17" spans="2:12" s="1" customFormat="1" ht="12" customHeight="1">
      <c r="B17" s="39"/>
      <c r="D17" s="112" t="s">
        <v>29</v>
      </c>
      <c r="I17" s="114" t="s">
        <v>26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0" t="str">
        <f>'Rekapitulace stavby'!E14</f>
        <v>Vyplň údaj</v>
      </c>
      <c r="F18" s="381"/>
      <c r="G18" s="381"/>
      <c r="H18" s="381"/>
      <c r="I18" s="114" t="s">
        <v>28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13"/>
      <c r="L19" s="39"/>
    </row>
    <row r="20" spans="2:12" s="1" customFormat="1" ht="12" customHeight="1">
      <c r="B20" s="39"/>
      <c r="D20" s="112" t="s">
        <v>31</v>
      </c>
      <c r="I20" s="114" t="s">
        <v>26</v>
      </c>
      <c r="J20" s="18" t="s">
        <v>32</v>
      </c>
      <c r="L20" s="39"/>
    </row>
    <row r="21" spans="2:12" s="1" customFormat="1" ht="18" customHeight="1">
      <c r="B21" s="39"/>
      <c r="E21" s="18" t="s">
        <v>33</v>
      </c>
      <c r="I21" s="114" t="s">
        <v>28</v>
      </c>
      <c r="J21" s="18" t="s">
        <v>34</v>
      </c>
      <c r="L21" s="39"/>
    </row>
    <row r="22" spans="2:12" s="1" customFormat="1" ht="6.95" customHeight="1">
      <c r="B22" s="39"/>
      <c r="I22" s="113"/>
      <c r="L22" s="39"/>
    </row>
    <row r="23" spans="2:12" s="1" customFormat="1" ht="12" customHeight="1">
      <c r="B23" s="39"/>
      <c r="D23" s="112" t="s">
        <v>36</v>
      </c>
      <c r="I23" s="114" t="s">
        <v>26</v>
      </c>
      <c r="J23" s="18" t="str">
        <f>IF('Rekapitulace stavby'!AN19="","",'Rekapitulace stavby'!AN19)</f>
        <v/>
      </c>
      <c r="L23" s="39"/>
    </row>
    <row r="24" spans="2:12" s="1" customFormat="1" ht="18" customHeight="1">
      <c r="B24" s="39"/>
      <c r="E24" s="18" t="str">
        <f>IF('Rekapitulace stavby'!E20="","",'Rekapitulace stavby'!E20)</f>
        <v xml:space="preserve"> </v>
      </c>
      <c r="I24" s="114" t="s">
        <v>28</v>
      </c>
      <c r="J24" s="18" t="str">
        <f>IF('Rekapitulace stavby'!AN20="","",'Rekapitulace stavby'!AN20)</f>
        <v/>
      </c>
      <c r="L24" s="39"/>
    </row>
    <row r="25" spans="2:12" s="1" customFormat="1" ht="6.95" customHeight="1">
      <c r="B25" s="39"/>
      <c r="I25" s="113"/>
      <c r="L25" s="39"/>
    </row>
    <row r="26" spans="2:12" s="1" customFormat="1" ht="12" customHeight="1">
      <c r="B26" s="39"/>
      <c r="D26" s="112" t="s">
        <v>38</v>
      </c>
      <c r="I26" s="113"/>
      <c r="L26" s="39"/>
    </row>
    <row r="27" spans="2:12" s="7" customFormat="1" ht="45" customHeight="1">
      <c r="B27" s="116"/>
      <c r="E27" s="382" t="s">
        <v>107</v>
      </c>
      <c r="F27" s="382"/>
      <c r="G27" s="382"/>
      <c r="H27" s="382"/>
      <c r="I27" s="117"/>
      <c r="L27" s="116"/>
    </row>
    <row r="28" spans="2:12" s="1" customFormat="1" ht="6.95" customHeight="1">
      <c r="B28" s="39"/>
      <c r="I28" s="113"/>
      <c r="L28" s="39"/>
    </row>
    <row r="29" spans="2:12" s="1" customFormat="1" ht="6.95" customHeight="1">
      <c r="B29" s="39"/>
      <c r="D29" s="57"/>
      <c r="E29" s="57"/>
      <c r="F29" s="57"/>
      <c r="G29" s="57"/>
      <c r="H29" s="57"/>
      <c r="I29" s="118"/>
      <c r="J29" s="57"/>
      <c r="K29" s="57"/>
      <c r="L29" s="39"/>
    </row>
    <row r="30" spans="2:12" s="1" customFormat="1" ht="25.35" customHeight="1">
      <c r="B30" s="39"/>
      <c r="D30" s="119" t="s">
        <v>40</v>
      </c>
      <c r="I30" s="113"/>
      <c r="J30" s="120">
        <f>ROUND(J84,2)</f>
        <v>0</v>
      </c>
      <c r="L30" s="39"/>
    </row>
    <row r="31" spans="2:12" s="1" customFormat="1" ht="6.95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14.45" customHeight="1">
      <c r="B32" s="39"/>
      <c r="F32" s="121" t="s">
        <v>42</v>
      </c>
      <c r="I32" s="122" t="s">
        <v>41</v>
      </c>
      <c r="J32" s="121" t="s">
        <v>43</v>
      </c>
      <c r="L32" s="39"/>
    </row>
    <row r="33" spans="2:12" s="1" customFormat="1" ht="14.45" customHeight="1">
      <c r="B33" s="39"/>
      <c r="D33" s="112" t="s">
        <v>44</v>
      </c>
      <c r="E33" s="112" t="s">
        <v>45</v>
      </c>
      <c r="F33" s="123">
        <f>ROUND((SUM(BE84:BE197)),2)</f>
        <v>0</v>
      </c>
      <c r="I33" s="124">
        <v>0.21</v>
      </c>
      <c r="J33" s="123">
        <f>ROUND(((SUM(BE84:BE197))*I33),2)</f>
        <v>0</v>
      </c>
      <c r="L33" s="39"/>
    </row>
    <row r="34" spans="2:12" s="1" customFormat="1" ht="14.45" customHeight="1">
      <c r="B34" s="39"/>
      <c r="E34" s="112" t="s">
        <v>46</v>
      </c>
      <c r="F34" s="123">
        <f>ROUND((SUM(BF84:BF197)),2)</f>
        <v>0</v>
      </c>
      <c r="I34" s="124">
        <v>0.15</v>
      </c>
      <c r="J34" s="123">
        <f>ROUND(((SUM(BF84:BF197))*I34),2)</f>
        <v>0</v>
      </c>
      <c r="L34" s="39"/>
    </row>
    <row r="35" spans="2:12" s="1" customFormat="1" ht="14.45" customHeight="1" hidden="1">
      <c r="B35" s="39"/>
      <c r="E35" s="112" t="s">
        <v>47</v>
      </c>
      <c r="F35" s="123">
        <f>ROUND((SUM(BG84:BG197)),2)</f>
        <v>0</v>
      </c>
      <c r="I35" s="124">
        <v>0.21</v>
      </c>
      <c r="J35" s="123">
        <f>0</f>
        <v>0</v>
      </c>
      <c r="L35" s="39"/>
    </row>
    <row r="36" spans="2:12" s="1" customFormat="1" ht="14.45" customHeight="1" hidden="1">
      <c r="B36" s="39"/>
      <c r="E36" s="112" t="s">
        <v>48</v>
      </c>
      <c r="F36" s="123">
        <f>ROUND((SUM(BH84:BH197)),2)</f>
        <v>0</v>
      </c>
      <c r="I36" s="124">
        <v>0.15</v>
      </c>
      <c r="J36" s="123">
        <f>0</f>
        <v>0</v>
      </c>
      <c r="L36" s="39"/>
    </row>
    <row r="37" spans="2:12" s="1" customFormat="1" ht="14.45" customHeight="1" hidden="1">
      <c r="B37" s="39"/>
      <c r="E37" s="112" t="s">
        <v>49</v>
      </c>
      <c r="F37" s="123">
        <f>ROUND((SUM(BI84:BI197)),2)</f>
        <v>0</v>
      </c>
      <c r="I37" s="124">
        <v>0</v>
      </c>
      <c r="J37" s="123">
        <f>0</f>
        <v>0</v>
      </c>
      <c r="L37" s="39"/>
    </row>
    <row r="38" spans="2:12" s="1" customFormat="1" ht="6.95" customHeight="1">
      <c r="B38" s="39"/>
      <c r="I38" s="113"/>
      <c r="L38" s="39"/>
    </row>
    <row r="39" spans="2:12" s="1" customFormat="1" ht="25.35" customHeight="1">
      <c r="B39" s="39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30"/>
      <c r="J39" s="131">
        <f>SUM(J30:J37)</f>
        <v>0</v>
      </c>
      <c r="K39" s="132"/>
      <c r="L39" s="39"/>
    </row>
    <row r="40" spans="2:12" s="1" customFormat="1" ht="14.45" customHeight="1"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39"/>
    </row>
    <row r="44" spans="2:12" s="1" customFormat="1" ht="6.95" customHeight="1"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39"/>
    </row>
    <row r="45" spans="2:12" s="1" customFormat="1" ht="24.95" customHeight="1">
      <c r="B45" s="35"/>
      <c r="C45" s="24" t="s">
        <v>108</v>
      </c>
      <c r="D45" s="36"/>
      <c r="E45" s="36"/>
      <c r="F45" s="36"/>
      <c r="G45" s="36"/>
      <c r="H45" s="36"/>
      <c r="I45" s="113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13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16.5" customHeight="1">
      <c r="B48" s="35"/>
      <c r="C48" s="36"/>
      <c r="D48" s="36"/>
      <c r="E48" s="383" t="str">
        <f>E7</f>
        <v>SOŠ a SOU řemesel - Stavební úpravy provozního objektu na univerzální dílnu</v>
      </c>
      <c r="F48" s="384"/>
      <c r="G48" s="384"/>
      <c r="H48" s="384"/>
      <c r="I48" s="113"/>
      <c r="J48" s="36"/>
      <c r="K48" s="36"/>
      <c r="L48" s="39"/>
    </row>
    <row r="49" spans="2:12" s="1" customFormat="1" ht="12" customHeight="1">
      <c r="B49" s="35"/>
      <c r="C49" s="30" t="s">
        <v>105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52" t="str">
        <f>E9</f>
        <v>17906EL - Elektroinstalace silnoproud</v>
      </c>
      <c r="F50" s="351"/>
      <c r="G50" s="351"/>
      <c r="H50" s="351"/>
      <c r="I50" s="113"/>
      <c r="J50" s="36"/>
      <c r="K50" s="36"/>
      <c r="L50" s="39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2" customHeight="1">
      <c r="B52" s="35"/>
      <c r="C52" s="30" t="s">
        <v>21</v>
      </c>
      <c r="D52" s="36"/>
      <c r="E52" s="36"/>
      <c r="F52" s="28" t="str">
        <f>F12</f>
        <v>Čáslavská č.p. 202, Kutná Hora - Karlov</v>
      </c>
      <c r="G52" s="36"/>
      <c r="H52" s="36"/>
      <c r="I52" s="114" t="s">
        <v>23</v>
      </c>
      <c r="J52" s="56" t="str">
        <f>IF(J12="","",J12)</f>
        <v>15. 4. 2019</v>
      </c>
      <c r="K52" s="36"/>
      <c r="L52" s="39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38.65" customHeight="1">
      <c r="B54" s="35"/>
      <c r="C54" s="30" t="s">
        <v>25</v>
      </c>
      <c r="D54" s="36"/>
      <c r="E54" s="36"/>
      <c r="F54" s="28" t="str">
        <f>E15</f>
        <v xml:space="preserve">SOŠ a SOU řemesel, Kutná Hora, Čáslavská 202 </v>
      </c>
      <c r="G54" s="36"/>
      <c r="H54" s="36"/>
      <c r="I54" s="114" t="s">
        <v>31</v>
      </c>
      <c r="J54" s="33" t="str">
        <f>E21</f>
        <v>Kutnohorská stavební projekce- ing.Zuzana Hádková</v>
      </c>
      <c r="K54" s="36"/>
      <c r="L54" s="39"/>
    </row>
    <row r="55" spans="2:12" s="1" customFormat="1" ht="13.7" customHeight="1">
      <c r="B55" s="35"/>
      <c r="C55" s="30" t="s">
        <v>29</v>
      </c>
      <c r="D55" s="36"/>
      <c r="E55" s="36"/>
      <c r="F55" s="28" t="str">
        <f>IF(E18="","",E18)</f>
        <v>Vyplň údaj</v>
      </c>
      <c r="G55" s="36"/>
      <c r="H55" s="36"/>
      <c r="I55" s="114" t="s">
        <v>36</v>
      </c>
      <c r="J55" s="33" t="str">
        <f>E24</f>
        <v xml:space="preserve"> </v>
      </c>
      <c r="K55" s="36"/>
      <c r="L55" s="39"/>
    </row>
    <row r="56" spans="2:12" s="1" customFormat="1" ht="10.35" customHeight="1">
      <c r="B56" s="35"/>
      <c r="C56" s="36"/>
      <c r="D56" s="36"/>
      <c r="E56" s="36"/>
      <c r="F56" s="36"/>
      <c r="G56" s="36"/>
      <c r="H56" s="36"/>
      <c r="I56" s="113"/>
      <c r="J56" s="36"/>
      <c r="K56" s="36"/>
      <c r="L56" s="39"/>
    </row>
    <row r="57" spans="2:12" s="1" customFormat="1" ht="29.25" customHeight="1">
      <c r="B57" s="35"/>
      <c r="C57" s="139" t="s">
        <v>109</v>
      </c>
      <c r="D57" s="140"/>
      <c r="E57" s="140"/>
      <c r="F57" s="140"/>
      <c r="G57" s="140"/>
      <c r="H57" s="140"/>
      <c r="I57" s="141"/>
      <c r="J57" s="142" t="s">
        <v>110</v>
      </c>
      <c r="K57" s="140"/>
      <c r="L57" s="39"/>
    </row>
    <row r="58" spans="2:12" s="1" customFormat="1" ht="10.35" customHeight="1">
      <c r="B58" s="35"/>
      <c r="C58" s="36"/>
      <c r="D58" s="36"/>
      <c r="E58" s="36"/>
      <c r="F58" s="36"/>
      <c r="G58" s="36"/>
      <c r="H58" s="36"/>
      <c r="I58" s="113"/>
      <c r="J58" s="36"/>
      <c r="K58" s="36"/>
      <c r="L58" s="39"/>
    </row>
    <row r="59" spans="2:47" s="1" customFormat="1" ht="22.9" customHeight="1">
      <c r="B59" s="35"/>
      <c r="C59" s="143" t="s">
        <v>72</v>
      </c>
      <c r="D59" s="36"/>
      <c r="E59" s="36"/>
      <c r="F59" s="36"/>
      <c r="G59" s="36"/>
      <c r="H59" s="36"/>
      <c r="I59" s="113"/>
      <c r="J59" s="74">
        <f>J84</f>
        <v>0</v>
      </c>
      <c r="K59" s="36"/>
      <c r="L59" s="39"/>
      <c r="AU59" s="18" t="s">
        <v>111</v>
      </c>
    </row>
    <row r="60" spans="2:12" s="8" customFormat="1" ht="24.95" customHeight="1">
      <c r="B60" s="144"/>
      <c r="C60" s="145"/>
      <c r="D60" s="146" t="s">
        <v>1788</v>
      </c>
      <c r="E60" s="147"/>
      <c r="F60" s="147"/>
      <c r="G60" s="147"/>
      <c r="H60" s="147"/>
      <c r="I60" s="148"/>
      <c r="J60" s="149">
        <f>J85</f>
        <v>0</v>
      </c>
      <c r="K60" s="145"/>
      <c r="L60" s="150"/>
    </row>
    <row r="61" spans="2:12" s="8" customFormat="1" ht="24.95" customHeight="1">
      <c r="B61" s="144"/>
      <c r="C61" s="145"/>
      <c r="D61" s="146" t="s">
        <v>1789</v>
      </c>
      <c r="E61" s="147"/>
      <c r="F61" s="147"/>
      <c r="G61" s="147"/>
      <c r="H61" s="147"/>
      <c r="I61" s="148"/>
      <c r="J61" s="149">
        <f>J112</f>
        <v>0</v>
      </c>
      <c r="K61" s="145"/>
      <c r="L61" s="150"/>
    </row>
    <row r="62" spans="2:12" s="8" customFormat="1" ht="24.95" customHeight="1">
      <c r="B62" s="144"/>
      <c r="C62" s="145"/>
      <c r="D62" s="146" t="s">
        <v>1790</v>
      </c>
      <c r="E62" s="147"/>
      <c r="F62" s="147"/>
      <c r="G62" s="147"/>
      <c r="H62" s="147"/>
      <c r="I62" s="148"/>
      <c r="J62" s="149">
        <f>J120</f>
        <v>0</v>
      </c>
      <c r="K62" s="145"/>
      <c r="L62" s="150"/>
    </row>
    <row r="63" spans="2:12" s="8" customFormat="1" ht="24.95" customHeight="1">
      <c r="B63" s="144"/>
      <c r="C63" s="145"/>
      <c r="D63" s="146" t="s">
        <v>1791</v>
      </c>
      <c r="E63" s="147"/>
      <c r="F63" s="147"/>
      <c r="G63" s="147"/>
      <c r="H63" s="147"/>
      <c r="I63" s="148"/>
      <c r="J63" s="149">
        <f>J166</f>
        <v>0</v>
      </c>
      <c r="K63" s="145"/>
      <c r="L63" s="150"/>
    </row>
    <row r="64" spans="2:12" s="8" customFormat="1" ht="24.95" customHeight="1">
      <c r="B64" s="144"/>
      <c r="C64" s="145"/>
      <c r="D64" s="146" t="s">
        <v>1792</v>
      </c>
      <c r="E64" s="147"/>
      <c r="F64" s="147"/>
      <c r="G64" s="147"/>
      <c r="H64" s="147"/>
      <c r="I64" s="148"/>
      <c r="J64" s="149">
        <f>J187</f>
        <v>0</v>
      </c>
      <c r="K64" s="145"/>
      <c r="L64" s="150"/>
    </row>
    <row r="65" spans="2:12" s="1" customFormat="1" ht="21.75" customHeight="1">
      <c r="B65" s="35"/>
      <c r="C65" s="36"/>
      <c r="D65" s="36"/>
      <c r="E65" s="36"/>
      <c r="F65" s="36"/>
      <c r="G65" s="36"/>
      <c r="H65" s="36"/>
      <c r="I65" s="113"/>
      <c r="J65" s="36"/>
      <c r="K65" s="36"/>
      <c r="L65" s="39"/>
    </row>
    <row r="66" spans="2:12" s="1" customFormat="1" ht="6.95" customHeight="1">
      <c r="B66" s="47"/>
      <c r="C66" s="48"/>
      <c r="D66" s="48"/>
      <c r="E66" s="48"/>
      <c r="F66" s="48"/>
      <c r="G66" s="48"/>
      <c r="H66" s="48"/>
      <c r="I66" s="135"/>
      <c r="J66" s="48"/>
      <c r="K66" s="48"/>
      <c r="L66" s="39"/>
    </row>
    <row r="70" spans="2:12" s="1" customFormat="1" ht="6.95" customHeight="1">
      <c r="B70" s="49"/>
      <c r="C70" s="50"/>
      <c r="D70" s="50"/>
      <c r="E70" s="50"/>
      <c r="F70" s="50"/>
      <c r="G70" s="50"/>
      <c r="H70" s="50"/>
      <c r="I70" s="138"/>
      <c r="J70" s="50"/>
      <c r="K70" s="50"/>
      <c r="L70" s="39"/>
    </row>
    <row r="71" spans="2:12" s="1" customFormat="1" ht="24.95" customHeight="1">
      <c r="B71" s="35"/>
      <c r="C71" s="24" t="s">
        <v>118</v>
      </c>
      <c r="D71" s="36"/>
      <c r="E71" s="36"/>
      <c r="F71" s="36"/>
      <c r="G71" s="36"/>
      <c r="H71" s="36"/>
      <c r="I71" s="113"/>
      <c r="J71" s="36"/>
      <c r="K71" s="36"/>
      <c r="L71" s="39"/>
    </row>
    <row r="72" spans="2:12" s="1" customFormat="1" ht="6.95" customHeight="1">
      <c r="B72" s="35"/>
      <c r="C72" s="36"/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12" customHeight="1">
      <c r="B73" s="35"/>
      <c r="C73" s="30" t="s">
        <v>16</v>
      </c>
      <c r="D73" s="36"/>
      <c r="E73" s="36"/>
      <c r="F73" s="36"/>
      <c r="G73" s="36"/>
      <c r="H73" s="36"/>
      <c r="I73" s="113"/>
      <c r="J73" s="36"/>
      <c r="K73" s="36"/>
      <c r="L73" s="39"/>
    </row>
    <row r="74" spans="2:12" s="1" customFormat="1" ht="16.5" customHeight="1">
      <c r="B74" s="35"/>
      <c r="C74" s="36"/>
      <c r="D74" s="36"/>
      <c r="E74" s="383" t="str">
        <f>E7</f>
        <v>SOŠ a SOU řemesel - Stavební úpravy provozního objektu na univerzální dílnu</v>
      </c>
      <c r="F74" s="384"/>
      <c r="G74" s="384"/>
      <c r="H74" s="384"/>
      <c r="I74" s="113"/>
      <c r="J74" s="36"/>
      <c r="K74" s="36"/>
      <c r="L74" s="39"/>
    </row>
    <row r="75" spans="2:12" s="1" customFormat="1" ht="12" customHeight="1">
      <c r="B75" s="35"/>
      <c r="C75" s="30" t="s">
        <v>105</v>
      </c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16.5" customHeight="1">
      <c r="B76" s="35"/>
      <c r="C76" s="36"/>
      <c r="D76" s="36"/>
      <c r="E76" s="352" t="str">
        <f>E9</f>
        <v>17906EL - Elektroinstalace silnoproud</v>
      </c>
      <c r="F76" s="351"/>
      <c r="G76" s="351"/>
      <c r="H76" s="351"/>
      <c r="I76" s="113"/>
      <c r="J76" s="36"/>
      <c r="K76" s="36"/>
      <c r="L76" s="39"/>
    </row>
    <row r="77" spans="2:12" s="1" customFormat="1" ht="6.95" customHeight="1">
      <c r="B77" s="35"/>
      <c r="C77" s="36"/>
      <c r="D77" s="36"/>
      <c r="E77" s="36"/>
      <c r="F77" s="36"/>
      <c r="G77" s="36"/>
      <c r="H77" s="36"/>
      <c r="I77" s="113"/>
      <c r="J77" s="36"/>
      <c r="K77" s="36"/>
      <c r="L77" s="39"/>
    </row>
    <row r="78" spans="2:12" s="1" customFormat="1" ht="12" customHeight="1">
      <c r="B78" s="35"/>
      <c r="C78" s="30" t="s">
        <v>21</v>
      </c>
      <c r="D78" s="36"/>
      <c r="E78" s="36"/>
      <c r="F78" s="28" t="str">
        <f>F12</f>
        <v>Čáslavská č.p. 202, Kutná Hora - Karlov</v>
      </c>
      <c r="G78" s="36"/>
      <c r="H78" s="36"/>
      <c r="I78" s="114" t="s">
        <v>23</v>
      </c>
      <c r="J78" s="56" t="str">
        <f>IF(J12="","",J12)</f>
        <v>15. 4. 2019</v>
      </c>
      <c r="K78" s="36"/>
      <c r="L78" s="39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38.65" customHeight="1">
      <c r="B80" s="35"/>
      <c r="C80" s="30" t="s">
        <v>25</v>
      </c>
      <c r="D80" s="36"/>
      <c r="E80" s="36"/>
      <c r="F80" s="28" t="str">
        <f>E15</f>
        <v xml:space="preserve">SOŠ a SOU řemesel, Kutná Hora, Čáslavská 202 </v>
      </c>
      <c r="G80" s="36"/>
      <c r="H80" s="36"/>
      <c r="I80" s="114" t="s">
        <v>31</v>
      </c>
      <c r="J80" s="33" t="str">
        <f>E21</f>
        <v>Kutnohorská stavební projekce- ing.Zuzana Hádková</v>
      </c>
      <c r="K80" s="36"/>
      <c r="L80" s="39"/>
    </row>
    <row r="81" spans="2:12" s="1" customFormat="1" ht="13.7" customHeight="1">
      <c r="B81" s="35"/>
      <c r="C81" s="30" t="s">
        <v>29</v>
      </c>
      <c r="D81" s="36"/>
      <c r="E81" s="36"/>
      <c r="F81" s="28" t="str">
        <f>IF(E18="","",E18)</f>
        <v>Vyplň údaj</v>
      </c>
      <c r="G81" s="36"/>
      <c r="H81" s="36"/>
      <c r="I81" s="114" t="s">
        <v>36</v>
      </c>
      <c r="J81" s="33" t="str">
        <f>E24</f>
        <v xml:space="preserve"> </v>
      </c>
      <c r="K81" s="36"/>
      <c r="L81" s="39"/>
    </row>
    <row r="82" spans="2:12" s="1" customFormat="1" ht="10.35" customHeight="1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20" s="10" customFormat="1" ht="29.25" customHeight="1">
      <c r="B83" s="157"/>
      <c r="C83" s="158" t="s">
        <v>119</v>
      </c>
      <c r="D83" s="159" t="s">
        <v>59</v>
      </c>
      <c r="E83" s="159" t="s">
        <v>55</v>
      </c>
      <c r="F83" s="159" t="s">
        <v>56</v>
      </c>
      <c r="G83" s="159" t="s">
        <v>120</v>
      </c>
      <c r="H83" s="159" t="s">
        <v>121</v>
      </c>
      <c r="I83" s="160" t="s">
        <v>122</v>
      </c>
      <c r="J83" s="159" t="s">
        <v>110</v>
      </c>
      <c r="K83" s="161" t="s">
        <v>123</v>
      </c>
      <c r="L83" s="162"/>
      <c r="M83" s="65" t="s">
        <v>19</v>
      </c>
      <c r="N83" s="66" t="s">
        <v>44</v>
      </c>
      <c r="O83" s="66" t="s">
        <v>124</v>
      </c>
      <c r="P83" s="66" t="s">
        <v>125</v>
      </c>
      <c r="Q83" s="66" t="s">
        <v>126</v>
      </c>
      <c r="R83" s="66" t="s">
        <v>127</v>
      </c>
      <c r="S83" s="66" t="s">
        <v>128</v>
      </c>
      <c r="T83" s="67" t="s">
        <v>129</v>
      </c>
    </row>
    <row r="84" spans="2:63" s="1" customFormat="1" ht="22.9" customHeight="1">
      <c r="B84" s="35"/>
      <c r="C84" s="72" t="s">
        <v>130</v>
      </c>
      <c r="D84" s="36"/>
      <c r="E84" s="36"/>
      <c r="F84" s="36"/>
      <c r="G84" s="36"/>
      <c r="H84" s="36"/>
      <c r="I84" s="113"/>
      <c r="J84" s="163">
        <f>BK84</f>
        <v>0</v>
      </c>
      <c r="K84" s="36"/>
      <c r="L84" s="39"/>
      <c r="M84" s="68"/>
      <c r="N84" s="69"/>
      <c r="O84" s="69"/>
      <c r="P84" s="164">
        <f>P85+P112+P120+P166+P187</f>
        <v>0</v>
      </c>
      <c r="Q84" s="69"/>
      <c r="R84" s="164">
        <f>R85+R112+R120+R166+R187</f>
        <v>0</v>
      </c>
      <c r="S84" s="69"/>
      <c r="T84" s="165">
        <f>T85+T112+T120+T166+T187</f>
        <v>0</v>
      </c>
      <c r="AT84" s="18" t="s">
        <v>73</v>
      </c>
      <c r="AU84" s="18" t="s">
        <v>111</v>
      </c>
      <c r="BK84" s="166">
        <f>BK85+BK112+BK120+BK166+BK187</f>
        <v>0</v>
      </c>
    </row>
    <row r="85" spans="2:63" s="11" customFormat="1" ht="25.9" customHeight="1">
      <c r="B85" s="167"/>
      <c r="C85" s="168"/>
      <c r="D85" s="169" t="s">
        <v>73</v>
      </c>
      <c r="E85" s="170" t="s">
        <v>1793</v>
      </c>
      <c r="F85" s="170" t="s">
        <v>1794</v>
      </c>
      <c r="G85" s="168"/>
      <c r="H85" s="168"/>
      <c r="I85" s="171"/>
      <c r="J85" s="172">
        <f>BK85</f>
        <v>0</v>
      </c>
      <c r="K85" s="168"/>
      <c r="L85" s="173"/>
      <c r="M85" s="174"/>
      <c r="N85" s="175"/>
      <c r="O85" s="175"/>
      <c r="P85" s="176">
        <f>SUM(P86:P111)</f>
        <v>0</v>
      </c>
      <c r="Q85" s="175"/>
      <c r="R85" s="176">
        <f>SUM(R86:R111)</f>
        <v>0</v>
      </c>
      <c r="S85" s="175"/>
      <c r="T85" s="177">
        <f>SUM(T86:T111)</f>
        <v>0</v>
      </c>
      <c r="AR85" s="178" t="s">
        <v>84</v>
      </c>
      <c r="AT85" s="179" t="s">
        <v>73</v>
      </c>
      <c r="AU85" s="179" t="s">
        <v>74</v>
      </c>
      <c r="AY85" s="178" t="s">
        <v>133</v>
      </c>
      <c r="BK85" s="180">
        <f>SUM(BK86:BK111)</f>
        <v>0</v>
      </c>
    </row>
    <row r="86" spans="2:65" s="1" customFormat="1" ht="33.75" customHeight="1">
      <c r="B86" s="35"/>
      <c r="C86" s="195" t="s">
        <v>82</v>
      </c>
      <c r="D86" s="195" t="s">
        <v>143</v>
      </c>
      <c r="E86" s="196" t="s">
        <v>1795</v>
      </c>
      <c r="F86" s="197" t="s">
        <v>1796</v>
      </c>
      <c r="G86" s="198" t="s">
        <v>1727</v>
      </c>
      <c r="H86" s="199">
        <v>1</v>
      </c>
      <c r="I86" s="200"/>
      <c r="J86" s="201">
        <f aca="true" t="shared" si="0" ref="J86:J111">ROUND(I86*H86,2)</f>
        <v>0</v>
      </c>
      <c r="K86" s="197" t="s">
        <v>1797</v>
      </c>
      <c r="L86" s="202"/>
      <c r="M86" s="203" t="s">
        <v>19</v>
      </c>
      <c r="N86" s="204" t="s">
        <v>45</v>
      </c>
      <c r="O86" s="61"/>
      <c r="P86" s="192">
        <f aca="true" t="shared" si="1" ref="P86:P111">O86*H86</f>
        <v>0</v>
      </c>
      <c r="Q86" s="192">
        <v>0</v>
      </c>
      <c r="R86" s="192">
        <f aca="true" t="shared" si="2" ref="R86:R111">Q86*H86</f>
        <v>0</v>
      </c>
      <c r="S86" s="192">
        <v>0</v>
      </c>
      <c r="T86" s="193">
        <f aca="true" t="shared" si="3" ref="T86:T111">S86*H86</f>
        <v>0</v>
      </c>
      <c r="AR86" s="18" t="s">
        <v>1798</v>
      </c>
      <c r="AT86" s="18" t="s">
        <v>143</v>
      </c>
      <c r="AU86" s="18" t="s">
        <v>82</v>
      </c>
      <c r="AY86" s="18" t="s">
        <v>133</v>
      </c>
      <c r="BE86" s="194">
        <f aca="true" t="shared" si="4" ref="BE86:BE111">IF(N86="základní",J86,0)</f>
        <v>0</v>
      </c>
      <c r="BF86" s="194">
        <f aca="true" t="shared" si="5" ref="BF86:BF111">IF(N86="snížená",J86,0)</f>
        <v>0</v>
      </c>
      <c r="BG86" s="194">
        <f aca="true" t="shared" si="6" ref="BG86:BG111">IF(N86="zákl. přenesená",J86,0)</f>
        <v>0</v>
      </c>
      <c r="BH86" s="194">
        <f aca="true" t="shared" si="7" ref="BH86:BH111">IF(N86="sníž. přenesená",J86,0)</f>
        <v>0</v>
      </c>
      <c r="BI86" s="194">
        <f aca="true" t="shared" si="8" ref="BI86:BI111">IF(N86="nulová",J86,0)</f>
        <v>0</v>
      </c>
      <c r="BJ86" s="18" t="s">
        <v>82</v>
      </c>
      <c r="BK86" s="194">
        <f aca="true" t="shared" si="9" ref="BK86:BK111">ROUND(I86*H86,2)</f>
        <v>0</v>
      </c>
      <c r="BL86" s="18" t="s">
        <v>538</v>
      </c>
      <c r="BM86" s="18" t="s">
        <v>1799</v>
      </c>
    </row>
    <row r="87" spans="2:65" s="1" customFormat="1" ht="33.75" customHeight="1">
      <c r="B87" s="35"/>
      <c r="C87" s="195" t="s">
        <v>84</v>
      </c>
      <c r="D87" s="195" t="s">
        <v>143</v>
      </c>
      <c r="E87" s="196" t="s">
        <v>1800</v>
      </c>
      <c r="F87" s="197" t="s">
        <v>1801</v>
      </c>
      <c r="G87" s="198" t="s">
        <v>1727</v>
      </c>
      <c r="H87" s="199">
        <v>1</v>
      </c>
      <c r="I87" s="200"/>
      <c r="J87" s="201">
        <f t="shared" si="0"/>
        <v>0</v>
      </c>
      <c r="K87" s="197" t="s">
        <v>1797</v>
      </c>
      <c r="L87" s="202"/>
      <c r="M87" s="203" t="s">
        <v>19</v>
      </c>
      <c r="N87" s="204" t="s">
        <v>45</v>
      </c>
      <c r="O87" s="61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18" t="s">
        <v>1798</v>
      </c>
      <c r="AT87" s="18" t="s">
        <v>143</v>
      </c>
      <c r="AU87" s="18" t="s">
        <v>82</v>
      </c>
      <c r="AY87" s="18" t="s">
        <v>133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18" t="s">
        <v>82</v>
      </c>
      <c r="BK87" s="194">
        <f t="shared" si="9"/>
        <v>0</v>
      </c>
      <c r="BL87" s="18" t="s">
        <v>538</v>
      </c>
      <c r="BM87" s="18" t="s">
        <v>1802</v>
      </c>
    </row>
    <row r="88" spans="2:65" s="1" customFormat="1" ht="33.75" customHeight="1">
      <c r="B88" s="35"/>
      <c r="C88" s="195" t="s">
        <v>148</v>
      </c>
      <c r="D88" s="195" t="s">
        <v>143</v>
      </c>
      <c r="E88" s="196" t="s">
        <v>1803</v>
      </c>
      <c r="F88" s="197" t="s">
        <v>1804</v>
      </c>
      <c r="G88" s="198" t="s">
        <v>1727</v>
      </c>
      <c r="H88" s="199">
        <v>3</v>
      </c>
      <c r="I88" s="200"/>
      <c r="J88" s="201">
        <f t="shared" si="0"/>
        <v>0</v>
      </c>
      <c r="K88" s="197" t="s">
        <v>1797</v>
      </c>
      <c r="L88" s="202"/>
      <c r="M88" s="203" t="s">
        <v>19</v>
      </c>
      <c r="N88" s="204" t="s">
        <v>45</v>
      </c>
      <c r="O88" s="61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18" t="s">
        <v>1798</v>
      </c>
      <c r="AT88" s="18" t="s">
        <v>143</v>
      </c>
      <c r="AU88" s="18" t="s">
        <v>82</v>
      </c>
      <c r="AY88" s="18" t="s">
        <v>133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18" t="s">
        <v>82</v>
      </c>
      <c r="BK88" s="194">
        <f t="shared" si="9"/>
        <v>0</v>
      </c>
      <c r="BL88" s="18" t="s">
        <v>538</v>
      </c>
      <c r="BM88" s="18" t="s">
        <v>1805</v>
      </c>
    </row>
    <row r="89" spans="2:65" s="1" customFormat="1" ht="33.75" customHeight="1">
      <c r="B89" s="35"/>
      <c r="C89" s="195" t="s">
        <v>152</v>
      </c>
      <c r="D89" s="195" t="s">
        <v>143</v>
      </c>
      <c r="E89" s="196" t="s">
        <v>1806</v>
      </c>
      <c r="F89" s="197" t="s">
        <v>1807</v>
      </c>
      <c r="G89" s="198" t="s">
        <v>1727</v>
      </c>
      <c r="H89" s="199">
        <v>1</v>
      </c>
      <c r="I89" s="200"/>
      <c r="J89" s="201">
        <f t="shared" si="0"/>
        <v>0</v>
      </c>
      <c r="K89" s="197" t="s">
        <v>1797</v>
      </c>
      <c r="L89" s="202"/>
      <c r="M89" s="203" t="s">
        <v>19</v>
      </c>
      <c r="N89" s="204" t="s">
        <v>45</v>
      </c>
      <c r="O89" s="61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18" t="s">
        <v>1798</v>
      </c>
      <c r="AT89" s="18" t="s">
        <v>143</v>
      </c>
      <c r="AU89" s="18" t="s">
        <v>82</v>
      </c>
      <c r="AY89" s="18" t="s">
        <v>133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18" t="s">
        <v>82</v>
      </c>
      <c r="BK89" s="194">
        <f t="shared" si="9"/>
        <v>0</v>
      </c>
      <c r="BL89" s="18" t="s">
        <v>538</v>
      </c>
      <c r="BM89" s="18" t="s">
        <v>1808</v>
      </c>
    </row>
    <row r="90" spans="2:65" s="1" customFormat="1" ht="33.75" customHeight="1">
      <c r="B90" s="35"/>
      <c r="C90" s="195" t="s">
        <v>156</v>
      </c>
      <c r="D90" s="195" t="s">
        <v>143</v>
      </c>
      <c r="E90" s="196" t="s">
        <v>1809</v>
      </c>
      <c r="F90" s="197" t="s">
        <v>1810</v>
      </c>
      <c r="G90" s="198" t="s">
        <v>1727</v>
      </c>
      <c r="H90" s="199">
        <v>1</v>
      </c>
      <c r="I90" s="200"/>
      <c r="J90" s="201">
        <f t="shared" si="0"/>
        <v>0</v>
      </c>
      <c r="K90" s="197" t="s">
        <v>1797</v>
      </c>
      <c r="L90" s="202"/>
      <c r="M90" s="203" t="s">
        <v>19</v>
      </c>
      <c r="N90" s="204" t="s">
        <v>45</v>
      </c>
      <c r="O90" s="61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18" t="s">
        <v>1798</v>
      </c>
      <c r="AT90" s="18" t="s">
        <v>143</v>
      </c>
      <c r="AU90" s="18" t="s">
        <v>82</v>
      </c>
      <c r="AY90" s="18" t="s">
        <v>133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8" t="s">
        <v>82</v>
      </c>
      <c r="BK90" s="194">
        <f t="shared" si="9"/>
        <v>0</v>
      </c>
      <c r="BL90" s="18" t="s">
        <v>538</v>
      </c>
      <c r="BM90" s="18" t="s">
        <v>1811</v>
      </c>
    </row>
    <row r="91" spans="2:65" s="1" customFormat="1" ht="33.75" customHeight="1">
      <c r="B91" s="35"/>
      <c r="C91" s="195" t="s">
        <v>160</v>
      </c>
      <c r="D91" s="195" t="s">
        <v>143</v>
      </c>
      <c r="E91" s="196" t="s">
        <v>1812</v>
      </c>
      <c r="F91" s="197" t="s">
        <v>1810</v>
      </c>
      <c r="G91" s="198" t="s">
        <v>1727</v>
      </c>
      <c r="H91" s="199">
        <v>1</v>
      </c>
      <c r="I91" s="200"/>
      <c r="J91" s="201">
        <f t="shared" si="0"/>
        <v>0</v>
      </c>
      <c r="K91" s="197" t="s">
        <v>1797</v>
      </c>
      <c r="L91" s="202"/>
      <c r="M91" s="203" t="s">
        <v>19</v>
      </c>
      <c r="N91" s="204" t="s">
        <v>45</v>
      </c>
      <c r="O91" s="61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18" t="s">
        <v>1798</v>
      </c>
      <c r="AT91" s="18" t="s">
        <v>143</v>
      </c>
      <c r="AU91" s="18" t="s">
        <v>82</v>
      </c>
      <c r="AY91" s="18" t="s">
        <v>133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82</v>
      </c>
      <c r="BK91" s="194">
        <f t="shared" si="9"/>
        <v>0</v>
      </c>
      <c r="BL91" s="18" t="s">
        <v>538</v>
      </c>
      <c r="BM91" s="18" t="s">
        <v>1813</v>
      </c>
    </row>
    <row r="92" spans="2:65" s="1" customFormat="1" ht="33.75" customHeight="1">
      <c r="B92" s="35"/>
      <c r="C92" s="195" t="s">
        <v>164</v>
      </c>
      <c r="D92" s="195" t="s">
        <v>143</v>
      </c>
      <c r="E92" s="196" t="s">
        <v>1814</v>
      </c>
      <c r="F92" s="197" t="s">
        <v>1810</v>
      </c>
      <c r="G92" s="198" t="s">
        <v>1727</v>
      </c>
      <c r="H92" s="199">
        <v>2</v>
      </c>
      <c r="I92" s="200"/>
      <c r="J92" s="201">
        <f t="shared" si="0"/>
        <v>0</v>
      </c>
      <c r="K92" s="197" t="s">
        <v>1797</v>
      </c>
      <c r="L92" s="202"/>
      <c r="M92" s="203" t="s">
        <v>19</v>
      </c>
      <c r="N92" s="204" t="s">
        <v>45</v>
      </c>
      <c r="O92" s="61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18" t="s">
        <v>1798</v>
      </c>
      <c r="AT92" s="18" t="s">
        <v>143</v>
      </c>
      <c r="AU92" s="18" t="s">
        <v>82</v>
      </c>
      <c r="AY92" s="18" t="s">
        <v>133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82</v>
      </c>
      <c r="BK92" s="194">
        <f t="shared" si="9"/>
        <v>0</v>
      </c>
      <c r="BL92" s="18" t="s">
        <v>538</v>
      </c>
      <c r="BM92" s="18" t="s">
        <v>1815</v>
      </c>
    </row>
    <row r="93" spans="2:65" s="1" customFormat="1" ht="33.75" customHeight="1">
      <c r="B93" s="35"/>
      <c r="C93" s="195" t="s">
        <v>168</v>
      </c>
      <c r="D93" s="195" t="s">
        <v>143</v>
      </c>
      <c r="E93" s="196" t="s">
        <v>1816</v>
      </c>
      <c r="F93" s="197" t="s">
        <v>1810</v>
      </c>
      <c r="G93" s="198" t="s">
        <v>1727</v>
      </c>
      <c r="H93" s="199">
        <v>4</v>
      </c>
      <c r="I93" s="200"/>
      <c r="J93" s="201">
        <f t="shared" si="0"/>
        <v>0</v>
      </c>
      <c r="K93" s="197" t="s">
        <v>1797</v>
      </c>
      <c r="L93" s="202"/>
      <c r="M93" s="203" t="s">
        <v>19</v>
      </c>
      <c r="N93" s="204" t="s">
        <v>45</v>
      </c>
      <c r="O93" s="61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18" t="s">
        <v>1798</v>
      </c>
      <c r="AT93" s="18" t="s">
        <v>143</v>
      </c>
      <c r="AU93" s="18" t="s">
        <v>82</v>
      </c>
      <c r="AY93" s="18" t="s">
        <v>133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82</v>
      </c>
      <c r="BK93" s="194">
        <f t="shared" si="9"/>
        <v>0</v>
      </c>
      <c r="BL93" s="18" t="s">
        <v>538</v>
      </c>
      <c r="BM93" s="18" t="s">
        <v>1817</v>
      </c>
    </row>
    <row r="94" spans="2:65" s="1" customFormat="1" ht="33.75" customHeight="1">
      <c r="B94" s="35"/>
      <c r="C94" s="195" t="s">
        <v>173</v>
      </c>
      <c r="D94" s="195" t="s">
        <v>143</v>
      </c>
      <c r="E94" s="196" t="s">
        <v>1818</v>
      </c>
      <c r="F94" s="197" t="s">
        <v>1810</v>
      </c>
      <c r="G94" s="198" t="s">
        <v>1727</v>
      </c>
      <c r="H94" s="199">
        <v>1</v>
      </c>
      <c r="I94" s="200"/>
      <c r="J94" s="201">
        <f t="shared" si="0"/>
        <v>0</v>
      </c>
      <c r="K94" s="197" t="s">
        <v>1797</v>
      </c>
      <c r="L94" s="202"/>
      <c r="M94" s="203" t="s">
        <v>19</v>
      </c>
      <c r="N94" s="204" t="s">
        <v>45</v>
      </c>
      <c r="O94" s="61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18" t="s">
        <v>1798</v>
      </c>
      <c r="AT94" s="18" t="s">
        <v>143</v>
      </c>
      <c r="AU94" s="18" t="s">
        <v>82</v>
      </c>
      <c r="AY94" s="18" t="s">
        <v>133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82</v>
      </c>
      <c r="BK94" s="194">
        <f t="shared" si="9"/>
        <v>0</v>
      </c>
      <c r="BL94" s="18" t="s">
        <v>538</v>
      </c>
      <c r="BM94" s="18" t="s">
        <v>1819</v>
      </c>
    </row>
    <row r="95" spans="2:65" s="1" customFormat="1" ht="33.75" customHeight="1">
      <c r="B95" s="35"/>
      <c r="C95" s="195" t="s">
        <v>177</v>
      </c>
      <c r="D95" s="195" t="s">
        <v>143</v>
      </c>
      <c r="E95" s="196" t="s">
        <v>1820</v>
      </c>
      <c r="F95" s="197" t="s">
        <v>1810</v>
      </c>
      <c r="G95" s="198" t="s">
        <v>1727</v>
      </c>
      <c r="H95" s="199">
        <v>1</v>
      </c>
      <c r="I95" s="200"/>
      <c r="J95" s="201">
        <f t="shared" si="0"/>
        <v>0</v>
      </c>
      <c r="K95" s="197" t="s">
        <v>1797</v>
      </c>
      <c r="L95" s="202"/>
      <c r="M95" s="203" t="s">
        <v>19</v>
      </c>
      <c r="N95" s="204" t="s">
        <v>45</v>
      </c>
      <c r="O95" s="61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18" t="s">
        <v>1798</v>
      </c>
      <c r="AT95" s="18" t="s">
        <v>143</v>
      </c>
      <c r="AU95" s="18" t="s">
        <v>82</v>
      </c>
      <c r="AY95" s="18" t="s">
        <v>133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82</v>
      </c>
      <c r="BK95" s="194">
        <f t="shared" si="9"/>
        <v>0</v>
      </c>
      <c r="BL95" s="18" t="s">
        <v>538</v>
      </c>
      <c r="BM95" s="18" t="s">
        <v>1821</v>
      </c>
    </row>
    <row r="96" spans="2:65" s="1" customFormat="1" ht="33.75" customHeight="1">
      <c r="B96" s="35"/>
      <c r="C96" s="195" t="s">
        <v>181</v>
      </c>
      <c r="D96" s="195" t="s">
        <v>143</v>
      </c>
      <c r="E96" s="196" t="s">
        <v>1822</v>
      </c>
      <c r="F96" s="197" t="s">
        <v>1810</v>
      </c>
      <c r="G96" s="198" t="s">
        <v>1727</v>
      </c>
      <c r="H96" s="199">
        <v>9</v>
      </c>
      <c r="I96" s="200"/>
      <c r="J96" s="201">
        <f t="shared" si="0"/>
        <v>0</v>
      </c>
      <c r="K96" s="197" t="s">
        <v>1797</v>
      </c>
      <c r="L96" s="202"/>
      <c r="M96" s="203" t="s">
        <v>19</v>
      </c>
      <c r="N96" s="204" t="s">
        <v>45</v>
      </c>
      <c r="O96" s="61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18" t="s">
        <v>1798</v>
      </c>
      <c r="AT96" s="18" t="s">
        <v>143</v>
      </c>
      <c r="AU96" s="18" t="s">
        <v>82</v>
      </c>
      <c r="AY96" s="18" t="s">
        <v>133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82</v>
      </c>
      <c r="BK96" s="194">
        <f t="shared" si="9"/>
        <v>0</v>
      </c>
      <c r="BL96" s="18" t="s">
        <v>538</v>
      </c>
      <c r="BM96" s="18" t="s">
        <v>1823</v>
      </c>
    </row>
    <row r="97" spans="2:65" s="1" customFormat="1" ht="33.75" customHeight="1">
      <c r="B97" s="35"/>
      <c r="C97" s="195" t="s">
        <v>188</v>
      </c>
      <c r="D97" s="195" t="s">
        <v>143</v>
      </c>
      <c r="E97" s="196" t="s">
        <v>1824</v>
      </c>
      <c r="F97" s="197" t="s">
        <v>1810</v>
      </c>
      <c r="G97" s="198" t="s">
        <v>1727</v>
      </c>
      <c r="H97" s="199">
        <v>19</v>
      </c>
      <c r="I97" s="200"/>
      <c r="J97" s="201">
        <f t="shared" si="0"/>
        <v>0</v>
      </c>
      <c r="K97" s="197" t="s">
        <v>1797</v>
      </c>
      <c r="L97" s="202"/>
      <c r="M97" s="203" t="s">
        <v>19</v>
      </c>
      <c r="N97" s="204" t="s">
        <v>45</v>
      </c>
      <c r="O97" s="61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1798</v>
      </c>
      <c r="AT97" s="18" t="s">
        <v>143</v>
      </c>
      <c r="AU97" s="18" t="s">
        <v>82</v>
      </c>
      <c r="AY97" s="18" t="s">
        <v>133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82</v>
      </c>
      <c r="BK97" s="194">
        <f t="shared" si="9"/>
        <v>0</v>
      </c>
      <c r="BL97" s="18" t="s">
        <v>538</v>
      </c>
      <c r="BM97" s="18" t="s">
        <v>1825</v>
      </c>
    </row>
    <row r="98" spans="2:65" s="1" customFormat="1" ht="33.75" customHeight="1">
      <c r="B98" s="35"/>
      <c r="C98" s="195" t="s">
        <v>192</v>
      </c>
      <c r="D98" s="195" t="s">
        <v>143</v>
      </c>
      <c r="E98" s="196" t="s">
        <v>1826</v>
      </c>
      <c r="F98" s="197" t="s">
        <v>1810</v>
      </c>
      <c r="G98" s="198" t="s">
        <v>1727</v>
      </c>
      <c r="H98" s="199">
        <v>1</v>
      </c>
      <c r="I98" s="200"/>
      <c r="J98" s="201">
        <f t="shared" si="0"/>
        <v>0</v>
      </c>
      <c r="K98" s="197" t="s">
        <v>1797</v>
      </c>
      <c r="L98" s="202"/>
      <c r="M98" s="203" t="s">
        <v>19</v>
      </c>
      <c r="N98" s="204" t="s">
        <v>45</v>
      </c>
      <c r="O98" s="61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1798</v>
      </c>
      <c r="AT98" s="18" t="s">
        <v>143</v>
      </c>
      <c r="AU98" s="18" t="s">
        <v>82</v>
      </c>
      <c r="AY98" s="18" t="s">
        <v>133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82</v>
      </c>
      <c r="BK98" s="194">
        <f t="shared" si="9"/>
        <v>0</v>
      </c>
      <c r="BL98" s="18" t="s">
        <v>538</v>
      </c>
      <c r="BM98" s="18" t="s">
        <v>1827</v>
      </c>
    </row>
    <row r="99" spans="2:65" s="1" customFormat="1" ht="33.75" customHeight="1">
      <c r="B99" s="35"/>
      <c r="C99" s="195" t="s">
        <v>196</v>
      </c>
      <c r="D99" s="195" t="s">
        <v>143</v>
      </c>
      <c r="E99" s="196" t="s">
        <v>1828</v>
      </c>
      <c r="F99" s="197" t="s">
        <v>1829</v>
      </c>
      <c r="G99" s="198" t="s">
        <v>1727</v>
      </c>
      <c r="H99" s="199">
        <v>1</v>
      </c>
      <c r="I99" s="200"/>
      <c r="J99" s="201">
        <f t="shared" si="0"/>
        <v>0</v>
      </c>
      <c r="K99" s="197" t="s">
        <v>1797</v>
      </c>
      <c r="L99" s="202"/>
      <c r="M99" s="203" t="s">
        <v>19</v>
      </c>
      <c r="N99" s="204" t="s">
        <v>45</v>
      </c>
      <c r="O99" s="61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1798</v>
      </c>
      <c r="AT99" s="18" t="s">
        <v>143</v>
      </c>
      <c r="AU99" s="18" t="s">
        <v>82</v>
      </c>
      <c r="AY99" s="18" t="s">
        <v>133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82</v>
      </c>
      <c r="BK99" s="194">
        <f t="shared" si="9"/>
        <v>0</v>
      </c>
      <c r="BL99" s="18" t="s">
        <v>538</v>
      </c>
      <c r="BM99" s="18" t="s">
        <v>1830</v>
      </c>
    </row>
    <row r="100" spans="2:65" s="1" customFormat="1" ht="33.75" customHeight="1">
      <c r="B100" s="35"/>
      <c r="C100" s="195" t="s">
        <v>8</v>
      </c>
      <c r="D100" s="195" t="s">
        <v>143</v>
      </c>
      <c r="E100" s="196" t="s">
        <v>1831</v>
      </c>
      <c r="F100" s="197" t="s">
        <v>1829</v>
      </c>
      <c r="G100" s="198" t="s">
        <v>1727</v>
      </c>
      <c r="H100" s="199">
        <v>4</v>
      </c>
      <c r="I100" s="200"/>
      <c r="J100" s="201">
        <f t="shared" si="0"/>
        <v>0</v>
      </c>
      <c r="K100" s="197" t="s">
        <v>1797</v>
      </c>
      <c r="L100" s="202"/>
      <c r="M100" s="203" t="s">
        <v>19</v>
      </c>
      <c r="N100" s="204" t="s">
        <v>45</v>
      </c>
      <c r="O100" s="61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1798</v>
      </c>
      <c r="AT100" s="18" t="s">
        <v>143</v>
      </c>
      <c r="AU100" s="18" t="s">
        <v>82</v>
      </c>
      <c r="AY100" s="18" t="s">
        <v>133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82</v>
      </c>
      <c r="BK100" s="194">
        <f t="shared" si="9"/>
        <v>0</v>
      </c>
      <c r="BL100" s="18" t="s">
        <v>538</v>
      </c>
      <c r="BM100" s="18" t="s">
        <v>1832</v>
      </c>
    </row>
    <row r="101" spans="2:65" s="1" customFormat="1" ht="33.75" customHeight="1">
      <c r="B101" s="35"/>
      <c r="C101" s="195" t="s">
        <v>141</v>
      </c>
      <c r="D101" s="195" t="s">
        <v>143</v>
      </c>
      <c r="E101" s="196" t="s">
        <v>1833</v>
      </c>
      <c r="F101" s="197" t="s">
        <v>1829</v>
      </c>
      <c r="G101" s="198" t="s">
        <v>1727</v>
      </c>
      <c r="H101" s="199">
        <v>1</v>
      </c>
      <c r="I101" s="200"/>
      <c r="J101" s="201">
        <f t="shared" si="0"/>
        <v>0</v>
      </c>
      <c r="K101" s="197" t="s">
        <v>1797</v>
      </c>
      <c r="L101" s="202"/>
      <c r="M101" s="203" t="s">
        <v>19</v>
      </c>
      <c r="N101" s="204" t="s">
        <v>45</v>
      </c>
      <c r="O101" s="61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1798</v>
      </c>
      <c r="AT101" s="18" t="s">
        <v>143</v>
      </c>
      <c r="AU101" s="18" t="s">
        <v>82</v>
      </c>
      <c r="AY101" s="18" t="s">
        <v>133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82</v>
      </c>
      <c r="BK101" s="194">
        <f t="shared" si="9"/>
        <v>0</v>
      </c>
      <c r="BL101" s="18" t="s">
        <v>538</v>
      </c>
      <c r="BM101" s="18" t="s">
        <v>1834</v>
      </c>
    </row>
    <row r="102" spans="2:65" s="1" customFormat="1" ht="33.75" customHeight="1">
      <c r="B102" s="35"/>
      <c r="C102" s="195" t="s">
        <v>206</v>
      </c>
      <c r="D102" s="195" t="s">
        <v>143</v>
      </c>
      <c r="E102" s="196" t="s">
        <v>1835</v>
      </c>
      <c r="F102" s="197" t="s">
        <v>1836</v>
      </c>
      <c r="G102" s="198" t="s">
        <v>1727</v>
      </c>
      <c r="H102" s="199">
        <v>2</v>
      </c>
      <c r="I102" s="200"/>
      <c r="J102" s="201">
        <f t="shared" si="0"/>
        <v>0</v>
      </c>
      <c r="K102" s="197" t="s">
        <v>1797</v>
      </c>
      <c r="L102" s="202"/>
      <c r="M102" s="203" t="s">
        <v>19</v>
      </c>
      <c r="N102" s="204" t="s">
        <v>45</v>
      </c>
      <c r="O102" s="61"/>
      <c r="P102" s="192">
        <f t="shared" si="1"/>
        <v>0</v>
      </c>
      <c r="Q102" s="192">
        <v>0</v>
      </c>
      <c r="R102" s="192">
        <f t="shared" si="2"/>
        <v>0</v>
      </c>
      <c r="S102" s="192">
        <v>0</v>
      </c>
      <c r="T102" s="193">
        <f t="shared" si="3"/>
        <v>0</v>
      </c>
      <c r="AR102" s="18" t="s">
        <v>1798</v>
      </c>
      <c r="AT102" s="18" t="s">
        <v>143</v>
      </c>
      <c r="AU102" s="18" t="s">
        <v>82</v>
      </c>
      <c r="AY102" s="18" t="s">
        <v>133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82</v>
      </c>
      <c r="BK102" s="194">
        <f t="shared" si="9"/>
        <v>0</v>
      </c>
      <c r="BL102" s="18" t="s">
        <v>538</v>
      </c>
      <c r="BM102" s="18" t="s">
        <v>1837</v>
      </c>
    </row>
    <row r="103" spans="2:65" s="1" customFormat="1" ht="33.75" customHeight="1">
      <c r="B103" s="35"/>
      <c r="C103" s="195" t="s">
        <v>210</v>
      </c>
      <c r="D103" s="195" t="s">
        <v>143</v>
      </c>
      <c r="E103" s="196" t="s">
        <v>1838</v>
      </c>
      <c r="F103" s="197" t="s">
        <v>1839</v>
      </c>
      <c r="G103" s="198" t="s">
        <v>1727</v>
      </c>
      <c r="H103" s="199">
        <v>5</v>
      </c>
      <c r="I103" s="200"/>
      <c r="J103" s="201">
        <f t="shared" si="0"/>
        <v>0</v>
      </c>
      <c r="K103" s="197" t="s">
        <v>1797</v>
      </c>
      <c r="L103" s="202"/>
      <c r="M103" s="203" t="s">
        <v>19</v>
      </c>
      <c r="N103" s="204" t="s">
        <v>45</v>
      </c>
      <c r="O103" s="61"/>
      <c r="P103" s="192">
        <f t="shared" si="1"/>
        <v>0</v>
      </c>
      <c r="Q103" s="192">
        <v>0</v>
      </c>
      <c r="R103" s="192">
        <f t="shared" si="2"/>
        <v>0</v>
      </c>
      <c r="S103" s="192">
        <v>0</v>
      </c>
      <c r="T103" s="193">
        <f t="shared" si="3"/>
        <v>0</v>
      </c>
      <c r="AR103" s="18" t="s">
        <v>1798</v>
      </c>
      <c r="AT103" s="18" t="s">
        <v>143</v>
      </c>
      <c r="AU103" s="18" t="s">
        <v>82</v>
      </c>
      <c r="AY103" s="18" t="s">
        <v>133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8" t="s">
        <v>82</v>
      </c>
      <c r="BK103" s="194">
        <f t="shared" si="9"/>
        <v>0</v>
      </c>
      <c r="BL103" s="18" t="s">
        <v>538</v>
      </c>
      <c r="BM103" s="18" t="s">
        <v>1840</v>
      </c>
    </row>
    <row r="104" spans="2:65" s="1" customFormat="1" ht="33.75" customHeight="1">
      <c r="B104" s="35"/>
      <c r="C104" s="195" t="s">
        <v>214</v>
      </c>
      <c r="D104" s="195" t="s">
        <v>143</v>
      </c>
      <c r="E104" s="196" t="s">
        <v>1841</v>
      </c>
      <c r="F104" s="197" t="s">
        <v>1842</v>
      </c>
      <c r="G104" s="198" t="s">
        <v>1727</v>
      </c>
      <c r="H104" s="199">
        <v>3</v>
      </c>
      <c r="I104" s="200"/>
      <c r="J104" s="201">
        <f t="shared" si="0"/>
        <v>0</v>
      </c>
      <c r="K104" s="197" t="s">
        <v>1797</v>
      </c>
      <c r="L104" s="202"/>
      <c r="M104" s="203" t="s">
        <v>19</v>
      </c>
      <c r="N104" s="204" t="s">
        <v>45</v>
      </c>
      <c r="O104" s="61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8" t="s">
        <v>1798</v>
      </c>
      <c r="AT104" s="18" t="s">
        <v>143</v>
      </c>
      <c r="AU104" s="18" t="s">
        <v>82</v>
      </c>
      <c r="AY104" s="18" t="s">
        <v>133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8" t="s">
        <v>82</v>
      </c>
      <c r="BK104" s="194">
        <f t="shared" si="9"/>
        <v>0</v>
      </c>
      <c r="BL104" s="18" t="s">
        <v>538</v>
      </c>
      <c r="BM104" s="18" t="s">
        <v>1843</v>
      </c>
    </row>
    <row r="105" spans="2:65" s="1" customFormat="1" ht="33.75" customHeight="1">
      <c r="B105" s="35"/>
      <c r="C105" s="195" t="s">
        <v>218</v>
      </c>
      <c r="D105" s="195" t="s">
        <v>143</v>
      </c>
      <c r="E105" s="196" t="s">
        <v>1844</v>
      </c>
      <c r="F105" s="197" t="s">
        <v>1845</v>
      </c>
      <c r="G105" s="198" t="s">
        <v>1727</v>
      </c>
      <c r="H105" s="199">
        <v>1</v>
      </c>
      <c r="I105" s="200"/>
      <c r="J105" s="201">
        <f t="shared" si="0"/>
        <v>0</v>
      </c>
      <c r="K105" s="197" t="s">
        <v>1797</v>
      </c>
      <c r="L105" s="202"/>
      <c r="M105" s="203" t="s">
        <v>19</v>
      </c>
      <c r="N105" s="204" t="s">
        <v>45</v>
      </c>
      <c r="O105" s="61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18" t="s">
        <v>1798</v>
      </c>
      <c r="AT105" s="18" t="s">
        <v>143</v>
      </c>
      <c r="AU105" s="18" t="s">
        <v>82</v>
      </c>
      <c r="AY105" s="18" t="s">
        <v>133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18" t="s">
        <v>82</v>
      </c>
      <c r="BK105" s="194">
        <f t="shared" si="9"/>
        <v>0</v>
      </c>
      <c r="BL105" s="18" t="s">
        <v>538</v>
      </c>
      <c r="BM105" s="18" t="s">
        <v>1846</v>
      </c>
    </row>
    <row r="106" spans="2:65" s="1" customFormat="1" ht="33.75" customHeight="1">
      <c r="B106" s="35"/>
      <c r="C106" s="195" t="s">
        <v>7</v>
      </c>
      <c r="D106" s="195" t="s">
        <v>143</v>
      </c>
      <c r="E106" s="196" t="s">
        <v>1847</v>
      </c>
      <c r="F106" s="197" t="s">
        <v>1848</v>
      </c>
      <c r="G106" s="198" t="s">
        <v>1727</v>
      </c>
      <c r="H106" s="199">
        <v>23</v>
      </c>
      <c r="I106" s="200"/>
      <c r="J106" s="201">
        <f t="shared" si="0"/>
        <v>0</v>
      </c>
      <c r="K106" s="197" t="s">
        <v>1797</v>
      </c>
      <c r="L106" s="202"/>
      <c r="M106" s="203" t="s">
        <v>19</v>
      </c>
      <c r="N106" s="204" t="s">
        <v>45</v>
      </c>
      <c r="O106" s="61"/>
      <c r="P106" s="192">
        <f t="shared" si="1"/>
        <v>0</v>
      </c>
      <c r="Q106" s="192">
        <v>0</v>
      </c>
      <c r="R106" s="192">
        <f t="shared" si="2"/>
        <v>0</v>
      </c>
      <c r="S106" s="192">
        <v>0</v>
      </c>
      <c r="T106" s="193">
        <f t="shared" si="3"/>
        <v>0</v>
      </c>
      <c r="AR106" s="18" t="s">
        <v>1798</v>
      </c>
      <c r="AT106" s="18" t="s">
        <v>143</v>
      </c>
      <c r="AU106" s="18" t="s">
        <v>82</v>
      </c>
      <c r="AY106" s="18" t="s">
        <v>133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18" t="s">
        <v>82</v>
      </c>
      <c r="BK106" s="194">
        <f t="shared" si="9"/>
        <v>0</v>
      </c>
      <c r="BL106" s="18" t="s">
        <v>538</v>
      </c>
      <c r="BM106" s="18" t="s">
        <v>1849</v>
      </c>
    </row>
    <row r="107" spans="2:65" s="1" customFormat="1" ht="33.75" customHeight="1">
      <c r="B107" s="35"/>
      <c r="C107" s="195" t="s">
        <v>225</v>
      </c>
      <c r="D107" s="195" t="s">
        <v>143</v>
      </c>
      <c r="E107" s="196" t="s">
        <v>1850</v>
      </c>
      <c r="F107" s="197" t="s">
        <v>1848</v>
      </c>
      <c r="G107" s="198" t="s">
        <v>1727</v>
      </c>
      <c r="H107" s="199">
        <v>19</v>
      </c>
      <c r="I107" s="200"/>
      <c r="J107" s="201">
        <f t="shared" si="0"/>
        <v>0</v>
      </c>
      <c r="K107" s="197" t="s">
        <v>1797</v>
      </c>
      <c r="L107" s="202"/>
      <c r="M107" s="203" t="s">
        <v>19</v>
      </c>
      <c r="N107" s="204" t="s">
        <v>45</v>
      </c>
      <c r="O107" s="61"/>
      <c r="P107" s="192">
        <f t="shared" si="1"/>
        <v>0</v>
      </c>
      <c r="Q107" s="192">
        <v>0</v>
      </c>
      <c r="R107" s="192">
        <f t="shared" si="2"/>
        <v>0</v>
      </c>
      <c r="S107" s="192">
        <v>0</v>
      </c>
      <c r="T107" s="193">
        <f t="shared" si="3"/>
        <v>0</v>
      </c>
      <c r="AR107" s="18" t="s">
        <v>1798</v>
      </c>
      <c r="AT107" s="18" t="s">
        <v>143</v>
      </c>
      <c r="AU107" s="18" t="s">
        <v>82</v>
      </c>
      <c r="AY107" s="18" t="s">
        <v>133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18" t="s">
        <v>82</v>
      </c>
      <c r="BK107" s="194">
        <f t="shared" si="9"/>
        <v>0</v>
      </c>
      <c r="BL107" s="18" t="s">
        <v>538</v>
      </c>
      <c r="BM107" s="18" t="s">
        <v>1851</v>
      </c>
    </row>
    <row r="108" spans="2:65" s="1" customFormat="1" ht="33.75" customHeight="1">
      <c r="B108" s="35"/>
      <c r="C108" s="195" t="s">
        <v>230</v>
      </c>
      <c r="D108" s="195" t="s">
        <v>143</v>
      </c>
      <c r="E108" s="196" t="s">
        <v>1852</v>
      </c>
      <c r="F108" s="197" t="s">
        <v>1848</v>
      </c>
      <c r="G108" s="198" t="s">
        <v>1727</v>
      </c>
      <c r="H108" s="199">
        <v>2</v>
      </c>
      <c r="I108" s="200"/>
      <c r="J108" s="201">
        <f t="shared" si="0"/>
        <v>0</v>
      </c>
      <c r="K108" s="197" t="s">
        <v>1797</v>
      </c>
      <c r="L108" s="202"/>
      <c r="M108" s="203" t="s">
        <v>19</v>
      </c>
      <c r="N108" s="204" t="s">
        <v>45</v>
      </c>
      <c r="O108" s="61"/>
      <c r="P108" s="192">
        <f t="shared" si="1"/>
        <v>0</v>
      </c>
      <c r="Q108" s="192">
        <v>0</v>
      </c>
      <c r="R108" s="192">
        <f t="shared" si="2"/>
        <v>0</v>
      </c>
      <c r="S108" s="192">
        <v>0</v>
      </c>
      <c r="T108" s="193">
        <f t="shared" si="3"/>
        <v>0</v>
      </c>
      <c r="AR108" s="18" t="s">
        <v>1798</v>
      </c>
      <c r="AT108" s="18" t="s">
        <v>143</v>
      </c>
      <c r="AU108" s="18" t="s">
        <v>82</v>
      </c>
      <c r="AY108" s="18" t="s">
        <v>133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18" t="s">
        <v>82</v>
      </c>
      <c r="BK108" s="194">
        <f t="shared" si="9"/>
        <v>0</v>
      </c>
      <c r="BL108" s="18" t="s">
        <v>538</v>
      </c>
      <c r="BM108" s="18" t="s">
        <v>1853</v>
      </c>
    </row>
    <row r="109" spans="2:65" s="1" customFormat="1" ht="33.75" customHeight="1">
      <c r="B109" s="35"/>
      <c r="C109" s="195" t="s">
        <v>236</v>
      </c>
      <c r="D109" s="195" t="s">
        <v>143</v>
      </c>
      <c r="E109" s="196" t="s">
        <v>1854</v>
      </c>
      <c r="F109" s="197" t="s">
        <v>1848</v>
      </c>
      <c r="G109" s="198" t="s">
        <v>1727</v>
      </c>
      <c r="H109" s="199">
        <v>1</v>
      </c>
      <c r="I109" s="200"/>
      <c r="J109" s="201">
        <f t="shared" si="0"/>
        <v>0</v>
      </c>
      <c r="K109" s="197" t="s">
        <v>1797</v>
      </c>
      <c r="L109" s="202"/>
      <c r="M109" s="203" t="s">
        <v>19</v>
      </c>
      <c r="N109" s="204" t="s">
        <v>45</v>
      </c>
      <c r="O109" s="61"/>
      <c r="P109" s="192">
        <f t="shared" si="1"/>
        <v>0</v>
      </c>
      <c r="Q109" s="192">
        <v>0</v>
      </c>
      <c r="R109" s="192">
        <f t="shared" si="2"/>
        <v>0</v>
      </c>
      <c r="S109" s="192">
        <v>0</v>
      </c>
      <c r="T109" s="193">
        <f t="shared" si="3"/>
        <v>0</v>
      </c>
      <c r="AR109" s="18" t="s">
        <v>1798</v>
      </c>
      <c r="AT109" s="18" t="s">
        <v>143</v>
      </c>
      <c r="AU109" s="18" t="s">
        <v>82</v>
      </c>
      <c r="AY109" s="18" t="s">
        <v>133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18" t="s">
        <v>82</v>
      </c>
      <c r="BK109" s="194">
        <f t="shared" si="9"/>
        <v>0</v>
      </c>
      <c r="BL109" s="18" t="s">
        <v>538</v>
      </c>
      <c r="BM109" s="18" t="s">
        <v>1855</v>
      </c>
    </row>
    <row r="110" spans="2:65" s="1" customFormat="1" ht="33.75" customHeight="1">
      <c r="B110" s="35"/>
      <c r="C110" s="195" t="s">
        <v>240</v>
      </c>
      <c r="D110" s="195" t="s">
        <v>143</v>
      </c>
      <c r="E110" s="196" t="s">
        <v>1856</v>
      </c>
      <c r="F110" s="197" t="s">
        <v>1857</v>
      </c>
      <c r="G110" s="198" t="s">
        <v>1727</v>
      </c>
      <c r="H110" s="199">
        <v>1</v>
      </c>
      <c r="I110" s="200"/>
      <c r="J110" s="201">
        <f t="shared" si="0"/>
        <v>0</v>
      </c>
      <c r="K110" s="197" t="s">
        <v>1797</v>
      </c>
      <c r="L110" s="202"/>
      <c r="M110" s="203" t="s">
        <v>19</v>
      </c>
      <c r="N110" s="204" t="s">
        <v>45</v>
      </c>
      <c r="O110" s="61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18" t="s">
        <v>1798</v>
      </c>
      <c r="AT110" s="18" t="s">
        <v>143</v>
      </c>
      <c r="AU110" s="18" t="s">
        <v>82</v>
      </c>
      <c r="AY110" s="18" t="s">
        <v>133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8" t="s">
        <v>82</v>
      </c>
      <c r="BK110" s="194">
        <f t="shared" si="9"/>
        <v>0</v>
      </c>
      <c r="BL110" s="18" t="s">
        <v>538</v>
      </c>
      <c r="BM110" s="18" t="s">
        <v>1858</v>
      </c>
    </row>
    <row r="111" spans="2:65" s="1" customFormat="1" ht="33.75" customHeight="1">
      <c r="B111" s="35"/>
      <c r="C111" s="183" t="s">
        <v>244</v>
      </c>
      <c r="D111" s="183" t="s">
        <v>136</v>
      </c>
      <c r="E111" s="184" t="s">
        <v>1859</v>
      </c>
      <c r="F111" s="185" t="s">
        <v>1860</v>
      </c>
      <c r="G111" s="186" t="s">
        <v>1727</v>
      </c>
      <c r="H111" s="187">
        <v>1</v>
      </c>
      <c r="I111" s="188"/>
      <c r="J111" s="189">
        <f t="shared" si="0"/>
        <v>0</v>
      </c>
      <c r="K111" s="185" t="s">
        <v>1797</v>
      </c>
      <c r="L111" s="39"/>
      <c r="M111" s="190" t="s">
        <v>19</v>
      </c>
      <c r="N111" s="191" t="s">
        <v>45</v>
      </c>
      <c r="O111" s="61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18" t="s">
        <v>538</v>
      </c>
      <c r="AT111" s="18" t="s">
        <v>136</v>
      </c>
      <c r="AU111" s="18" t="s">
        <v>82</v>
      </c>
      <c r="AY111" s="18" t="s">
        <v>133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8" t="s">
        <v>82</v>
      </c>
      <c r="BK111" s="194">
        <f t="shared" si="9"/>
        <v>0</v>
      </c>
      <c r="BL111" s="18" t="s">
        <v>538</v>
      </c>
      <c r="BM111" s="18" t="s">
        <v>1861</v>
      </c>
    </row>
    <row r="112" spans="2:63" s="11" customFormat="1" ht="25.9" customHeight="1">
      <c r="B112" s="167"/>
      <c r="C112" s="168"/>
      <c r="D112" s="169" t="s">
        <v>73</v>
      </c>
      <c r="E112" s="170" t="s">
        <v>1862</v>
      </c>
      <c r="F112" s="170" t="s">
        <v>19</v>
      </c>
      <c r="G112" s="168"/>
      <c r="H112" s="168"/>
      <c r="I112" s="171"/>
      <c r="J112" s="172">
        <f>BK112</f>
        <v>0</v>
      </c>
      <c r="K112" s="168"/>
      <c r="L112" s="173"/>
      <c r="M112" s="174"/>
      <c r="N112" s="175"/>
      <c r="O112" s="175"/>
      <c r="P112" s="176">
        <f>SUM(P113:P119)</f>
        <v>0</v>
      </c>
      <c r="Q112" s="175"/>
      <c r="R112" s="176">
        <f>SUM(R113:R119)</f>
        <v>0</v>
      </c>
      <c r="S112" s="175"/>
      <c r="T112" s="177">
        <f>SUM(T113:T119)</f>
        <v>0</v>
      </c>
      <c r="AR112" s="178" t="s">
        <v>84</v>
      </c>
      <c r="AT112" s="179" t="s">
        <v>73</v>
      </c>
      <c r="AU112" s="179" t="s">
        <v>74</v>
      </c>
      <c r="AY112" s="178" t="s">
        <v>133</v>
      </c>
      <c r="BK112" s="180">
        <f>SUM(BK113:BK119)</f>
        <v>0</v>
      </c>
    </row>
    <row r="113" spans="2:65" s="1" customFormat="1" ht="33.75" customHeight="1">
      <c r="B113" s="35"/>
      <c r="C113" s="183" t="s">
        <v>248</v>
      </c>
      <c r="D113" s="183" t="s">
        <v>136</v>
      </c>
      <c r="E113" s="184" t="s">
        <v>1863</v>
      </c>
      <c r="F113" s="185" t="s">
        <v>1864</v>
      </c>
      <c r="G113" s="186" t="s">
        <v>139</v>
      </c>
      <c r="H113" s="187">
        <v>150</v>
      </c>
      <c r="I113" s="188"/>
      <c r="J113" s="189">
        <f aca="true" t="shared" si="10" ref="J113:J119">ROUND(I113*H113,2)</f>
        <v>0</v>
      </c>
      <c r="K113" s="185" t="s">
        <v>1797</v>
      </c>
      <c r="L113" s="39"/>
      <c r="M113" s="190" t="s">
        <v>19</v>
      </c>
      <c r="N113" s="191" t="s">
        <v>45</v>
      </c>
      <c r="O113" s="61"/>
      <c r="P113" s="192">
        <f aca="true" t="shared" si="11" ref="P113:P119">O113*H113</f>
        <v>0</v>
      </c>
      <c r="Q113" s="192">
        <v>0</v>
      </c>
      <c r="R113" s="192">
        <f aca="true" t="shared" si="12" ref="R113:R119">Q113*H113</f>
        <v>0</v>
      </c>
      <c r="S113" s="192">
        <v>0</v>
      </c>
      <c r="T113" s="193">
        <f aca="true" t="shared" si="13" ref="T113:T119">S113*H113</f>
        <v>0</v>
      </c>
      <c r="AR113" s="18" t="s">
        <v>538</v>
      </c>
      <c r="AT113" s="18" t="s">
        <v>136</v>
      </c>
      <c r="AU113" s="18" t="s">
        <v>82</v>
      </c>
      <c r="AY113" s="18" t="s">
        <v>133</v>
      </c>
      <c r="BE113" s="194">
        <f aca="true" t="shared" si="14" ref="BE113:BE119">IF(N113="základní",J113,0)</f>
        <v>0</v>
      </c>
      <c r="BF113" s="194">
        <f aca="true" t="shared" si="15" ref="BF113:BF119">IF(N113="snížená",J113,0)</f>
        <v>0</v>
      </c>
      <c r="BG113" s="194">
        <f aca="true" t="shared" si="16" ref="BG113:BG119">IF(N113="zákl. přenesená",J113,0)</f>
        <v>0</v>
      </c>
      <c r="BH113" s="194">
        <f aca="true" t="shared" si="17" ref="BH113:BH119">IF(N113="sníž. přenesená",J113,0)</f>
        <v>0</v>
      </c>
      <c r="BI113" s="194">
        <f aca="true" t="shared" si="18" ref="BI113:BI119">IF(N113="nulová",J113,0)</f>
        <v>0</v>
      </c>
      <c r="BJ113" s="18" t="s">
        <v>82</v>
      </c>
      <c r="BK113" s="194">
        <f aca="true" t="shared" si="19" ref="BK113:BK119">ROUND(I113*H113,2)</f>
        <v>0</v>
      </c>
      <c r="BL113" s="18" t="s">
        <v>538</v>
      </c>
      <c r="BM113" s="18" t="s">
        <v>1865</v>
      </c>
    </row>
    <row r="114" spans="2:65" s="1" customFormat="1" ht="33.75" customHeight="1">
      <c r="B114" s="35"/>
      <c r="C114" s="183" t="s">
        <v>252</v>
      </c>
      <c r="D114" s="183" t="s">
        <v>136</v>
      </c>
      <c r="E114" s="184" t="s">
        <v>1866</v>
      </c>
      <c r="F114" s="185" t="s">
        <v>1867</v>
      </c>
      <c r="G114" s="186" t="s">
        <v>1727</v>
      </c>
      <c r="H114" s="187">
        <v>11</v>
      </c>
      <c r="I114" s="188"/>
      <c r="J114" s="189">
        <f t="shared" si="10"/>
        <v>0</v>
      </c>
      <c r="K114" s="185" t="s">
        <v>1797</v>
      </c>
      <c r="L114" s="39"/>
      <c r="M114" s="190" t="s">
        <v>19</v>
      </c>
      <c r="N114" s="191" t="s">
        <v>45</v>
      </c>
      <c r="O114" s="61"/>
      <c r="P114" s="192">
        <f t="shared" si="11"/>
        <v>0</v>
      </c>
      <c r="Q114" s="192">
        <v>0</v>
      </c>
      <c r="R114" s="192">
        <f t="shared" si="12"/>
        <v>0</v>
      </c>
      <c r="S114" s="192">
        <v>0</v>
      </c>
      <c r="T114" s="193">
        <f t="shared" si="13"/>
        <v>0</v>
      </c>
      <c r="AR114" s="18" t="s">
        <v>538</v>
      </c>
      <c r="AT114" s="18" t="s">
        <v>136</v>
      </c>
      <c r="AU114" s="18" t="s">
        <v>82</v>
      </c>
      <c r="AY114" s="18" t="s">
        <v>133</v>
      </c>
      <c r="BE114" s="194">
        <f t="shared" si="14"/>
        <v>0</v>
      </c>
      <c r="BF114" s="194">
        <f t="shared" si="15"/>
        <v>0</v>
      </c>
      <c r="BG114" s="194">
        <f t="shared" si="16"/>
        <v>0</v>
      </c>
      <c r="BH114" s="194">
        <f t="shared" si="17"/>
        <v>0</v>
      </c>
      <c r="BI114" s="194">
        <f t="shared" si="18"/>
        <v>0</v>
      </c>
      <c r="BJ114" s="18" t="s">
        <v>82</v>
      </c>
      <c r="BK114" s="194">
        <f t="shared" si="19"/>
        <v>0</v>
      </c>
      <c r="BL114" s="18" t="s">
        <v>538</v>
      </c>
      <c r="BM114" s="18" t="s">
        <v>1868</v>
      </c>
    </row>
    <row r="115" spans="2:65" s="1" customFormat="1" ht="33.75" customHeight="1">
      <c r="B115" s="35"/>
      <c r="C115" s="183" t="s">
        <v>256</v>
      </c>
      <c r="D115" s="183" t="s">
        <v>136</v>
      </c>
      <c r="E115" s="184" t="s">
        <v>1869</v>
      </c>
      <c r="F115" s="185" t="s">
        <v>1860</v>
      </c>
      <c r="G115" s="186" t="s">
        <v>1727</v>
      </c>
      <c r="H115" s="187">
        <v>1</v>
      </c>
      <c r="I115" s="188"/>
      <c r="J115" s="189">
        <f t="shared" si="10"/>
        <v>0</v>
      </c>
      <c r="K115" s="185" t="s">
        <v>1797</v>
      </c>
      <c r="L115" s="39"/>
      <c r="M115" s="190" t="s">
        <v>19</v>
      </c>
      <c r="N115" s="191" t="s">
        <v>45</v>
      </c>
      <c r="O115" s="61"/>
      <c r="P115" s="192">
        <f t="shared" si="11"/>
        <v>0</v>
      </c>
      <c r="Q115" s="192">
        <v>0</v>
      </c>
      <c r="R115" s="192">
        <f t="shared" si="12"/>
        <v>0</v>
      </c>
      <c r="S115" s="192">
        <v>0</v>
      </c>
      <c r="T115" s="193">
        <f t="shared" si="13"/>
        <v>0</v>
      </c>
      <c r="AR115" s="18" t="s">
        <v>538</v>
      </c>
      <c r="AT115" s="18" t="s">
        <v>136</v>
      </c>
      <c r="AU115" s="18" t="s">
        <v>82</v>
      </c>
      <c r="AY115" s="18" t="s">
        <v>133</v>
      </c>
      <c r="BE115" s="194">
        <f t="shared" si="14"/>
        <v>0</v>
      </c>
      <c r="BF115" s="194">
        <f t="shared" si="15"/>
        <v>0</v>
      </c>
      <c r="BG115" s="194">
        <f t="shared" si="16"/>
        <v>0</v>
      </c>
      <c r="BH115" s="194">
        <f t="shared" si="17"/>
        <v>0</v>
      </c>
      <c r="BI115" s="194">
        <f t="shared" si="18"/>
        <v>0</v>
      </c>
      <c r="BJ115" s="18" t="s">
        <v>82</v>
      </c>
      <c r="BK115" s="194">
        <f t="shared" si="19"/>
        <v>0</v>
      </c>
      <c r="BL115" s="18" t="s">
        <v>538</v>
      </c>
      <c r="BM115" s="18" t="s">
        <v>1870</v>
      </c>
    </row>
    <row r="116" spans="2:65" s="1" customFormat="1" ht="33.75" customHeight="1">
      <c r="B116" s="35"/>
      <c r="C116" s="183" t="s">
        <v>262</v>
      </c>
      <c r="D116" s="183" t="s">
        <v>136</v>
      </c>
      <c r="E116" s="184" t="s">
        <v>1871</v>
      </c>
      <c r="F116" s="185" t="s">
        <v>1872</v>
      </c>
      <c r="G116" s="186" t="s">
        <v>1873</v>
      </c>
      <c r="H116" s="187">
        <v>32</v>
      </c>
      <c r="I116" s="188"/>
      <c r="J116" s="189">
        <f t="shared" si="10"/>
        <v>0</v>
      </c>
      <c r="K116" s="185" t="s">
        <v>1797</v>
      </c>
      <c r="L116" s="39"/>
      <c r="M116" s="190" t="s">
        <v>19</v>
      </c>
      <c r="N116" s="191" t="s">
        <v>45</v>
      </c>
      <c r="O116" s="61"/>
      <c r="P116" s="192">
        <f t="shared" si="11"/>
        <v>0</v>
      </c>
      <c r="Q116" s="192">
        <v>0</v>
      </c>
      <c r="R116" s="192">
        <f t="shared" si="12"/>
        <v>0</v>
      </c>
      <c r="S116" s="192">
        <v>0</v>
      </c>
      <c r="T116" s="193">
        <f t="shared" si="13"/>
        <v>0</v>
      </c>
      <c r="AR116" s="18" t="s">
        <v>538</v>
      </c>
      <c r="AT116" s="18" t="s">
        <v>136</v>
      </c>
      <c r="AU116" s="18" t="s">
        <v>82</v>
      </c>
      <c r="AY116" s="18" t="s">
        <v>133</v>
      </c>
      <c r="BE116" s="194">
        <f t="shared" si="14"/>
        <v>0</v>
      </c>
      <c r="BF116" s="194">
        <f t="shared" si="15"/>
        <v>0</v>
      </c>
      <c r="BG116" s="194">
        <f t="shared" si="16"/>
        <v>0</v>
      </c>
      <c r="BH116" s="194">
        <f t="shared" si="17"/>
        <v>0</v>
      </c>
      <c r="BI116" s="194">
        <f t="shared" si="18"/>
        <v>0</v>
      </c>
      <c r="BJ116" s="18" t="s">
        <v>82</v>
      </c>
      <c r="BK116" s="194">
        <f t="shared" si="19"/>
        <v>0</v>
      </c>
      <c r="BL116" s="18" t="s">
        <v>538</v>
      </c>
      <c r="BM116" s="18" t="s">
        <v>1874</v>
      </c>
    </row>
    <row r="117" spans="2:65" s="1" customFormat="1" ht="33.75" customHeight="1">
      <c r="B117" s="35"/>
      <c r="C117" s="183" t="s">
        <v>266</v>
      </c>
      <c r="D117" s="183" t="s">
        <v>136</v>
      </c>
      <c r="E117" s="184" t="s">
        <v>1875</v>
      </c>
      <c r="F117" s="185" t="s">
        <v>1876</v>
      </c>
      <c r="G117" s="186" t="s">
        <v>1727</v>
      </c>
      <c r="H117" s="187">
        <v>1</v>
      </c>
      <c r="I117" s="188"/>
      <c r="J117" s="189">
        <f t="shared" si="10"/>
        <v>0</v>
      </c>
      <c r="K117" s="185" t="s">
        <v>1797</v>
      </c>
      <c r="L117" s="39"/>
      <c r="M117" s="190" t="s">
        <v>19</v>
      </c>
      <c r="N117" s="191" t="s">
        <v>45</v>
      </c>
      <c r="O117" s="61"/>
      <c r="P117" s="192">
        <f t="shared" si="11"/>
        <v>0</v>
      </c>
      <c r="Q117" s="192">
        <v>0</v>
      </c>
      <c r="R117" s="192">
        <f t="shared" si="12"/>
        <v>0</v>
      </c>
      <c r="S117" s="192">
        <v>0</v>
      </c>
      <c r="T117" s="193">
        <f t="shared" si="13"/>
        <v>0</v>
      </c>
      <c r="AR117" s="18" t="s">
        <v>538</v>
      </c>
      <c r="AT117" s="18" t="s">
        <v>136</v>
      </c>
      <c r="AU117" s="18" t="s">
        <v>82</v>
      </c>
      <c r="AY117" s="18" t="s">
        <v>133</v>
      </c>
      <c r="BE117" s="194">
        <f t="shared" si="14"/>
        <v>0</v>
      </c>
      <c r="BF117" s="194">
        <f t="shared" si="15"/>
        <v>0</v>
      </c>
      <c r="BG117" s="194">
        <f t="shared" si="16"/>
        <v>0</v>
      </c>
      <c r="BH117" s="194">
        <f t="shared" si="17"/>
        <v>0</v>
      </c>
      <c r="BI117" s="194">
        <f t="shared" si="18"/>
        <v>0</v>
      </c>
      <c r="BJ117" s="18" t="s">
        <v>82</v>
      </c>
      <c r="BK117" s="194">
        <f t="shared" si="19"/>
        <v>0</v>
      </c>
      <c r="BL117" s="18" t="s">
        <v>538</v>
      </c>
      <c r="BM117" s="18" t="s">
        <v>1877</v>
      </c>
    </row>
    <row r="118" spans="2:65" s="1" customFormat="1" ht="33.75" customHeight="1">
      <c r="B118" s="35"/>
      <c r="C118" s="183" t="s">
        <v>146</v>
      </c>
      <c r="D118" s="183" t="s">
        <v>136</v>
      </c>
      <c r="E118" s="184" t="s">
        <v>1878</v>
      </c>
      <c r="F118" s="185" t="s">
        <v>1879</v>
      </c>
      <c r="G118" s="186" t="s">
        <v>1727</v>
      </c>
      <c r="H118" s="187">
        <v>1</v>
      </c>
      <c r="I118" s="188"/>
      <c r="J118" s="189">
        <f t="shared" si="10"/>
        <v>0</v>
      </c>
      <c r="K118" s="185" t="s">
        <v>1797</v>
      </c>
      <c r="L118" s="39"/>
      <c r="M118" s="190" t="s">
        <v>19</v>
      </c>
      <c r="N118" s="191" t="s">
        <v>45</v>
      </c>
      <c r="O118" s="61"/>
      <c r="P118" s="192">
        <f t="shared" si="11"/>
        <v>0</v>
      </c>
      <c r="Q118" s="192">
        <v>0</v>
      </c>
      <c r="R118" s="192">
        <f t="shared" si="12"/>
        <v>0</v>
      </c>
      <c r="S118" s="192">
        <v>0</v>
      </c>
      <c r="T118" s="193">
        <f t="shared" si="13"/>
        <v>0</v>
      </c>
      <c r="AR118" s="18" t="s">
        <v>538</v>
      </c>
      <c r="AT118" s="18" t="s">
        <v>136</v>
      </c>
      <c r="AU118" s="18" t="s">
        <v>82</v>
      </c>
      <c r="AY118" s="18" t="s">
        <v>133</v>
      </c>
      <c r="BE118" s="194">
        <f t="shared" si="14"/>
        <v>0</v>
      </c>
      <c r="BF118" s="194">
        <f t="shared" si="15"/>
        <v>0</v>
      </c>
      <c r="BG118" s="194">
        <f t="shared" si="16"/>
        <v>0</v>
      </c>
      <c r="BH118" s="194">
        <f t="shared" si="17"/>
        <v>0</v>
      </c>
      <c r="BI118" s="194">
        <f t="shared" si="18"/>
        <v>0</v>
      </c>
      <c r="BJ118" s="18" t="s">
        <v>82</v>
      </c>
      <c r="BK118" s="194">
        <f t="shared" si="19"/>
        <v>0</v>
      </c>
      <c r="BL118" s="18" t="s">
        <v>538</v>
      </c>
      <c r="BM118" s="18" t="s">
        <v>1880</v>
      </c>
    </row>
    <row r="119" spans="2:65" s="1" customFormat="1" ht="33.75" customHeight="1">
      <c r="B119" s="35"/>
      <c r="C119" s="183" t="s">
        <v>274</v>
      </c>
      <c r="D119" s="183" t="s">
        <v>136</v>
      </c>
      <c r="E119" s="184" t="s">
        <v>1881</v>
      </c>
      <c r="F119" s="185" t="s">
        <v>1882</v>
      </c>
      <c r="G119" s="186" t="s">
        <v>1727</v>
      </c>
      <c r="H119" s="187">
        <v>1</v>
      </c>
      <c r="I119" s="188"/>
      <c r="J119" s="189">
        <f t="shared" si="10"/>
        <v>0</v>
      </c>
      <c r="K119" s="185" t="s">
        <v>1797</v>
      </c>
      <c r="L119" s="39"/>
      <c r="M119" s="190" t="s">
        <v>19</v>
      </c>
      <c r="N119" s="191" t="s">
        <v>45</v>
      </c>
      <c r="O119" s="61"/>
      <c r="P119" s="192">
        <f t="shared" si="11"/>
        <v>0</v>
      </c>
      <c r="Q119" s="192">
        <v>0</v>
      </c>
      <c r="R119" s="192">
        <f t="shared" si="12"/>
        <v>0</v>
      </c>
      <c r="S119" s="192">
        <v>0</v>
      </c>
      <c r="T119" s="193">
        <f t="shared" si="13"/>
        <v>0</v>
      </c>
      <c r="AR119" s="18" t="s">
        <v>538</v>
      </c>
      <c r="AT119" s="18" t="s">
        <v>136</v>
      </c>
      <c r="AU119" s="18" t="s">
        <v>82</v>
      </c>
      <c r="AY119" s="18" t="s">
        <v>133</v>
      </c>
      <c r="BE119" s="194">
        <f t="shared" si="14"/>
        <v>0</v>
      </c>
      <c r="BF119" s="194">
        <f t="shared" si="15"/>
        <v>0</v>
      </c>
      <c r="BG119" s="194">
        <f t="shared" si="16"/>
        <v>0</v>
      </c>
      <c r="BH119" s="194">
        <f t="shared" si="17"/>
        <v>0</v>
      </c>
      <c r="BI119" s="194">
        <f t="shared" si="18"/>
        <v>0</v>
      </c>
      <c r="BJ119" s="18" t="s">
        <v>82</v>
      </c>
      <c r="BK119" s="194">
        <f t="shared" si="19"/>
        <v>0</v>
      </c>
      <c r="BL119" s="18" t="s">
        <v>538</v>
      </c>
      <c r="BM119" s="18" t="s">
        <v>1883</v>
      </c>
    </row>
    <row r="120" spans="2:63" s="11" customFormat="1" ht="25.9" customHeight="1">
      <c r="B120" s="167"/>
      <c r="C120" s="168"/>
      <c r="D120" s="169" t="s">
        <v>73</v>
      </c>
      <c r="E120" s="170" t="s">
        <v>1884</v>
      </c>
      <c r="F120" s="170" t="s">
        <v>1885</v>
      </c>
      <c r="G120" s="168"/>
      <c r="H120" s="168"/>
      <c r="I120" s="171"/>
      <c r="J120" s="172">
        <f>BK120</f>
        <v>0</v>
      </c>
      <c r="K120" s="168"/>
      <c r="L120" s="173"/>
      <c r="M120" s="174"/>
      <c r="N120" s="175"/>
      <c r="O120" s="175"/>
      <c r="P120" s="176">
        <f>SUM(P121:P165)</f>
        <v>0</v>
      </c>
      <c r="Q120" s="175"/>
      <c r="R120" s="176">
        <f>SUM(R121:R165)</f>
        <v>0</v>
      </c>
      <c r="S120" s="175"/>
      <c r="T120" s="177">
        <f>SUM(T121:T165)</f>
        <v>0</v>
      </c>
      <c r="AR120" s="178" t="s">
        <v>84</v>
      </c>
      <c r="AT120" s="179" t="s">
        <v>73</v>
      </c>
      <c r="AU120" s="179" t="s">
        <v>74</v>
      </c>
      <c r="AY120" s="178" t="s">
        <v>133</v>
      </c>
      <c r="BK120" s="180">
        <f>SUM(BK121:BK165)</f>
        <v>0</v>
      </c>
    </row>
    <row r="121" spans="2:65" s="1" customFormat="1" ht="33.75" customHeight="1">
      <c r="B121" s="35"/>
      <c r="C121" s="195" t="s">
        <v>278</v>
      </c>
      <c r="D121" s="195" t="s">
        <v>143</v>
      </c>
      <c r="E121" s="196" t="s">
        <v>1886</v>
      </c>
      <c r="F121" s="197" t="s">
        <v>1887</v>
      </c>
      <c r="G121" s="198" t="s">
        <v>1727</v>
      </c>
      <c r="H121" s="199">
        <v>6</v>
      </c>
      <c r="I121" s="200"/>
      <c r="J121" s="201">
        <f aca="true" t="shared" si="20" ref="J121:J165">ROUND(I121*H121,2)</f>
        <v>0</v>
      </c>
      <c r="K121" s="197" t="s">
        <v>1797</v>
      </c>
      <c r="L121" s="202"/>
      <c r="M121" s="203" t="s">
        <v>19</v>
      </c>
      <c r="N121" s="204" t="s">
        <v>45</v>
      </c>
      <c r="O121" s="61"/>
      <c r="P121" s="192">
        <f aca="true" t="shared" si="21" ref="P121:P165">O121*H121</f>
        <v>0</v>
      </c>
      <c r="Q121" s="192">
        <v>0</v>
      </c>
      <c r="R121" s="192">
        <f aca="true" t="shared" si="22" ref="R121:R165">Q121*H121</f>
        <v>0</v>
      </c>
      <c r="S121" s="192">
        <v>0</v>
      </c>
      <c r="T121" s="193">
        <f aca="true" t="shared" si="23" ref="T121:T165">S121*H121</f>
        <v>0</v>
      </c>
      <c r="AR121" s="18" t="s">
        <v>1798</v>
      </c>
      <c r="AT121" s="18" t="s">
        <v>143</v>
      </c>
      <c r="AU121" s="18" t="s">
        <v>82</v>
      </c>
      <c r="AY121" s="18" t="s">
        <v>133</v>
      </c>
      <c r="BE121" s="194">
        <f aca="true" t="shared" si="24" ref="BE121:BE165">IF(N121="základní",J121,0)</f>
        <v>0</v>
      </c>
      <c r="BF121" s="194">
        <f aca="true" t="shared" si="25" ref="BF121:BF165">IF(N121="snížená",J121,0)</f>
        <v>0</v>
      </c>
      <c r="BG121" s="194">
        <f aca="true" t="shared" si="26" ref="BG121:BG165">IF(N121="zákl. přenesená",J121,0)</f>
        <v>0</v>
      </c>
      <c r="BH121" s="194">
        <f aca="true" t="shared" si="27" ref="BH121:BH165">IF(N121="sníž. přenesená",J121,0)</f>
        <v>0</v>
      </c>
      <c r="BI121" s="194">
        <f aca="true" t="shared" si="28" ref="BI121:BI165">IF(N121="nulová",J121,0)</f>
        <v>0</v>
      </c>
      <c r="BJ121" s="18" t="s">
        <v>82</v>
      </c>
      <c r="BK121" s="194">
        <f aca="true" t="shared" si="29" ref="BK121:BK165">ROUND(I121*H121,2)</f>
        <v>0</v>
      </c>
      <c r="BL121" s="18" t="s">
        <v>538</v>
      </c>
      <c r="BM121" s="18" t="s">
        <v>1888</v>
      </c>
    </row>
    <row r="122" spans="2:65" s="1" customFormat="1" ht="33.75" customHeight="1">
      <c r="B122" s="35"/>
      <c r="C122" s="195" t="s">
        <v>282</v>
      </c>
      <c r="D122" s="195" t="s">
        <v>143</v>
      </c>
      <c r="E122" s="196" t="s">
        <v>1889</v>
      </c>
      <c r="F122" s="197" t="s">
        <v>1890</v>
      </c>
      <c r="G122" s="198" t="s">
        <v>1727</v>
      </c>
      <c r="H122" s="199">
        <v>3</v>
      </c>
      <c r="I122" s="200"/>
      <c r="J122" s="201">
        <f t="shared" si="20"/>
        <v>0</v>
      </c>
      <c r="K122" s="197" t="s">
        <v>1797</v>
      </c>
      <c r="L122" s="202"/>
      <c r="M122" s="203" t="s">
        <v>19</v>
      </c>
      <c r="N122" s="204" t="s">
        <v>45</v>
      </c>
      <c r="O122" s="61"/>
      <c r="P122" s="192">
        <f t="shared" si="21"/>
        <v>0</v>
      </c>
      <c r="Q122" s="192">
        <v>0</v>
      </c>
      <c r="R122" s="192">
        <f t="shared" si="22"/>
        <v>0</v>
      </c>
      <c r="S122" s="192">
        <v>0</v>
      </c>
      <c r="T122" s="193">
        <f t="shared" si="23"/>
        <v>0</v>
      </c>
      <c r="AR122" s="18" t="s">
        <v>1798</v>
      </c>
      <c r="AT122" s="18" t="s">
        <v>143</v>
      </c>
      <c r="AU122" s="18" t="s">
        <v>82</v>
      </c>
      <c r="AY122" s="18" t="s">
        <v>133</v>
      </c>
      <c r="BE122" s="194">
        <f t="shared" si="24"/>
        <v>0</v>
      </c>
      <c r="BF122" s="194">
        <f t="shared" si="25"/>
        <v>0</v>
      </c>
      <c r="BG122" s="194">
        <f t="shared" si="26"/>
        <v>0</v>
      </c>
      <c r="BH122" s="194">
        <f t="shared" si="27"/>
        <v>0</v>
      </c>
      <c r="BI122" s="194">
        <f t="shared" si="28"/>
        <v>0</v>
      </c>
      <c r="BJ122" s="18" t="s">
        <v>82</v>
      </c>
      <c r="BK122" s="194">
        <f t="shared" si="29"/>
        <v>0</v>
      </c>
      <c r="BL122" s="18" t="s">
        <v>538</v>
      </c>
      <c r="BM122" s="18" t="s">
        <v>1891</v>
      </c>
    </row>
    <row r="123" spans="2:65" s="1" customFormat="1" ht="33.75" customHeight="1">
      <c r="B123" s="35"/>
      <c r="C123" s="195" t="s">
        <v>286</v>
      </c>
      <c r="D123" s="195" t="s">
        <v>143</v>
      </c>
      <c r="E123" s="196" t="s">
        <v>1892</v>
      </c>
      <c r="F123" s="197" t="s">
        <v>1893</v>
      </c>
      <c r="G123" s="198" t="s">
        <v>1727</v>
      </c>
      <c r="H123" s="199">
        <v>2</v>
      </c>
      <c r="I123" s="200"/>
      <c r="J123" s="201">
        <f t="shared" si="20"/>
        <v>0</v>
      </c>
      <c r="K123" s="197" t="s">
        <v>1797</v>
      </c>
      <c r="L123" s="202"/>
      <c r="M123" s="203" t="s">
        <v>19</v>
      </c>
      <c r="N123" s="204" t="s">
        <v>45</v>
      </c>
      <c r="O123" s="61"/>
      <c r="P123" s="192">
        <f t="shared" si="21"/>
        <v>0</v>
      </c>
      <c r="Q123" s="192">
        <v>0</v>
      </c>
      <c r="R123" s="192">
        <f t="shared" si="22"/>
        <v>0</v>
      </c>
      <c r="S123" s="192">
        <v>0</v>
      </c>
      <c r="T123" s="193">
        <f t="shared" si="23"/>
        <v>0</v>
      </c>
      <c r="AR123" s="18" t="s">
        <v>1798</v>
      </c>
      <c r="AT123" s="18" t="s">
        <v>143</v>
      </c>
      <c r="AU123" s="18" t="s">
        <v>82</v>
      </c>
      <c r="AY123" s="18" t="s">
        <v>133</v>
      </c>
      <c r="BE123" s="194">
        <f t="shared" si="24"/>
        <v>0</v>
      </c>
      <c r="BF123" s="194">
        <f t="shared" si="25"/>
        <v>0</v>
      </c>
      <c r="BG123" s="194">
        <f t="shared" si="26"/>
        <v>0</v>
      </c>
      <c r="BH123" s="194">
        <f t="shared" si="27"/>
        <v>0</v>
      </c>
      <c r="BI123" s="194">
        <f t="shared" si="28"/>
        <v>0</v>
      </c>
      <c r="BJ123" s="18" t="s">
        <v>82</v>
      </c>
      <c r="BK123" s="194">
        <f t="shared" si="29"/>
        <v>0</v>
      </c>
      <c r="BL123" s="18" t="s">
        <v>538</v>
      </c>
      <c r="BM123" s="18" t="s">
        <v>1894</v>
      </c>
    </row>
    <row r="124" spans="2:65" s="1" customFormat="1" ht="33.75" customHeight="1">
      <c r="B124" s="35"/>
      <c r="C124" s="195" t="s">
        <v>290</v>
      </c>
      <c r="D124" s="195" t="s">
        <v>143</v>
      </c>
      <c r="E124" s="196" t="s">
        <v>1895</v>
      </c>
      <c r="F124" s="197" t="s">
        <v>1896</v>
      </c>
      <c r="G124" s="198" t="s">
        <v>1727</v>
      </c>
      <c r="H124" s="199">
        <v>2</v>
      </c>
      <c r="I124" s="200"/>
      <c r="J124" s="201">
        <f t="shared" si="20"/>
        <v>0</v>
      </c>
      <c r="K124" s="197" t="s">
        <v>1797</v>
      </c>
      <c r="L124" s="202"/>
      <c r="M124" s="203" t="s">
        <v>19</v>
      </c>
      <c r="N124" s="204" t="s">
        <v>45</v>
      </c>
      <c r="O124" s="61"/>
      <c r="P124" s="192">
        <f t="shared" si="21"/>
        <v>0</v>
      </c>
      <c r="Q124" s="192">
        <v>0</v>
      </c>
      <c r="R124" s="192">
        <f t="shared" si="22"/>
        <v>0</v>
      </c>
      <c r="S124" s="192">
        <v>0</v>
      </c>
      <c r="T124" s="193">
        <f t="shared" si="23"/>
        <v>0</v>
      </c>
      <c r="AR124" s="18" t="s">
        <v>1798</v>
      </c>
      <c r="AT124" s="18" t="s">
        <v>143</v>
      </c>
      <c r="AU124" s="18" t="s">
        <v>82</v>
      </c>
      <c r="AY124" s="18" t="s">
        <v>133</v>
      </c>
      <c r="BE124" s="194">
        <f t="shared" si="24"/>
        <v>0</v>
      </c>
      <c r="BF124" s="194">
        <f t="shared" si="25"/>
        <v>0</v>
      </c>
      <c r="BG124" s="194">
        <f t="shared" si="26"/>
        <v>0</v>
      </c>
      <c r="BH124" s="194">
        <f t="shared" si="27"/>
        <v>0</v>
      </c>
      <c r="BI124" s="194">
        <f t="shared" si="28"/>
        <v>0</v>
      </c>
      <c r="BJ124" s="18" t="s">
        <v>82</v>
      </c>
      <c r="BK124" s="194">
        <f t="shared" si="29"/>
        <v>0</v>
      </c>
      <c r="BL124" s="18" t="s">
        <v>538</v>
      </c>
      <c r="BM124" s="18" t="s">
        <v>1897</v>
      </c>
    </row>
    <row r="125" spans="2:65" s="1" customFormat="1" ht="33.75" customHeight="1">
      <c r="B125" s="35"/>
      <c r="C125" s="195" t="s">
        <v>294</v>
      </c>
      <c r="D125" s="195" t="s">
        <v>143</v>
      </c>
      <c r="E125" s="196" t="s">
        <v>1898</v>
      </c>
      <c r="F125" s="197" t="s">
        <v>1899</v>
      </c>
      <c r="G125" s="198" t="s">
        <v>1727</v>
      </c>
      <c r="H125" s="199">
        <v>6</v>
      </c>
      <c r="I125" s="200"/>
      <c r="J125" s="201">
        <f t="shared" si="20"/>
        <v>0</v>
      </c>
      <c r="K125" s="197" t="s">
        <v>1797</v>
      </c>
      <c r="L125" s="202"/>
      <c r="M125" s="203" t="s">
        <v>19</v>
      </c>
      <c r="N125" s="204" t="s">
        <v>45</v>
      </c>
      <c r="O125" s="61"/>
      <c r="P125" s="192">
        <f t="shared" si="21"/>
        <v>0</v>
      </c>
      <c r="Q125" s="192">
        <v>0</v>
      </c>
      <c r="R125" s="192">
        <f t="shared" si="22"/>
        <v>0</v>
      </c>
      <c r="S125" s="192">
        <v>0</v>
      </c>
      <c r="T125" s="193">
        <f t="shared" si="23"/>
        <v>0</v>
      </c>
      <c r="AR125" s="18" t="s">
        <v>1798</v>
      </c>
      <c r="AT125" s="18" t="s">
        <v>143</v>
      </c>
      <c r="AU125" s="18" t="s">
        <v>82</v>
      </c>
      <c r="AY125" s="18" t="s">
        <v>133</v>
      </c>
      <c r="BE125" s="194">
        <f t="shared" si="24"/>
        <v>0</v>
      </c>
      <c r="BF125" s="194">
        <f t="shared" si="25"/>
        <v>0</v>
      </c>
      <c r="BG125" s="194">
        <f t="shared" si="26"/>
        <v>0</v>
      </c>
      <c r="BH125" s="194">
        <f t="shared" si="27"/>
        <v>0</v>
      </c>
      <c r="BI125" s="194">
        <f t="shared" si="28"/>
        <v>0</v>
      </c>
      <c r="BJ125" s="18" t="s">
        <v>82</v>
      </c>
      <c r="BK125" s="194">
        <f t="shared" si="29"/>
        <v>0</v>
      </c>
      <c r="BL125" s="18" t="s">
        <v>538</v>
      </c>
      <c r="BM125" s="18" t="s">
        <v>1900</v>
      </c>
    </row>
    <row r="126" spans="2:65" s="1" customFormat="1" ht="33.75" customHeight="1">
      <c r="B126" s="35"/>
      <c r="C126" s="195" t="s">
        <v>298</v>
      </c>
      <c r="D126" s="195" t="s">
        <v>143</v>
      </c>
      <c r="E126" s="196" t="s">
        <v>1901</v>
      </c>
      <c r="F126" s="197" t="s">
        <v>1902</v>
      </c>
      <c r="G126" s="198" t="s">
        <v>1727</v>
      </c>
      <c r="H126" s="199">
        <v>6</v>
      </c>
      <c r="I126" s="200"/>
      <c r="J126" s="201">
        <f t="shared" si="20"/>
        <v>0</v>
      </c>
      <c r="K126" s="197" t="s">
        <v>1797</v>
      </c>
      <c r="L126" s="202"/>
      <c r="M126" s="203" t="s">
        <v>19</v>
      </c>
      <c r="N126" s="204" t="s">
        <v>45</v>
      </c>
      <c r="O126" s="61"/>
      <c r="P126" s="192">
        <f t="shared" si="21"/>
        <v>0</v>
      </c>
      <c r="Q126" s="192">
        <v>0</v>
      </c>
      <c r="R126" s="192">
        <f t="shared" si="22"/>
        <v>0</v>
      </c>
      <c r="S126" s="192">
        <v>0</v>
      </c>
      <c r="T126" s="193">
        <f t="shared" si="23"/>
        <v>0</v>
      </c>
      <c r="AR126" s="18" t="s">
        <v>1798</v>
      </c>
      <c r="AT126" s="18" t="s">
        <v>143</v>
      </c>
      <c r="AU126" s="18" t="s">
        <v>82</v>
      </c>
      <c r="AY126" s="18" t="s">
        <v>133</v>
      </c>
      <c r="BE126" s="194">
        <f t="shared" si="24"/>
        <v>0</v>
      </c>
      <c r="BF126" s="194">
        <f t="shared" si="25"/>
        <v>0</v>
      </c>
      <c r="BG126" s="194">
        <f t="shared" si="26"/>
        <v>0</v>
      </c>
      <c r="BH126" s="194">
        <f t="shared" si="27"/>
        <v>0</v>
      </c>
      <c r="BI126" s="194">
        <f t="shared" si="28"/>
        <v>0</v>
      </c>
      <c r="BJ126" s="18" t="s">
        <v>82</v>
      </c>
      <c r="BK126" s="194">
        <f t="shared" si="29"/>
        <v>0</v>
      </c>
      <c r="BL126" s="18" t="s">
        <v>538</v>
      </c>
      <c r="BM126" s="18" t="s">
        <v>1903</v>
      </c>
    </row>
    <row r="127" spans="2:65" s="1" customFormat="1" ht="33.75" customHeight="1">
      <c r="B127" s="35"/>
      <c r="C127" s="195" t="s">
        <v>302</v>
      </c>
      <c r="D127" s="195" t="s">
        <v>143</v>
      </c>
      <c r="E127" s="196" t="s">
        <v>1904</v>
      </c>
      <c r="F127" s="197" t="s">
        <v>1905</v>
      </c>
      <c r="G127" s="198" t="s">
        <v>1727</v>
      </c>
      <c r="H127" s="199">
        <v>1</v>
      </c>
      <c r="I127" s="200"/>
      <c r="J127" s="201">
        <f t="shared" si="20"/>
        <v>0</v>
      </c>
      <c r="K127" s="197" t="s">
        <v>1797</v>
      </c>
      <c r="L127" s="202"/>
      <c r="M127" s="203" t="s">
        <v>19</v>
      </c>
      <c r="N127" s="204" t="s">
        <v>45</v>
      </c>
      <c r="O127" s="61"/>
      <c r="P127" s="192">
        <f t="shared" si="21"/>
        <v>0</v>
      </c>
      <c r="Q127" s="192">
        <v>0</v>
      </c>
      <c r="R127" s="192">
        <f t="shared" si="22"/>
        <v>0</v>
      </c>
      <c r="S127" s="192">
        <v>0</v>
      </c>
      <c r="T127" s="193">
        <f t="shared" si="23"/>
        <v>0</v>
      </c>
      <c r="AR127" s="18" t="s">
        <v>1798</v>
      </c>
      <c r="AT127" s="18" t="s">
        <v>143</v>
      </c>
      <c r="AU127" s="18" t="s">
        <v>82</v>
      </c>
      <c r="AY127" s="18" t="s">
        <v>133</v>
      </c>
      <c r="BE127" s="194">
        <f t="shared" si="24"/>
        <v>0</v>
      </c>
      <c r="BF127" s="194">
        <f t="shared" si="25"/>
        <v>0</v>
      </c>
      <c r="BG127" s="194">
        <f t="shared" si="26"/>
        <v>0</v>
      </c>
      <c r="BH127" s="194">
        <f t="shared" si="27"/>
        <v>0</v>
      </c>
      <c r="BI127" s="194">
        <f t="shared" si="28"/>
        <v>0</v>
      </c>
      <c r="BJ127" s="18" t="s">
        <v>82</v>
      </c>
      <c r="BK127" s="194">
        <f t="shared" si="29"/>
        <v>0</v>
      </c>
      <c r="BL127" s="18" t="s">
        <v>538</v>
      </c>
      <c r="BM127" s="18" t="s">
        <v>1906</v>
      </c>
    </row>
    <row r="128" spans="2:65" s="1" customFormat="1" ht="33.75" customHeight="1">
      <c r="B128" s="35"/>
      <c r="C128" s="195" t="s">
        <v>306</v>
      </c>
      <c r="D128" s="195" t="s">
        <v>143</v>
      </c>
      <c r="E128" s="196" t="s">
        <v>1907</v>
      </c>
      <c r="F128" s="197" t="s">
        <v>1908</v>
      </c>
      <c r="G128" s="198" t="s">
        <v>1727</v>
      </c>
      <c r="H128" s="199">
        <v>1</v>
      </c>
      <c r="I128" s="200"/>
      <c r="J128" s="201">
        <f t="shared" si="20"/>
        <v>0</v>
      </c>
      <c r="K128" s="197" t="s">
        <v>1797</v>
      </c>
      <c r="L128" s="202"/>
      <c r="M128" s="203" t="s">
        <v>19</v>
      </c>
      <c r="N128" s="204" t="s">
        <v>45</v>
      </c>
      <c r="O128" s="61"/>
      <c r="P128" s="192">
        <f t="shared" si="21"/>
        <v>0</v>
      </c>
      <c r="Q128" s="192">
        <v>0</v>
      </c>
      <c r="R128" s="192">
        <f t="shared" si="22"/>
        <v>0</v>
      </c>
      <c r="S128" s="192">
        <v>0</v>
      </c>
      <c r="T128" s="193">
        <f t="shared" si="23"/>
        <v>0</v>
      </c>
      <c r="AR128" s="18" t="s">
        <v>1798</v>
      </c>
      <c r="AT128" s="18" t="s">
        <v>143</v>
      </c>
      <c r="AU128" s="18" t="s">
        <v>82</v>
      </c>
      <c r="AY128" s="18" t="s">
        <v>133</v>
      </c>
      <c r="BE128" s="194">
        <f t="shared" si="24"/>
        <v>0</v>
      </c>
      <c r="BF128" s="194">
        <f t="shared" si="25"/>
        <v>0</v>
      </c>
      <c r="BG128" s="194">
        <f t="shared" si="26"/>
        <v>0</v>
      </c>
      <c r="BH128" s="194">
        <f t="shared" si="27"/>
        <v>0</v>
      </c>
      <c r="BI128" s="194">
        <f t="shared" si="28"/>
        <v>0</v>
      </c>
      <c r="BJ128" s="18" t="s">
        <v>82</v>
      </c>
      <c r="BK128" s="194">
        <f t="shared" si="29"/>
        <v>0</v>
      </c>
      <c r="BL128" s="18" t="s">
        <v>538</v>
      </c>
      <c r="BM128" s="18" t="s">
        <v>1909</v>
      </c>
    </row>
    <row r="129" spans="2:65" s="1" customFormat="1" ht="33.75" customHeight="1">
      <c r="B129" s="35"/>
      <c r="C129" s="195" t="s">
        <v>310</v>
      </c>
      <c r="D129" s="195" t="s">
        <v>143</v>
      </c>
      <c r="E129" s="196" t="s">
        <v>1910</v>
      </c>
      <c r="F129" s="197" t="s">
        <v>1911</v>
      </c>
      <c r="G129" s="198" t="s">
        <v>1727</v>
      </c>
      <c r="H129" s="199">
        <v>1</v>
      </c>
      <c r="I129" s="200"/>
      <c r="J129" s="201">
        <f t="shared" si="20"/>
        <v>0</v>
      </c>
      <c r="K129" s="197" t="s">
        <v>1797</v>
      </c>
      <c r="L129" s="202"/>
      <c r="M129" s="203" t="s">
        <v>19</v>
      </c>
      <c r="N129" s="204" t="s">
        <v>45</v>
      </c>
      <c r="O129" s="61"/>
      <c r="P129" s="192">
        <f t="shared" si="21"/>
        <v>0</v>
      </c>
      <c r="Q129" s="192">
        <v>0</v>
      </c>
      <c r="R129" s="192">
        <f t="shared" si="22"/>
        <v>0</v>
      </c>
      <c r="S129" s="192">
        <v>0</v>
      </c>
      <c r="T129" s="193">
        <f t="shared" si="23"/>
        <v>0</v>
      </c>
      <c r="AR129" s="18" t="s">
        <v>1798</v>
      </c>
      <c r="AT129" s="18" t="s">
        <v>143</v>
      </c>
      <c r="AU129" s="18" t="s">
        <v>82</v>
      </c>
      <c r="AY129" s="18" t="s">
        <v>133</v>
      </c>
      <c r="BE129" s="194">
        <f t="shared" si="24"/>
        <v>0</v>
      </c>
      <c r="BF129" s="194">
        <f t="shared" si="25"/>
        <v>0</v>
      </c>
      <c r="BG129" s="194">
        <f t="shared" si="26"/>
        <v>0</v>
      </c>
      <c r="BH129" s="194">
        <f t="shared" si="27"/>
        <v>0</v>
      </c>
      <c r="BI129" s="194">
        <f t="shared" si="28"/>
        <v>0</v>
      </c>
      <c r="BJ129" s="18" t="s">
        <v>82</v>
      </c>
      <c r="BK129" s="194">
        <f t="shared" si="29"/>
        <v>0</v>
      </c>
      <c r="BL129" s="18" t="s">
        <v>538</v>
      </c>
      <c r="BM129" s="18" t="s">
        <v>1912</v>
      </c>
    </row>
    <row r="130" spans="2:65" s="1" customFormat="1" ht="33.75" customHeight="1">
      <c r="B130" s="35"/>
      <c r="C130" s="195" t="s">
        <v>314</v>
      </c>
      <c r="D130" s="195" t="s">
        <v>143</v>
      </c>
      <c r="E130" s="196" t="s">
        <v>1913</v>
      </c>
      <c r="F130" s="197" t="s">
        <v>1914</v>
      </c>
      <c r="G130" s="198" t="s">
        <v>1727</v>
      </c>
      <c r="H130" s="199">
        <v>8</v>
      </c>
      <c r="I130" s="200"/>
      <c r="J130" s="201">
        <f t="shared" si="20"/>
        <v>0</v>
      </c>
      <c r="K130" s="197" t="s">
        <v>1797</v>
      </c>
      <c r="L130" s="202"/>
      <c r="M130" s="203" t="s">
        <v>19</v>
      </c>
      <c r="N130" s="204" t="s">
        <v>45</v>
      </c>
      <c r="O130" s="61"/>
      <c r="P130" s="192">
        <f t="shared" si="21"/>
        <v>0</v>
      </c>
      <c r="Q130" s="192">
        <v>0</v>
      </c>
      <c r="R130" s="192">
        <f t="shared" si="22"/>
        <v>0</v>
      </c>
      <c r="S130" s="192">
        <v>0</v>
      </c>
      <c r="T130" s="193">
        <f t="shared" si="23"/>
        <v>0</v>
      </c>
      <c r="AR130" s="18" t="s">
        <v>1798</v>
      </c>
      <c r="AT130" s="18" t="s">
        <v>143</v>
      </c>
      <c r="AU130" s="18" t="s">
        <v>82</v>
      </c>
      <c r="AY130" s="18" t="s">
        <v>133</v>
      </c>
      <c r="BE130" s="194">
        <f t="shared" si="24"/>
        <v>0</v>
      </c>
      <c r="BF130" s="194">
        <f t="shared" si="25"/>
        <v>0</v>
      </c>
      <c r="BG130" s="194">
        <f t="shared" si="26"/>
        <v>0</v>
      </c>
      <c r="BH130" s="194">
        <f t="shared" si="27"/>
        <v>0</v>
      </c>
      <c r="BI130" s="194">
        <f t="shared" si="28"/>
        <v>0</v>
      </c>
      <c r="BJ130" s="18" t="s">
        <v>82</v>
      </c>
      <c r="BK130" s="194">
        <f t="shared" si="29"/>
        <v>0</v>
      </c>
      <c r="BL130" s="18" t="s">
        <v>538</v>
      </c>
      <c r="BM130" s="18" t="s">
        <v>1915</v>
      </c>
    </row>
    <row r="131" spans="2:65" s="1" customFormat="1" ht="33.75" customHeight="1">
      <c r="B131" s="35"/>
      <c r="C131" s="195" t="s">
        <v>320</v>
      </c>
      <c r="D131" s="195" t="s">
        <v>143</v>
      </c>
      <c r="E131" s="196" t="s">
        <v>1916</v>
      </c>
      <c r="F131" s="197" t="s">
        <v>1917</v>
      </c>
      <c r="G131" s="198" t="s">
        <v>1727</v>
      </c>
      <c r="H131" s="199">
        <v>1</v>
      </c>
      <c r="I131" s="200"/>
      <c r="J131" s="201">
        <f t="shared" si="20"/>
        <v>0</v>
      </c>
      <c r="K131" s="197" t="s">
        <v>1797</v>
      </c>
      <c r="L131" s="202"/>
      <c r="M131" s="203" t="s">
        <v>19</v>
      </c>
      <c r="N131" s="204" t="s">
        <v>45</v>
      </c>
      <c r="O131" s="61"/>
      <c r="P131" s="192">
        <f t="shared" si="21"/>
        <v>0</v>
      </c>
      <c r="Q131" s="192">
        <v>0</v>
      </c>
      <c r="R131" s="192">
        <f t="shared" si="22"/>
        <v>0</v>
      </c>
      <c r="S131" s="192">
        <v>0</v>
      </c>
      <c r="T131" s="193">
        <f t="shared" si="23"/>
        <v>0</v>
      </c>
      <c r="AR131" s="18" t="s">
        <v>1798</v>
      </c>
      <c r="AT131" s="18" t="s">
        <v>143</v>
      </c>
      <c r="AU131" s="18" t="s">
        <v>82</v>
      </c>
      <c r="AY131" s="18" t="s">
        <v>133</v>
      </c>
      <c r="BE131" s="194">
        <f t="shared" si="24"/>
        <v>0</v>
      </c>
      <c r="BF131" s="194">
        <f t="shared" si="25"/>
        <v>0</v>
      </c>
      <c r="BG131" s="194">
        <f t="shared" si="26"/>
        <v>0</v>
      </c>
      <c r="BH131" s="194">
        <f t="shared" si="27"/>
        <v>0</v>
      </c>
      <c r="BI131" s="194">
        <f t="shared" si="28"/>
        <v>0</v>
      </c>
      <c r="BJ131" s="18" t="s">
        <v>82</v>
      </c>
      <c r="BK131" s="194">
        <f t="shared" si="29"/>
        <v>0</v>
      </c>
      <c r="BL131" s="18" t="s">
        <v>538</v>
      </c>
      <c r="BM131" s="18" t="s">
        <v>1918</v>
      </c>
    </row>
    <row r="132" spans="2:65" s="1" customFormat="1" ht="33.75" customHeight="1">
      <c r="B132" s="35"/>
      <c r="C132" s="195" t="s">
        <v>326</v>
      </c>
      <c r="D132" s="195" t="s">
        <v>143</v>
      </c>
      <c r="E132" s="196" t="s">
        <v>1919</v>
      </c>
      <c r="F132" s="197" t="s">
        <v>1920</v>
      </c>
      <c r="G132" s="198" t="s">
        <v>1727</v>
      </c>
      <c r="H132" s="199">
        <v>18</v>
      </c>
      <c r="I132" s="200"/>
      <c r="J132" s="201">
        <f t="shared" si="20"/>
        <v>0</v>
      </c>
      <c r="K132" s="197" t="s">
        <v>1797</v>
      </c>
      <c r="L132" s="202"/>
      <c r="M132" s="203" t="s">
        <v>19</v>
      </c>
      <c r="N132" s="204" t="s">
        <v>45</v>
      </c>
      <c r="O132" s="61"/>
      <c r="P132" s="192">
        <f t="shared" si="21"/>
        <v>0</v>
      </c>
      <c r="Q132" s="192">
        <v>0</v>
      </c>
      <c r="R132" s="192">
        <f t="shared" si="22"/>
        <v>0</v>
      </c>
      <c r="S132" s="192">
        <v>0</v>
      </c>
      <c r="T132" s="193">
        <f t="shared" si="23"/>
        <v>0</v>
      </c>
      <c r="AR132" s="18" t="s">
        <v>1798</v>
      </c>
      <c r="AT132" s="18" t="s">
        <v>143</v>
      </c>
      <c r="AU132" s="18" t="s">
        <v>82</v>
      </c>
      <c r="AY132" s="18" t="s">
        <v>133</v>
      </c>
      <c r="BE132" s="194">
        <f t="shared" si="24"/>
        <v>0</v>
      </c>
      <c r="BF132" s="194">
        <f t="shared" si="25"/>
        <v>0</v>
      </c>
      <c r="BG132" s="194">
        <f t="shared" si="26"/>
        <v>0</v>
      </c>
      <c r="BH132" s="194">
        <f t="shared" si="27"/>
        <v>0</v>
      </c>
      <c r="BI132" s="194">
        <f t="shared" si="28"/>
        <v>0</v>
      </c>
      <c r="BJ132" s="18" t="s">
        <v>82</v>
      </c>
      <c r="BK132" s="194">
        <f t="shared" si="29"/>
        <v>0</v>
      </c>
      <c r="BL132" s="18" t="s">
        <v>538</v>
      </c>
      <c r="BM132" s="18" t="s">
        <v>1921</v>
      </c>
    </row>
    <row r="133" spans="2:65" s="1" customFormat="1" ht="33.75" customHeight="1">
      <c r="B133" s="35"/>
      <c r="C133" s="195" t="s">
        <v>466</v>
      </c>
      <c r="D133" s="195" t="s">
        <v>143</v>
      </c>
      <c r="E133" s="196" t="s">
        <v>1922</v>
      </c>
      <c r="F133" s="197" t="s">
        <v>1923</v>
      </c>
      <c r="G133" s="198" t="s">
        <v>1727</v>
      </c>
      <c r="H133" s="199">
        <v>12</v>
      </c>
      <c r="I133" s="200"/>
      <c r="J133" s="201">
        <f t="shared" si="20"/>
        <v>0</v>
      </c>
      <c r="K133" s="197" t="s">
        <v>1797</v>
      </c>
      <c r="L133" s="202"/>
      <c r="M133" s="203" t="s">
        <v>19</v>
      </c>
      <c r="N133" s="204" t="s">
        <v>45</v>
      </c>
      <c r="O133" s="61"/>
      <c r="P133" s="192">
        <f t="shared" si="21"/>
        <v>0</v>
      </c>
      <c r="Q133" s="192">
        <v>0</v>
      </c>
      <c r="R133" s="192">
        <f t="shared" si="22"/>
        <v>0</v>
      </c>
      <c r="S133" s="192">
        <v>0</v>
      </c>
      <c r="T133" s="193">
        <f t="shared" si="23"/>
        <v>0</v>
      </c>
      <c r="AR133" s="18" t="s">
        <v>1798</v>
      </c>
      <c r="AT133" s="18" t="s">
        <v>143</v>
      </c>
      <c r="AU133" s="18" t="s">
        <v>82</v>
      </c>
      <c r="AY133" s="18" t="s">
        <v>133</v>
      </c>
      <c r="BE133" s="194">
        <f t="shared" si="24"/>
        <v>0</v>
      </c>
      <c r="BF133" s="194">
        <f t="shared" si="25"/>
        <v>0</v>
      </c>
      <c r="BG133" s="194">
        <f t="shared" si="26"/>
        <v>0</v>
      </c>
      <c r="BH133" s="194">
        <f t="shared" si="27"/>
        <v>0</v>
      </c>
      <c r="BI133" s="194">
        <f t="shared" si="28"/>
        <v>0</v>
      </c>
      <c r="BJ133" s="18" t="s">
        <v>82</v>
      </c>
      <c r="BK133" s="194">
        <f t="shared" si="29"/>
        <v>0</v>
      </c>
      <c r="BL133" s="18" t="s">
        <v>538</v>
      </c>
      <c r="BM133" s="18" t="s">
        <v>1924</v>
      </c>
    </row>
    <row r="134" spans="2:65" s="1" customFormat="1" ht="33.75" customHeight="1">
      <c r="B134" s="35"/>
      <c r="C134" s="195" t="s">
        <v>470</v>
      </c>
      <c r="D134" s="195" t="s">
        <v>143</v>
      </c>
      <c r="E134" s="196" t="s">
        <v>1925</v>
      </c>
      <c r="F134" s="197" t="s">
        <v>1926</v>
      </c>
      <c r="G134" s="198" t="s">
        <v>1727</v>
      </c>
      <c r="H134" s="199">
        <v>1</v>
      </c>
      <c r="I134" s="200"/>
      <c r="J134" s="201">
        <f t="shared" si="20"/>
        <v>0</v>
      </c>
      <c r="K134" s="197" t="s">
        <v>1797</v>
      </c>
      <c r="L134" s="202"/>
      <c r="M134" s="203" t="s">
        <v>19</v>
      </c>
      <c r="N134" s="204" t="s">
        <v>45</v>
      </c>
      <c r="O134" s="61"/>
      <c r="P134" s="192">
        <f t="shared" si="21"/>
        <v>0</v>
      </c>
      <c r="Q134" s="192">
        <v>0</v>
      </c>
      <c r="R134" s="192">
        <f t="shared" si="22"/>
        <v>0</v>
      </c>
      <c r="S134" s="192">
        <v>0</v>
      </c>
      <c r="T134" s="193">
        <f t="shared" si="23"/>
        <v>0</v>
      </c>
      <c r="AR134" s="18" t="s">
        <v>1798</v>
      </c>
      <c r="AT134" s="18" t="s">
        <v>143</v>
      </c>
      <c r="AU134" s="18" t="s">
        <v>82</v>
      </c>
      <c r="AY134" s="18" t="s">
        <v>133</v>
      </c>
      <c r="BE134" s="194">
        <f t="shared" si="24"/>
        <v>0</v>
      </c>
      <c r="BF134" s="194">
        <f t="shared" si="25"/>
        <v>0</v>
      </c>
      <c r="BG134" s="194">
        <f t="shared" si="26"/>
        <v>0</v>
      </c>
      <c r="BH134" s="194">
        <f t="shared" si="27"/>
        <v>0</v>
      </c>
      <c r="BI134" s="194">
        <f t="shared" si="28"/>
        <v>0</v>
      </c>
      <c r="BJ134" s="18" t="s">
        <v>82</v>
      </c>
      <c r="BK134" s="194">
        <f t="shared" si="29"/>
        <v>0</v>
      </c>
      <c r="BL134" s="18" t="s">
        <v>538</v>
      </c>
      <c r="BM134" s="18" t="s">
        <v>1927</v>
      </c>
    </row>
    <row r="135" spans="2:65" s="1" customFormat="1" ht="33.75" customHeight="1">
      <c r="B135" s="35"/>
      <c r="C135" s="195" t="s">
        <v>474</v>
      </c>
      <c r="D135" s="195" t="s">
        <v>143</v>
      </c>
      <c r="E135" s="196" t="s">
        <v>1928</v>
      </c>
      <c r="F135" s="197" t="s">
        <v>1929</v>
      </c>
      <c r="G135" s="198" t="s">
        <v>1727</v>
      </c>
      <c r="H135" s="199">
        <v>13</v>
      </c>
      <c r="I135" s="200"/>
      <c r="J135" s="201">
        <f t="shared" si="20"/>
        <v>0</v>
      </c>
      <c r="K135" s="197" t="s">
        <v>1797</v>
      </c>
      <c r="L135" s="202"/>
      <c r="M135" s="203" t="s">
        <v>19</v>
      </c>
      <c r="N135" s="204" t="s">
        <v>45</v>
      </c>
      <c r="O135" s="61"/>
      <c r="P135" s="192">
        <f t="shared" si="21"/>
        <v>0</v>
      </c>
      <c r="Q135" s="192">
        <v>0</v>
      </c>
      <c r="R135" s="192">
        <f t="shared" si="22"/>
        <v>0</v>
      </c>
      <c r="S135" s="192">
        <v>0</v>
      </c>
      <c r="T135" s="193">
        <f t="shared" si="23"/>
        <v>0</v>
      </c>
      <c r="AR135" s="18" t="s">
        <v>1798</v>
      </c>
      <c r="AT135" s="18" t="s">
        <v>143</v>
      </c>
      <c r="AU135" s="18" t="s">
        <v>82</v>
      </c>
      <c r="AY135" s="18" t="s">
        <v>133</v>
      </c>
      <c r="BE135" s="194">
        <f t="shared" si="24"/>
        <v>0</v>
      </c>
      <c r="BF135" s="194">
        <f t="shared" si="25"/>
        <v>0</v>
      </c>
      <c r="BG135" s="194">
        <f t="shared" si="26"/>
        <v>0</v>
      </c>
      <c r="BH135" s="194">
        <f t="shared" si="27"/>
        <v>0</v>
      </c>
      <c r="BI135" s="194">
        <f t="shared" si="28"/>
        <v>0</v>
      </c>
      <c r="BJ135" s="18" t="s">
        <v>82</v>
      </c>
      <c r="BK135" s="194">
        <f t="shared" si="29"/>
        <v>0</v>
      </c>
      <c r="BL135" s="18" t="s">
        <v>538</v>
      </c>
      <c r="BM135" s="18" t="s">
        <v>1930</v>
      </c>
    </row>
    <row r="136" spans="2:65" s="1" customFormat="1" ht="33.75" customHeight="1">
      <c r="B136" s="35"/>
      <c r="C136" s="195" t="s">
        <v>478</v>
      </c>
      <c r="D136" s="195" t="s">
        <v>143</v>
      </c>
      <c r="E136" s="196" t="s">
        <v>1931</v>
      </c>
      <c r="F136" s="197" t="s">
        <v>1932</v>
      </c>
      <c r="G136" s="198" t="s">
        <v>1727</v>
      </c>
      <c r="H136" s="199">
        <v>8</v>
      </c>
      <c r="I136" s="200"/>
      <c r="J136" s="201">
        <f t="shared" si="20"/>
        <v>0</v>
      </c>
      <c r="K136" s="197" t="s">
        <v>1797</v>
      </c>
      <c r="L136" s="202"/>
      <c r="M136" s="203" t="s">
        <v>19</v>
      </c>
      <c r="N136" s="204" t="s">
        <v>45</v>
      </c>
      <c r="O136" s="61"/>
      <c r="P136" s="192">
        <f t="shared" si="21"/>
        <v>0</v>
      </c>
      <c r="Q136" s="192">
        <v>0</v>
      </c>
      <c r="R136" s="192">
        <f t="shared" si="22"/>
        <v>0</v>
      </c>
      <c r="S136" s="192">
        <v>0</v>
      </c>
      <c r="T136" s="193">
        <f t="shared" si="23"/>
        <v>0</v>
      </c>
      <c r="AR136" s="18" t="s">
        <v>1798</v>
      </c>
      <c r="AT136" s="18" t="s">
        <v>143</v>
      </c>
      <c r="AU136" s="18" t="s">
        <v>82</v>
      </c>
      <c r="AY136" s="18" t="s">
        <v>133</v>
      </c>
      <c r="BE136" s="194">
        <f t="shared" si="24"/>
        <v>0</v>
      </c>
      <c r="BF136" s="194">
        <f t="shared" si="25"/>
        <v>0</v>
      </c>
      <c r="BG136" s="194">
        <f t="shared" si="26"/>
        <v>0</v>
      </c>
      <c r="BH136" s="194">
        <f t="shared" si="27"/>
        <v>0</v>
      </c>
      <c r="BI136" s="194">
        <f t="shared" si="28"/>
        <v>0</v>
      </c>
      <c r="BJ136" s="18" t="s">
        <v>82</v>
      </c>
      <c r="BK136" s="194">
        <f t="shared" si="29"/>
        <v>0</v>
      </c>
      <c r="BL136" s="18" t="s">
        <v>538</v>
      </c>
      <c r="BM136" s="18" t="s">
        <v>1933</v>
      </c>
    </row>
    <row r="137" spans="2:65" s="1" customFormat="1" ht="33.75" customHeight="1">
      <c r="B137" s="35"/>
      <c r="C137" s="195" t="s">
        <v>482</v>
      </c>
      <c r="D137" s="195" t="s">
        <v>143</v>
      </c>
      <c r="E137" s="196" t="s">
        <v>1934</v>
      </c>
      <c r="F137" s="197" t="s">
        <v>1935</v>
      </c>
      <c r="G137" s="198" t="s">
        <v>1727</v>
      </c>
      <c r="H137" s="199">
        <v>22</v>
      </c>
      <c r="I137" s="200"/>
      <c r="J137" s="201">
        <f t="shared" si="20"/>
        <v>0</v>
      </c>
      <c r="K137" s="197" t="s">
        <v>1797</v>
      </c>
      <c r="L137" s="202"/>
      <c r="M137" s="203" t="s">
        <v>19</v>
      </c>
      <c r="N137" s="204" t="s">
        <v>45</v>
      </c>
      <c r="O137" s="61"/>
      <c r="P137" s="192">
        <f t="shared" si="21"/>
        <v>0</v>
      </c>
      <c r="Q137" s="192">
        <v>0</v>
      </c>
      <c r="R137" s="192">
        <f t="shared" si="22"/>
        <v>0</v>
      </c>
      <c r="S137" s="192">
        <v>0</v>
      </c>
      <c r="T137" s="193">
        <f t="shared" si="23"/>
        <v>0</v>
      </c>
      <c r="AR137" s="18" t="s">
        <v>1798</v>
      </c>
      <c r="AT137" s="18" t="s">
        <v>143</v>
      </c>
      <c r="AU137" s="18" t="s">
        <v>82</v>
      </c>
      <c r="AY137" s="18" t="s">
        <v>133</v>
      </c>
      <c r="BE137" s="194">
        <f t="shared" si="24"/>
        <v>0</v>
      </c>
      <c r="BF137" s="194">
        <f t="shared" si="25"/>
        <v>0</v>
      </c>
      <c r="BG137" s="194">
        <f t="shared" si="26"/>
        <v>0</v>
      </c>
      <c r="BH137" s="194">
        <f t="shared" si="27"/>
        <v>0</v>
      </c>
      <c r="BI137" s="194">
        <f t="shared" si="28"/>
        <v>0</v>
      </c>
      <c r="BJ137" s="18" t="s">
        <v>82</v>
      </c>
      <c r="BK137" s="194">
        <f t="shared" si="29"/>
        <v>0</v>
      </c>
      <c r="BL137" s="18" t="s">
        <v>538</v>
      </c>
      <c r="BM137" s="18" t="s">
        <v>1936</v>
      </c>
    </row>
    <row r="138" spans="2:65" s="1" customFormat="1" ht="33.75" customHeight="1">
      <c r="B138" s="35"/>
      <c r="C138" s="195" t="s">
        <v>486</v>
      </c>
      <c r="D138" s="195" t="s">
        <v>143</v>
      </c>
      <c r="E138" s="196" t="s">
        <v>1937</v>
      </c>
      <c r="F138" s="197" t="s">
        <v>1938</v>
      </c>
      <c r="G138" s="198" t="s">
        <v>1727</v>
      </c>
      <c r="H138" s="199">
        <v>10</v>
      </c>
      <c r="I138" s="200"/>
      <c r="J138" s="201">
        <f t="shared" si="20"/>
        <v>0</v>
      </c>
      <c r="K138" s="197" t="s">
        <v>1797</v>
      </c>
      <c r="L138" s="202"/>
      <c r="M138" s="203" t="s">
        <v>19</v>
      </c>
      <c r="N138" s="204" t="s">
        <v>45</v>
      </c>
      <c r="O138" s="61"/>
      <c r="P138" s="192">
        <f t="shared" si="21"/>
        <v>0</v>
      </c>
      <c r="Q138" s="192">
        <v>0</v>
      </c>
      <c r="R138" s="192">
        <f t="shared" si="22"/>
        <v>0</v>
      </c>
      <c r="S138" s="192">
        <v>0</v>
      </c>
      <c r="T138" s="193">
        <f t="shared" si="23"/>
        <v>0</v>
      </c>
      <c r="AR138" s="18" t="s">
        <v>1798</v>
      </c>
      <c r="AT138" s="18" t="s">
        <v>143</v>
      </c>
      <c r="AU138" s="18" t="s">
        <v>82</v>
      </c>
      <c r="AY138" s="18" t="s">
        <v>133</v>
      </c>
      <c r="BE138" s="194">
        <f t="shared" si="24"/>
        <v>0</v>
      </c>
      <c r="BF138" s="194">
        <f t="shared" si="25"/>
        <v>0</v>
      </c>
      <c r="BG138" s="194">
        <f t="shared" si="26"/>
        <v>0</v>
      </c>
      <c r="BH138" s="194">
        <f t="shared" si="27"/>
        <v>0</v>
      </c>
      <c r="BI138" s="194">
        <f t="shared" si="28"/>
        <v>0</v>
      </c>
      <c r="BJ138" s="18" t="s">
        <v>82</v>
      </c>
      <c r="BK138" s="194">
        <f t="shared" si="29"/>
        <v>0</v>
      </c>
      <c r="BL138" s="18" t="s">
        <v>538</v>
      </c>
      <c r="BM138" s="18" t="s">
        <v>1939</v>
      </c>
    </row>
    <row r="139" spans="2:65" s="1" customFormat="1" ht="33.75" customHeight="1">
      <c r="B139" s="35"/>
      <c r="C139" s="195" t="s">
        <v>490</v>
      </c>
      <c r="D139" s="195" t="s">
        <v>143</v>
      </c>
      <c r="E139" s="196" t="s">
        <v>1940</v>
      </c>
      <c r="F139" s="197" t="s">
        <v>1941</v>
      </c>
      <c r="G139" s="198" t="s">
        <v>1727</v>
      </c>
      <c r="H139" s="199">
        <v>7</v>
      </c>
      <c r="I139" s="200"/>
      <c r="J139" s="201">
        <f t="shared" si="20"/>
        <v>0</v>
      </c>
      <c r="K139" s="197" t="s">
        <v>1797</v>
      </c>
      <c r="L139" s="202"/>
      <c r="M139" s="203" t="s">
        <v>19</v>
      </c>
      <c r="N139" s="204" t="s">
        <v>45</v>
      </c>
      <c r="O139" s="61"/>
      <c r="P139" s="192">
        <f t="shared" si="21"/>
        <v>0</v>
      </c>
      <c r="Q139" s="192">
        <v>0</v>
      </c>
      <c r="R139" s="192">
        <f t="shared" si="22"/>
        <v>0</v>
      </c>
      <c r="S139" s="192">
        <v>0</v>
      </c>
      <c r="T139" s="193">
        <f t="shared" si="23"/>
        <v>0</v>
      </c>
      <c r="AR139" s="18" t="s">
        <v>1798</v>
      </c>
      <c r="AT139" s="18" t="s">
        <v>143</v>
      </c>
      <c r="AU139" s="18" t="s">
        <v>82</v>
      </c>
      <c r="AY139" s="18" t="s">
        <v>133</v>
      </c>
      <c r="BE139" s="194">
        <f t="shared" si="24"/>
        <v>0</v>
      </c>
      <c r="BF139" s="194">
        <f t="shared" si="25"/>
        <v>0</v>
      </c>
      <c r="BG139" s="194">
        <f t="shared" si="26"/>
        <v>0</v>
      </c>
      <c r="BH139" s="194">
        <f t="shared" si="27"/>
        <v>0</v>
      </c>
      <c r="BI139" s="194">
        <f t="shared" si="28"/>
        <v>0</v>
      </c>
      <c r="BJ139" s="18" t="s">
        <v>82</v>
      </c>
      <c r="BK139" s="194">
        <f t="shared" si="29"/>
        <v>0</v>
      </c>
      <c r="BL139" s="18" t="s">
        <v>538</v>
      </c>
      <c r="BM139" s="18" t="s">
        <v>1942</v>
      </c>
    </row>
    <row r="140" spans="2:65" s="1" customFormat="1" ht="33.75" customHeight="1">
      <c r="B140" s="35"/>
      <c r="C140" s="195" t="s">
        <v>494</v>
      </c>
      <c r="D140" s="195" t="s">
        <v>143</v>
      </c>
      <c r="E140" s="196" t="s">
        <v>1943</v>
      </c>
      <c r="F140" s="197" t="s">
        <v>1944</v>
      </c>
      <c r="G140" s="198" t="s">
        <v>1727</v>
      </c>
      <c r="H140" s="199">
        <v>6</v>
      </c>
      <c r="I140" s="200"/>
      <c r="J140" s="201">
        <f t="shared" si="20"/>
        <v>0</v>
      </c>
      <c r="K140" s="197" t="s">
        <v>1797</v>
      </c>
      <c r="L140" s="202"/>
      <c r="M140" s="203" t="s">
        <v>19</v>
      </c>
      <c r="N140" s="204" t="s">
        <v>45</v>
      </c>
      <c r="O140" s="61"/>
      <c r="P140" s="192">
        <f t="shared" si="21"/>
        <v>0</v>
      </c>
      <c r="Q140" s="192">
        <v>0</v>
      </c>
      <c r="R140" s="192">
        <f t="shared" si="22"/>
        <v>0</v>
      </c>
      <c r="S140" s="192">
        <v>0</v>
      </c>
      <c r="T140" s="193">
        <f t="shared" si="23"/>
        <v>0</v>
      </c>
      <c r="AR140" s="18" t="s">
        <v>1798</v>
      </c>
      <c r="AT140" s="18" t="s">
        <v>143</v>
      </c>
      <c r="AU140" s="18" t="s">
        <v>82</v>
      </c>
      <c r="AY140" s="18" t="s">
        <v>133</v>
      </c>
      <c r="BE140" s="194">
        <f t="shared" si="24"/>
        <v>0</v>
      </c>
      <c r="BF140" s="194">
        <f t="shared" si="25"/>
        <v>0</v>
      </c>
      <c r="BG140" s="194">
        <f t="shared" si="26"/>
        <v>0</v>
      </c>
      <c r="BH140" s="194">
        <f t="shared" si="27"/>
        <v>0</v>
      </c>
      <c r="BI140" s="194">
        <f t="shared" si="28"/>
        <v>0</v>
      </c>
      <c r="BJ140" s="18" t="s">
        <v>82</v>
      </c>
      <c r="BK140" s="194">
        <f t="shared" si="29"/>
        <v>0</v>
      </c>
      <c r="BL140" s="18" t="s">
        <v>538</v>
      </c>
      <c r="BM140" s="18" t="s">
        <v>1945</v>
      </c>
    </row>
    <row r="141" spans="2:65" s="1" customFormat="1" ht="33.75" customHeight="1">
      <c r="B141" s="35"/>
      <c r="C141" s="195" t="s">
        <v>498</v>
      </c>
      <c r="D141" s="195" t="s">
        <v>143</v>
      </c>
      <c r="E141" s="196" t="s">
        <v>1946</v>
      </c>
      <c r="F141" s="197" t="s">
        <v>1947</v>
      </c>
      <c r="G141" s="198" t="s">
        <v>1727</v>
      </c>
      <c r="H141" s="199">
        <v>22</v>
      </c>
      <c r="I141" s="200"/>
      <c r="J141" s="201">
        <f t="shared" si="20"/>
        <v>0</v>
      </c>
      <c r="K141" s="197" t="s">
        <v>1797</v>
      </c>
      <c r="L141" s="202"/>
      <c r="M141" s="203" t="s">
        <v>19</v>
      </c>
      <c r="N141" s="204" t="s">
        <v>45</v>
      </c>
      <c r="O141" s="61"/>
      <c r="P141" s="192">
        <f t="shared" si="21"/>
        <v>0</v>
      </c>
      <c r="Q141" s="192">
        <v>0</v>
      </c>
      <c r="R141" s="192">
        <f t="shared" si="22"/>
        <v>0</v>
      </c>
      <c r="S141" s="192">
        <v>0</v>
      </c>
      <c r="T141" s="193">
        <f t="shared" si="23"/>
        <v>0</v>
      </c>
      <c r="AR141" s="18" t="s">
        <v>1798</v>
      </c>
      <c r="AT141" s="18" t="s">
        <v>143</v>
      </c>
      <c r="AU141" s="18" t="s">
        <v>82</v>
      </c>
      <c r="AY141" s="18" t="s">
        <v>133</v>
      </c>
      <c r="BE141" s="194">
        <f t="shared" si="24"/>
        <v>0</v>
      </c>
      <c r="BF141" s="194">
        <f t="shared" si="25"/>
        <v>0</v>
      </c>
      <c r="BG141" s="194">
        <f t="shared" si="26"/>
        <v>0</v>
      </c>
      <c r="BH141" s="194">
        <f t="shared" si="27"/>
        <v>0</v>
      </c>
      <c r="BI141" s="194">
        <f t="shared" si="28"/>
        <v>0</v>
      </c>
      <c r="BJ141" s="18" t="s">
        <v>82</v>
      </c>
      <c r="BK141" s="194">
        <f t="shared" si="29"/>
        <v>0</v>
      </c>
      <c r="BL141" s="18" t="s">
        <v>538</v>
      </c>
      <c r="BM141" s="18" t="s">
        <v>1948</v>
      </c>
    </row>
    <row r="142" spans="2:65" s="1" customFormat="1" ht="33.75" customHeight="1">
      <c r="B142" s="35"/>
      <c r="C142" s="195" t="s">
        <v>502</v>
      </c>
      <c r="D142" s="195" t="s">
        <v>143</v>
      </c>
      <c r="E142" s="196" t="s">
        <v>1949</v>
      </c>
      <c r="F142" s="197" t="s">
        <v>1950</v>
      </c>
      <c r="G142" s="198" t="s">
        <v>1727</v>
      </c>
      <c r="H142" s="199">
        <v>3</v>
      </c>
      <c r="I142" s="200"/>
      <c r="J142" s="201">
        <f t="shared" si="20"/>
        <v>0</v>
      </c>
      <c r="K142" s="197" t="s">
        <v>1797</v>
      </c>
      <c r="L142" s="202"/>
      <c r="M142" s="203" t="s">
        <v>19</v>
      </c>
      <c r="N142" s="204" t="s">
        <v>45</v>
      </c>
      <c r="O142" s="61"/>
      <c r="P142" s="192">
        <f t="shared" si="21"/>
        <v>0</v>
      </c>
      <c r="Q142" s="192">
        <v>0</v>
      </c>
      <c r="R142" s="192">
        <f t="shared" si="22"/>
        <v>0</v>
      </c>
      <c r="S142" s="192">
        <v>0</v>
      </c>
      <c r="T142" s="193">
        <f t="shared" si="23"/>
        <v>0</v>
      </c>
      <c r="AR142" s="18" t="s">
        <v>1798</v>
      </c>
      <c r="AT142" s="18" t="s">
        <v>143</v>
      </c>
      <c r="AU142" s="18" t="s">
        <v>82</v>
      </c>
      <c r="AY142" s="18" t="s">
        <v>133</v>
      </c>
      <c r="BE142" s="194">
        <f t="shared" si="24"/>
        <v>0</v>
      </c>
      <c r="BF142" s="194">
        <f t="shared" si="25"/>
        <v>0</v>
      </c>
      <c r="BG142" s="194">
        <f t="shared" si="26"/>
        <v>0</v>
      </c>
      <c r="BH142" s="194">
        <f t="shared" si="27"/>
        <v>0</v>
      </c>
      <c r="BI142" s="194">
        <f t="shared" si="28"/>
        <v>0</v>
      </c>
      <c r="BJ142" s="18" t="s">
        <v>82</v>
      </c>
      <c r="BK142" s="194">
        <f t="shared" si="29"/>
        <v>0</v>
      </c>
      <c r="BL142" s="18" t="s">
        <v>538</v>
      </c>
      <c r="BM142" s="18" t="s">
        <v>1951</v>
      </c>
    </row>
    <row r="143" spans="2:65" s="1" customFormat="1" ht="33.75" customHeight="1">
      <c r="B143" s="35"/>
      <c r="C143" s="195" t="s">
        <v>506</v>
      </c>
      <c r="D143" s="195" t="s">
        <v>143</v>
      </c>
      <c r="E143" s="196" t="s">
        <v>1952</v>
      </c>
      <c r="F143" s="197" t="s">
        <v>1953</v>
      </c>
      <c r="G143" s="198" t="s">
        <v>1727</v>
      </c>
      <c r="H143" s="199">
        <v>3</v>
      </c>
      <c r="I143" s="200"/>
      <c r="J143" s="201">
        <f t="shared" si="20"/>
        <v>0</v>
      </c>
      <c r="K143" s="197" t="s">
        <v>1797</v>
      </c>
      <c r="L143" s="202"/>
      <c r="M143" s="203" t="s">
        <v>19</v>
      </c>
      <c r="N143" s="204" t="s">
        <v>45</v>
      </c>
      <c r="O143" s="61"/>
      <c r="P143" s="192">
        <f t="shared" si="21"/>
        <v>0</v>
      </c>
      <c r="Q143" s="192">
        <v>0</v>
      </c>
      <c r="R143" s="192">
        <f t="shared" si="22"/>
        <v>0</v>
      </c>
      <c r="S143" s="192">
        <v>0</v>
      </c>
      <c r="T143" s="193">
        <f t="shared" si="23"/>
        <v>0</v>
      </c>
      <c r="AR143" s="18" t="s">
        <v>1798</v>
      </c>
      <c r="AT143" s="18" t="s">
        <v>143</v>
      </c>
      <c r="AU143" s="18" t="s">
        <v>82</v>
      </c>
      <c r="AY143" s="18" t="s">
        <v>133</v>
      </c>
      <c r="BE143" s="194">
        <f t="shared" si="24"/>
        <v>0</v>
      </c>
      <c r="BF143" s="194">
        <f t="shared" si="25"/>
        <v>0</v>
      </c>
      <c r="BG143" s="194">
        <f t="shared" si="26"/>
        <v>0</v>
      </c>
      <c r="BH143" s="194">
        <f t="shared" si="27"/>
        <v>0</v>
      </c>
      <c r="BI143" s="194">
        <f t="shared" si="28"/>
        <v>0</v>
      </c>
      <c r="BJ143" s="18" t="s">
        <v>82</v>
      </c>
      <c r="BK143" s="194">
        <f t="shared" si="29"/>
        <v>0</v>
      </c>
      <c r="BL143" s="18" t="s">
        <v>538</v>
      </c>
      <c r="BM143" s="18" t="s">
        <v>1954</v>
      </c>
    </row>
    <row r="144" spans="2:65" s="1" customFormat="1" ht="33.75" customHeight="1">
      <c r="B144" s="35"/>
      <c r="C144" s="195" t="s">
        <v>510</v>
      </c>
      <c r="D144" s="195" t="s">
        <v>143</v>
      </c>
      <c r="E144" s="196" t="s">
        <v>1955</v>
      </c>
      <c r="F144" s="197" t="s">
        <v>1956</v>
      </c>
      <c r="G144" s="198" t="s">
        <v>1727</v>
      </c>
      <c r="H144" s="199">
        <v>2</v>
      </c>
      <c r="I144" s="200"/>
      <c r="J144" s="201">
        <f t="shared" si="20"/>
        <v>0</v>
      </c>
      <c r="K144" s="197" t="s">
        <v>1797</v>
      </c>
      <c r="L144" s="202"/>
      <c r="M144" s="203" t="s">
        <v>19</v>
      </c>
      <c r="N144" s="204" t="s">
        <v>45</v>
      </c>
      <c r="O144" s="61"/>
      <c r="P144" s="192">
        <f t="shared" si="21"/>
        <v>0</v>
      </c>
      <c r="Q144" s="192">
        <v>0</v>
      </c>
      <c r="R144" s="192">
        <f t="shared" si="22"/>
        <v>0</v>
      </c>
      <c r="S144" s="192">
        <v>0</v>
      </c>
      <c r="T144" s="193">
        <f t="shared" si="23"/>
        <v>0</v>
      </c>
      <c r="AR144" s="18" t="s">
        <v>1798</v>
      </c>
      <c r="AT144" s="18" t="s">
        <v>143</v>
      </c>
      <c r="AU144" s="18" t="s">
        <v>82</v>
      </c>
      <c r="AY144" s="18" t="s">
        <v>133</v>
      </c>
      <c r="BE144" s="194">
        <f t="shared" si="24"/>
        <v>0</v>
      </c>
      <c r="BF144" s="194">
        <f t="shared" si="25"/>
        <v>0</v>
      </c>
      <c r="BG144" s="194">
        <f t="shared" si="26"/>
        <v>0</v>
      </c>
      <c r="BH144" s="194">
        <f t="shared" si="27"/>
        <v>0</v>
      </c>
      <c r="BI144" s="194">
        <f t="shared" si="28"/>
        <v>0</v>
      </c>
      <c r="BJ144" s="18" t="s">
        <v>82</v>
      </c>
      <c r="BK144" s="194">
        <f t="shared" si="29"/>
        <v>0</v>
      </c>
      <c r="BL144" s="18" t="s">
        <v>538</v>
      </c>
      <c r="BM144" s="18" t="s">
        <v>1957</v>
      </c>
    </row>
    <row r="145" spans="2:65" s="1" customFormat="1" ht="33.75" customHeight="1">
      <c r="B145" s="35"/>
      <c r="C145" s="195" t="s">
        <v>514</v>
      </c>
      <c r="D145" s="195" t="s">
        <v>143</v>
      </c>
      <c r="E145" s="196" t="s">
        <v>1958</v>
      </c>
      <c r="F145" s="197" t="s">
        <v>1959</v>
      </c>
      <c r="G145" s="198" t="s">
        <v>1727</v>
      </c>
      <c r="H145" s="199">
        <v>4</v>
      </c>
      <c r="I145" s="200"/>
      <c r="J145" s="201">
        <f t="shared" si="20"/>
        <v>0</v>
      </c>
      <c r="K145" s="197" t="s">
        <v>1797</v>
      </c>
      <c r="L145" s="202"/>
      <c r="M145" s="203" t="s">
        <v>19</v>
      </c>
      <c r="N145" s="204" t="s">
        <v>45</v>
      </c>
      <c r="O145" s="61"/>
      <c r="P145" s="192">
        <f t="shared" si="21"/>
        <v>0</v>
      </c>
      <c r="Q145" s="192">
        <v>0</v>
      </c>
      <c r="R145" s="192">
        <f t="shared" si="22"/>
        <v>0</v>
      </c>
      <c r="S145" s="192">
        <v>0</v>
      </c>
      <c r="T145" s="193">
        <f t="shared" si="23"/>
        <v>0</v>
      </c>
      <c r="AR145" s="18" t="s">
        <v>1798</v>
      </c>
      <c r="AT145" s="18" t="s">
        <v>143</v>
      </c>
      <c r="AU145" s="18" t="s">
        <v>82</v>
      </c>
      <c r="AY145" s="18" t="s">
        <v>133</v>
      </c>
      <c r="BE145" s="194">
        <f t="shared" si="24"/>
        <v>0</v>
      </c>
      <c r="BF145" s="194">
        <f t="shared" si="25"/>
        <v>0</v>
      </c>
      <c r="BG145" s="194">
        <f t="shared" si="26"/>
        <v>0</v>
      </c>
      <c r="BH145" s="194">
        <f t="shared" si="27"/>
        <v>0</v>
      </c>
      <c r="BI145" s="194">
        <f t="shared" si="28"/>
        <v>0</v>
      </c>
      <c r="BJ145" s="18" t="s">
        <v>82</v>
      </c>
      <c r="BK145" s="194">
        <f t="shared" si="29"/>
        <v>0</v>
      </c>
      <c r="BL145" s="18" t="s">
        <v>538</v>
      </c>
      <c r="BM145" s="18" t="s">
        <v>1960</v>
      </c>
    </row>
    <row r="146" spans="2:65" s="1" customFormat="1" ht="33.75" customHeight="1">
      <c r="B146" s="35"/>
      <c r="C146" s="195" t="s">
        <v>518</v>
      </c>
      <c r="D146" s="195" t="s">
        <v>143</v>
      </c>
      <c r="E146" s="196" t="s">
        <v>1961</v>
      </c>
      <c r="F146" s="197" t="s">
        <v>1962</v>
      </c>
      <c r="G146" s="198" t="s">
        <v>1727</v>
      </c>
      <c r="H146" s="199">
        <v>47</v>
      </c>
      <c r="I146" s="200"/>
      <c r="J146" s="201">
        <f t="shared" si="20"/>
        <v>0</v>
      </c>
      <c r="K146" s="197" t="s">
        <v>1797</v>
      </c>
      <c r="L146" s="202"/>
      <c r="M146" s="203" t="s">
        <v>19</v>
      </c>
      <c r="N146" s="204" t="s">
        <v>45</v>
      </c>
      <c r="O146" s="61"/>
      <c r="P146" s="192">
        <f t="shared" si="21"/>
        <v>0</v>
      </c>
      <c r="Q146" s="192">
        <v>0</v>
      </c>
      <c r="R146" s="192">
        <f t="shared" si="22"/>
        <v>0</v>
      </c>
      <c r="S146" s="192">
        <v>0</v>
      </c>
      <c r="T146" s="193">
        <f t="shared" si="23"/>
        <v>0</v>
      </c>
      <c r="AR146" s="18" t="s">
        <v>1798</v>
      </c>
      <c r="AT146" s="18" t="s">
        <v>143</v>
      </c>
      <c r="AU146" s="18" t="s">
        <v>82</v>
      </c>
      <c r="AY146" s="18" t="s">
        <v>133</v>
      </c>
      <c r="BE146" s="194">
        <f t="shared" si="24"/>
        <v>0</v>
      </c>
      <c r="BF146" s="194">
        <f t="shared" si="25"/>
        <v>0</v>
      </c>
      <c r="BG146" s="194">
        <f t="shared" si="26"/>
        <v>0</v>
      </c>
      <c r="BH146" s="194">
        <f t="shared" si="27"/>
        <v>0</v>
      </c>
      <c r="BI146" s="194">
        <f t="shared" si="28"/>
        <v>0</v>
      </c>
      <c r="BJ146" s="18" t="s">
        <v>82</v>
      </c>
      <c r="BK146" s="194">
        <f t="shared" si="29"/>
        <v>0</v>
      </c>
      <c r="BL146" s="18" t="s">
        <v>538</v>
      </c>
      <c r="BM146" s="18" t="s">
        <v>1963</v>
      </c>
    </row>
    <row r="147" spans="2:65" s="1" customFormat="1" ht="33.75" customHeight="1">
      <c r="B147" s="35"/>
      <c r="C147" s="195" t="s">
        <v>522</v>
      </c>
      <c r="D147" s="195" t="s">
        <v>143</v>
      </c>
      <c r="E147" s="196" t="s">
        <v>1964</v>
      </c>
      <c r="F147" s="197" t="s">
        <v>1965</v>
      </c>
      <c r="G147" s="198" t="s">
        <v>139</v>
      </c>
      <c r="H147" s="199">
        <v>140</v>
      </c>
      <c r="I147" s="200"/>
      <c r="J147" s="201">
        <f t="shared" si="20"/>
        <v>0</v>
      </c>
      <c r="K147" s="197" t="s">
        <v>1797</v>
      </c>
      <c r="L147" s="202"/>
      <c r="M147" s="203" t="s">
        <v>19</v>
      </c>
      <c r="N147" s="204" t="s">
        <v>45</v>
      </c>
      <c r="O147" s="61"/>
      <c r="P147" s="192">
        <f t="shared" si="21"/>
        <v>0</v>
      </c>
      <c r="Q147" s="192">
        <v>0</v>
      </c>
      <c r="R147" s="192">
        <f t="shared" si="22"/>
        <v>0</v>
      </c>
      <c r="S147" s="192">
        <v>0</v>
      </c>
      <c r="T147" s="193">
        <f t="shared" si="23"/>
        <v>0</v>
      </c>
      <c r="AR147" s="18" t="s">
        <v>1798</v>
      </c>
      <c r="AT147" s="18" t="s">
        <v>143</v>
      </c>
      <c r="AU147" s="18" t="s">
        <v>82</v>
      </c>
      <c r="AY147" s="18" t="s">
        <v>133</v>
      </c>
      <c r="BE147" s="194">
        <f t="shared" si="24"/>
        <v>0</v>
      </c>
      <c r="BF147" s="194">
        <f t="shared" si="25"/>
        <v>0</v>
      </c>
      <c r="BG147" s="194">
        <f t="shared" si="26"/>
        <v>0</v>
      </c>
      <c r="BH147" s="194">
        <f t="shared" si="27"/>
        <v>0</v>
      </c>
      <c r="BI147" s="194">
        <f t="shared" si="28"/>
        <v>0</v>
      </c>
      <c r="BJ147" s="18" t="s">
        <v>82</v>
      </c>
      <c r="BK147" s="194">
        <f t="shared" si="29"/>
        <v>0</v>
      </c>
      <c r="BL147" s="18" t="s">
        <v>538</v>
      </c>
      <c r="BM147" s="18" t="s">
        <v>1966</v>
      </c>
    </row>
    <row r="148" spans="2:65" s="1" customFormat="1" ht="33.75" customHeight="1">
      <c r="B148" s="35"/>
      <c r="C148" s="195" t="s">
        <v>526</v>
      </c>
      <c r="D148" s="195" t="s">
        <v>143</v>
      </c>
      <c r="E148" s="196" t="s">
        <v>1967</v>
      </c>
      <c r="F148" s="197" t="s">
        <v>1965</v>
      </c>
      <c r="G148" s="198" t="s">
        <v>139</v>
      </c>
      <c r="H148" s="199">
        <v>500</v>
      </c>
      <c r="I148" s="200"/>
      <c r="J148" s="201">
        <f t="shared" si="20"/>
        <v>0</v>
      </c>
      <c r="K148" s="197" t="s">
        <v>1797</v>
      </c>
      <c r="L148" s="202"/>
      <c r="M148" s="203" t="s">
        <v>19</v>
      </c>
      <c r="N148" s="204" t="s">
        <v>45</v>
      </c>
      <c r="O148" s="61"/>
      <c r="P148" s="192">
        <f t="shared" si="21"/>
        <v>0</v>
      </c>
      <c r="Q148" s="192">
        <v>0</v>
      </c>
      <c r="R148" s="192">
        <f t="shared" si="22"/>
        <v>0</v>
      </c>
      <c r="S148" s="192">
        <v>0</v>
      </c>
      <c r="T148" s="193">
        <f t="shared" si="23"/>
        <v>0</v>
      </c>
      <c r="AR148" s="18" t="s">
        <v>1798</v>
      </c>
      <c r="AT148" s="18" t="s">
        <v>143</v>
      </c>
      <c r="AU148" s="18" t="s">
        <v>82</v>
      </c>
      <c r="AY148" s="18" t="s">
        <v>133</v>
      </c>
      <c r="BE148" s="194">
        <f t="shared" si="24"/>
        <v>0</v>
      </c>
      <c r="BF148" s="194">
        <f t="shared" si="25"/>
        <v>0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18" t="s">
        <v>82</v>
      </c>
      <c r="BK148" s="194">
        <f t="shared" si="29"/>
        <v>0</v>
      </c>
      <c r="BL148" s="18" t="s">
        <v>538</v>
      </c>
      <c r="BM148" s="18" t="s">
        <v>1968</v>
      </c>
    </row>
    <row r="149" spans="2:65" s="1" customFormat="1" ht="33.75" customHeight="1">
      <c r="B149" s="35"/>
      <c r="C149" s="195" t="s">
        <v>530</v>
      </c>
      <c r="D149" s="195" t="s">
        <v>143</v>
      </c>
      <c r="E149" s="196" t="s">
        <v>1969</v>
      </c>
      <c r="F149" s="197" t="s">
        <v>1965</v>
      </c>
      <c r="G149" s="198" t="s">
        <v>139</v>
      </c>
      <c r="H149" s="199">
        <v>35</v>
      </c>
      <c r="I149" s="200"/>
      <c r="J149" s="201">
        <f t="shared" si="20"/>
        <v>0</v>
      </c>
      <c r="K149" s="197" t="s">
        <v>1797</v>
      </c>
      <c r="L149" s="202"/>
      <c r="M149" s="203" t="s">
        <v>19</v>
      </c>
      <c r="N149" s="204" t="s">
        <v>45</v>
      </c>
      <c r="O149" s="61"/>
      <c r="P149" s="192">
        <f t="shared" si="21"/>
        <v>0</v>
      </c>
      <c r="Q149" s="192">
        <v>0</v>
      </c>
      <c r="R149" s="192">
        <f t="shared" si="22"/>
        <v>0</v>
      </c>
      <c r="S149" s="192">
        <v>0</v>
      </c>
      <c r="T149" s="193">
        <f t="shared" si="23"/>
        <v>0</v>
      </c>
      <c r="AR149" s="18" t="s">
        <v>1798</v>
      </c>
      <c r="AT149" s="18" t="s">
        <v>143</v>
      </c>
      <c r="AU149" s="18" t="s">
        <v>82</v>
      </c>
      <c r="AY149" s="18" t="s">
        <v>133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18" t="s">
        <v>82</v>
      </c>
      <c r="BK149" s="194">
        <f t="shared" si="29"/>
        <v>0</v>
      </c>
      <c r="BL149" s="18" t="s">
        <v>538</v>
      </c>
      <c r="BM149" s="18" t="s">
        <v>1970</v>
      </c>
    </row>
    <row r="150" spans="2:65" s="1" customFormat="1" ht="33.75" customHeight="1">
      <c r="B150" s="35"/>
      <c r="C150" s="195" t="s">
        <v>534</v>
      </c>
      <c r="D150" s="195" t="s">
        <v>143</v>
      </c>
      <c r="E150" s="196" t="s">
        <v>1971</v>
      </c>
      <c r="F150" s="197" t="s">
        <v>1965</v>
      </c>
      <c r="G150" s="198" t="s">
        <v>139</v>
      </c>
      <c r="H150" s="199">
        <v>400</v>
      </c>
      <c r="I150" s="200"/>
      <c r="J150" s="201">
        <f t="shared" si="20"/>
        <v>0</v>
      </c>
      <c r="K150" s="197" t="s">
        <v>1797</v>
      </c>
      <c r="L150" s="202"/>
      <c r="M150" s="203" t="s">
        <v>19</v>
      </c>
      <c r="N150" s="204" t="s">
        <v>45</v>
      </c>
      <c r="O150" s="61"/>
      <c r="P150" s="192">
        <f t="shared" si="21"/>
        <v>0</v>
      </c>
      <c r="Q150" s="192">
        <v>0</v>
      </c>
      <c r="R150" s="192">
        <f t="shared" si="22"/>
        <v>0</v>
      </c>
      <c r="S150" s="192">
        <v>0</v>
      </c>
      <c r="T150" s="193">
        <f t="shared" si="23"/>
        <v>0</v>
      </c>
      <c r="AR150" s="18" t="s">
        <v>1798</v>
      </c>
      <c r="AT150" s="18" t="s">
        <v>143</v>
      </c>
      <c r="AU150" s="18" t="s">
        <v>82</v>
      </c>
      <c r="AY150" s="18" t="s">
        <v>133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18" t="s">
        <v>82</v>
      </c>
      <c r="BK150" s="194">
        <f t="shared" si="29"/>
        <v>0</v>
      </c>
      <c r="BL150" s="18" t="s">
        <v>538</v>
      </c>
      <c r="BM150" s="18" t="s">
        <v>1972</v>
      </c>
    </row>
    <row r="151" spans="2:65" s="1" customFormat="1" ht="33.75" customHeight="1">
      <c r="B151" s="35"/>
      <c r="C151" s="195" t="s">
        <v>538</v>
      </c>
      <c r="D151" s="195" t="s">
        <v>143</v>
      </c>
      <c r="E151" s="196" t="s">
        <v>1973</v>
      </c>
      <c r="F151" s="197" t="s">
        <v>1965</v>
      </c>
      <c r="G151" s="198" t="s">
        <v>139</v>
      </c>
      <c r="H151" s="199">
        <v>500</v>
      </c>
      <c r="I151" s="200"/>
      <c r="J151" s="201">
        <f t="shared" si="20"/>
        <v>0</v>
      </c>
      <c r="K151" s="197" t="s">
        <v>1797</v>
      </c>
      <c r="L151" s="202"/>
      <c r="M151" s="203" t="s">
        <v>19</v>
      </c>
      <c r="N151" s="204" t="s">
        <v>45</v>
      </c>
      <c r="O151" s="61"/>
      <c r="P151" s="192">
        <f t="shared" si="21"/>
        <v>0</v>
      </c>
      <c r="Q151" s="192">
        <v>0</v>
      </c>
      <c r="R151" s="192">
        <f t="shared" si="22"/>
        <v>0</v>
      </c>
      <c r="S151" s="192">
        <v>0</v>
      </c>
      <c r="T151" s="193">
        <f t="shared" si="23"/>
        <v>0</v>
      </c>
      <c r="AR151" s="18" t="s">
        <v>1798</v>
      </c>
      <c r="AT151" s="18" t="s">
        <v>143</v>
      </c>
      <c r="AU151" s="18" t="s">
        <v>82</v>
      </c>
      <c r="AY151" s="18" t="s">
        <v>133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18" t="s">
        <v>82</v>
      </c>
      <c r="BK151" s="194">
        <f t="shared" si="29"/>
        <v>0</v>
      </c>
      <c r="BL151" s="18" t="s">
        <v>538</v>
      </c>
      <c r="BM151" s="18" t="s">
        <v>1974</v>
      </c>
    </row>
    <row r="152" spans="2:65" s="1" customFormat="1" ht="33.75" customHeight="1">
      <c r="B152" s="35"/>
      <c r="C152" s="195" t="s">
        <v>542</v>
      </c>
      <c r="D152" s="195" t="s">
        <v>143</v>
      </c>
      <c r="E152" s="196" t="s">
        <v>1975</v>
      </c>
      <c r="F152" s="197" t="s">
        <v>1965</v>
      </c>
      <c r="G152" s="198" t="s">
        <v>139</v>
      </c>
      <c r="H152" s="199">
        <v>5</v>
      </c>
      <c r="I152" s="200"/>
      <c r="J152" s="201">
        <f t="shared" si="20"/>
        <v>0</v>
      </c>
      <c r="K152" s="197" t="s">
        <v>1797</v>
      </c>
      <c r="L152" s="202"/>
      <c r="M152" s="203" t="s">
        <v>19</v>
      </c>
      <c r="N152" s="204" t="s">
        <v>45</v>
      </c>
      <c r="O152" s="61"/>
      <c r="P152" s="192">
        <f t="shared" si="21"/>
        <v>0</v>
      </c>
      <c r="Q152" s="192">
        <v>0</v>
      </c>
      <c r="R152" s="192">
        <f t="shared" si="22"/>
        <v>0</v>
      </c>
      <c r="S152" s="192">
        <v>0</v>
      </c>
      <c r="T152" s="193">
        <f t="shared" si="23"/>
        <v>0</v>
      </c>
      <c r="AR152" s="18" t="s">
        <v>1798</v>
      </c>
      <c r="AT152" s="18" t="s">
        <v>143</v>
      </c>
      <c r="AU152" s="18" t="s">
        <v>82</v>
      </c>
      <c r="AY152" s="18" t="s">
        <v>133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18" t="s">
        <v>82</v>
      </c>
      <c r="BK152" s="194">
        <f t="shared" si="29"/>
        <v>0</v>
      </c>
      <c r="BL152" s="18" t="s">
        <v>538</v>
      </c>
      <c r="BM152" s="18" t="s">
        <v>1976</v>
      </c>
    </row>
    <row r="153" spans="2:65" s="1" customFormat="1" ht="33.75" customHeight="1">
      <c r="B153" s="35"/>
      <c r="C153" s="195" t="s">
        <v>546</v>
      </c>
      <c r="D153" s="195" t="s">
        <v>143</v>
      </c>
      <c r="E153" s="196" t="s">
        <v>1977</v>
      </c>
      <c r="F153" s="197" t="s">
        <v>1978</v>
      </c>
      <c r="G153" s="198" t="s">
        <v>139</v>
      </c>
      <c r="H153" s="199">
        <v>30</v>
      </c>
      <c r="I153" s="200"/>
      <c r="J153" s="201">
        <f t="shared" si="20"/>
        <v>0</v>
      </c>
      <c r="K153" s="197" t="s">
        <v>1797</v>
      </c>
      <c r="L153" s="202"/>
      <c r="M153" s="203" t="s">
        <v>19</v>
      </c>
      <c r="N153" s="204" t="s">
        <v>45</v>
      </c>
      <c r="O153" s="61"/>
      <c r="P153" s="192">
        <f t="shared" si="21"/>
        <v>0</v>
      </c>
      <c r="Q153" s="192">
        <v>0</v>
      </c>
      <c r="R153" s="192">
        <f t="shared" si="22"/>
        <v>0</v>
      </c>
      <c r="S153" s="192">
        <v>0</v>
      </c>
      <c r="T153" s="193">
        <f t="shared" si="23"/>
        <v>0</v>
      </c>
      <c r="AR153" s="18" t="s">
        <v>1798</v>
      </c>
      <c r="AT153" s="18" t="s">
        <v>143</v>
      </c>
      <c r="AU153" s="18" t="s">
        <v>82</v>
      </c>
      <c r="AY153" s="18" t="s">
        <v>133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18" t="s">
        <v>82</v>
      </c>
      <c r="BK153" s="194">
        <f t="shared" si="29"/>
        <v>0</v>
      </c>
      <c r="BL153" s="18" t="s">
        <v>538</v>
      </c>
      <c r="BM153" s="18" t="s">
        <v>1979</v>
      </c>
    </row>
    <row r="154" spans="2:65" s="1" customFormat="1" ht="33.75" customHeight="1">
      <c r="B154" s="35"/>
      <c r="C154" s="195" t="s">
        <v>550</v>
      </c>
      <c r="D154" s="195" t="s">
        <v>143</v>
      </c>
      <c r="E154" s="196" t="s">
        <v>1980</v>
      </c>
      <c r="F154" s="197" t="s">
        <v>1978</v>
      </c>
      <c r="G154" s="198" t="s">
        <v>139</v>
      </c>
      <c r="H154" s="199">
        <v>30</v>
      </c>
      <c r="I154" s="200"/>
      <c r="J154" s="201">
        <f t="shared" si="20"/>
        <v>0</v>
      </c>
      <c r="K154" s="197" t="s">
        <v>1797</v>
      </c>
      <c r="L154" s="202"/>
      <c r="M154" s="203" t="s">
        <v>19</v>
      </c>
      <c r="N154" s="204" t="s">
        <v>45</v>
      </c>
      <c r="O154" s="61"/>
      <c r="P154" s="192">
        <f t="shared" si="21"/>
        <v>0</v>
      </c>
      <c r="Q154" s="192">
        <v>0</v>
      </c>
      <c r="R154" s="192">
        <f t="shared" si="22"/>
        <v>0</v>
      </c>
      <c r="S154" s="192">
        <v>0</v>
      </c>
      <c r="T154" s="193">
        <f t="shared" si="23"/>
        <v>0</v>
      </c>
      <c r="AR154" s="18" t="s">
        <v>1798</v>
      </c>
      <c r="AT154" s="18" t="s">
        <v>143</v>
      </c>
      <c r="AU154" s="18" t="s">
        <v>82</v>
      </c>
      <c r="AY154" s="18" t="s">
        <v>133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18" t="s">
        <v>82</v>
      </c>
      <c r="BK154" s="194">
        <f t="shared" si="29"/>
        <v>0</v>
      </c>
      <c r="BL154" s="18" t="s">
        <v>538</v>
      </c>
      <c r="BM154" s="18" t="s">
        <v>1981</v>
      </c>
    </row>
    <row r="155" spans="2:65" s="1" customFormat="1" ht="33.75" customHeight="1">
      <c r="B155" s="35"/>
      <c r="C155" s="195" t="s">
        <v>554</v>
      </c>
      <c r="D155" s="195" t="s">
        <v>143</v>
      </c>
      <c r="E155" s="196" t="s">
        <v>1982</v>
      </c>
      <c r="F155" s="197" t="s">
        <v>1983</v>
      </c>
      <c r="G155" s="198" t="s">
        <v>1727</v>
      </c>
      <c r="H155" s="199">
        <v>4</v>
      </c>
      <c r="I155" s="200"/>
      <c r="J155" s="201">
        <f t="shared" si="20"/>
        <v>0</v>
      </c>
      <c r="K155" s="197" t="s">
        <v>1797</v>
      </c>
      <c r="L155" s="202"/>
      <c r="M155" s="203" t="s">
        <v>19</v>
      </c>
      <c r="N155" s="204" t="s">
        <v>45</v>
      </c>
      <c r="O155" s="61"/>
      <c r="P155" s="192">
        <f t="shared" si="21"/>
        <v>0</v>
      </c>
      <c r="Q155" s="192">
        <v>0</v>
      </c>
      <c r="R155" s="192">
        <f t="shared" si="22"/>
        <v>0</v>
      </c>
      <c r="S155" s="192">
        <v>0</v>
      </c>
      <c r="T155" s="193">
        <f t="shared" si="23"/>
        <v>0</v>
      </c>
      <c r="AR155" s="18" t="s">
        <v>1798</v>
      </c>
      <c r="AT155" s="18" t="s">
        <v>143</v>
      </c>
      <c r="AU155" s="18" t="s">
        <v>82</v>
      </c>
      <c r="AY155" s="18" t="s">
        <v>133</v>
      </c>
      <c r="BE155" s="194">
        <f t="shared" si="24"/>
        <v>0</v>
      </c>
      <c r="BF155" s="194">
        <f t="shared" si="25"/>
        <v>0</v>
      </c>
      <c r="BG155" s="194">
        <f t="shared" si="26"/>
        <v>0</v>
      </c>
      <c r="BH155" s="194">
        <f t="shared" si="27"/>
        <v>0</v>
      </c>
      <c r="BI155" s="194">
        <f t="shared" si="28"/>
        <v>0</v>
      </c>
      <c r="BJ155" s="18" t="s">
        <v>82</v>
      </c>
      <c r="BK155" s="194">
        <f t="shared" si="29"/>
        <v>0</v>
      </c>
      <c r="BL155" s="18" t="s">
        <v>538</v>
      </c>
      <c r="BM155" s="18" t="s">
        <v>1984</v>
      </c>
    </row>
    <row r="156" spans="2:65" s="1" customFormat="1" ht="33.75" customHeight="1">
      <c r="B156" s="35"/>
      <c r="C156" s="195" t="s">
        <v>559</v>
      </c>
      <c r="D156" s="195" t="s">
        <v>143</v>
      </c>
      <c r="E156" s="196" t="s">
        <v>1985</v>
      </c>
      <c r="F156" s="197" t="s">
        <v>1986</v>
      </c>
      <c r="G156" s="198" t="s">
        <v>139</v>
      </c>
      <c r="H156" s="199">
        <v>35</v>
      </c>
      <c r="I156" s="200"/>
      <c r="J156" s="201">
        <f t="shared" si="20"/>
        <v>0</v>
      </c>
      <c r="K156" s="197" t="s">
        <v>1797</v>
      </c>
      <c r="L156" s="202"/>
      <c r="M156" s="203" t="s">
        <v>19</v>
      </c>
      <c r="N156" s="204" t="s">
        <v>45</v>
      </c>
      <c r="O156" s="61"/>
      <c r="P156" s="192">
        <f t="shared" si="21"/>
        <v>0</v>
      </c>
      <c r="Q156" s="192">
        <v>0</v>
      </c>
      <c r="R156" s="192">
        <f t="shared" si="22"/>
        <v>0</v>
      </c>
      <c r="S156" s="192">
        <v>0</v>
      </c>
      <c r="T156" s="193">
        <f t="shared" si="23"/>
        <v>0</v>
      </c>
      <c r="AR156" s="18" t="s">
        <v>1798</v>
      </c>
      <c r="AT156" s="18" t="s">
        <v>143</v>
      </c>
      <c r="AU156" s="18" t="s">
        <v>82</v>
      </c>
      <c r="AY156" s="18" t="s">
        <v>133</v>
      </c>
      <c r="BE156" s="194">
        <f t="shared" si="24"/>
        <v>0</v>
      </c>
      <c r="BF156" s="194">
        <f t="shared" si="25"/>
        <v>0</v>
      </c>
      <c r="BG156" s="194">
        <f t="shared" si="26"/>
        <v>0</v>
      </c>
      <c r="BH156" s="194">
        <f t="shared" si="27"/>
        <v>0</v>
      </c>
      <c r="BI156" s="194">
        <f t="shared" si="28"/>
        <v>0</v>
      </c>
      <c r="BJ156" s="18" t="s">
        <v>82</v>
      </c>
      <c r="BK156" s="194">
        <f t="shared" si="29"/>
        <v>0</v>
      </c>
      <c r="BL156" s="18" t="s">
        <v>538</v>
      </c>
      <c r="BM156" s="18" t="s">
        <v>1987</v>
      </c>
    </row>
    <row r="157" spans="2:65" s="1" customFormat="1" ht="33.75" customHeight="1">
      <c r="B157" s="35"/>
      <c r="C157" s="195" t="s">
        <v>563</v>
      </c>
      <c r="D157" s="195" t="s">
        <v>143</v>
      </c>
      <c r="E157" s="196" t="s">
        <v>1988</v>
      </c>
      <c r="F157" s="197" t="s">
        <v>1986</v>
      </c>
      <c r="G157" s="198" t="s">
        <v>139</v>
      </c>
      <c r="H157" s="199">
        <v>35</v>
      </c>
      <c r="I157" s="200"/>
      <c r="J157" s="201">
        <f t="shared" si="20"/>
        <v>0</v>
      </c>
      <c r="K157" s="197" t="s">
        <v>1797</v>
      </c>
      <c r="L157" s="202"/>
      <c r="M157" s="203" t="s">
        <v>19</v>
      </c>
      <c r="N157" s="204" t="s">
        <v>45</v>
      </c>
      <c r="O157" s="61"/>
      <c r="P157" s="192">
        <f t="shared" si="21"/>
        <v>0</v>
      </c>
      <c r="Q157" s="192">
        <v>0</v>
      </c>
      <c r="R157" s="192">
        <f t="shared" si="22"/>
        <v>0</v>
      </c>
      <c r="S157" s="192">
        <v>0</v>
      </c>
      <c r="T157" s="193">
        <f t="shared" si="23"/>
        <v>0</v>
      </c>
      <c r="AR157" s="18" t="s">
        <v>1798</v>
      </c>
      <c r="AT157" s="18" t="s">
        <v>143</v>
      </c>
      <c r="AU157" s="18" t="s">
        <v>82</v>
      </c>
      <c r="AY157" s="18" t="s">
        <v>133</v>
      </c>
      <c r="BE157" s="194">
        <f t="shared" si="24"/>
        <v>0</v>
      </c>
      <c r="BF157" s="194">
        <f t="shared" si="25"/>
        <v>0</v>
      </c>
      <c r="BG157" s="194">
        <f t="shared" si="26"/>
        <v>0</v>
      </c>
      <c r="BH157" s="194">
        <f t="shared" si="27"/>
        <v>0</v>
      </c>
      <c r="BI157" s="194">
        <f t="shared" si="28"/>
        <v>0</v>
      </c>
      <c r="BJ157" s="18" t="s">
        <v>82</v>
      </c>
      <c r="BK157" s="194">
        <f t="shared" si="29"/>
        <v>0</v>
      </c>
      <c r="BL157" s="18" t="s">
        <v>538</v>
      </c>
      <c r="BM157" s="18" t="s">
        <v>1989</v>
      </c>
    </row>
    <row r="158" spans="2:65" s="1" customFormat="1" ht="33.75" customHeight="1">
      <c r="B158" s="35"/>
      <c r="C158" s="195" t="s">
        <v>567</v>
      </c>
      <c r="D158" s="195" t="s">
        <v>143</v>
      </c>
      <c r="E158" s="196" t="s">
        <v>1990</v>
      </c>
      <c r="F158" s="197" t="s">
        <v>1986</v>
      </c>
      <c r="G158" s="198" t="s">
        <v>139</v>
      </c>
      <c r="H158" s="199">
        <v>8</v>
      </c>
      <c r="I158" s="200"/>
      <c r="J158" s="201">
        <f t="shared" si="20"/>
        <v>0</v>
      </c>
      <c r="K158" s="197" t="s">
        <v>1797</v>
      </c>
      <c r="L158" s="202"/>
      <c r="M158" s="203" t="s">
        <v>19</v>
      </c>
      <c r="N158" s="204" t="s">
        <v>45</v>
      </c>
      <c r="O158" s="61"/>
      <c r="P158" s="192">
        <f t="shared" si="21"/>
        <v>0</v>
      </c>
      <c r="Q158" s="192">
        <v>0</v>
      </c>
      <c r="R158" s="192">
        <f t="shared" si="22"/>
        <v>0</v>
      </c>
      <c r="S158" s="192">
        <v>0</v>
      </c>
      <c r="T158" s="193">
        <f t="shared" si="23"/>
        <v>0</v>
      </c>
      <c r="AR158" s="18" t="s">
        <v>1798</v>
      </c>
      <c r="AT158" s="18" t="s">
        <v>143</v>
      </c>
      <c r="AU158" s="18" t="s">
        <v>82</v>
      </c>
      <c r="AY158" s="18" t="s">
        <v>133</v>
      </c>
      <c r="BE158" s="194">
        <f t="shared" si="24"/>
        <v>0</v>
      </c>
      <c r="BF158" s="194">
        <f t="shared" si="25"/>
        <v>0</v>
      </c>
      <c r="BG158" s="194">
        <f t="shared" si="26"/>
        <v>0</v>
      </c>
      <c r="BH158" s="194">
        <f t="shared" si="27"/>
        <v>0</v>
      </c>
      <c r="BI158" s="194">
        <f t="shared" si="28"/>
        <v>0</v>
      </c>
      <c r="BJ158" s="18" t="s">
        <v>82</v>
      </c>
      <c r="BK158" s="194">
        <f t="shared" si="29"/>
        <v>0</v>
      </c>
      <c r="BL158" s="18" t="s">
        <v>538</v>
      </c>
      <c r="BM158" s="18" t="s">
        <v>1991</v>
      </c>
    </row>
    <row r="159" spans="2:65" s="1" customFormat="1" ht="33.75" customHeight="1">
      <c r="B159" s="35"/>
      <c r="C159" s="195" t="s">
        <v>571</v>
      </c>
      <c r="D159" s="195" t="s">
        <v>143</v>
      </c>
      <c r="E159" s="196" t="s">
        <v>1992</v>
      </c>
      <c r="F159" s="197" t="s">
        <v>1986</v>
      </c>
      <c r="G159" s="198" t="s">
        <v>139</v>
      </c>
      <c r="H159" s="199">
        <v>4</v>
      </c>
      <c r="I159" s="200"/>
      <c r="J159" s="201">
        <f t="shared" si="20"/>
        <v>0</v>
      </c>
      <c r="K159" s="197" t="s">
        <v>1797</v>
      </c>
      <c r="L159" s="202"/>
      <c r="M159" s="203" t="s">
        <v>19</v>
      </c>
      <c r="N159" s="204" t="s">
        <v>45</v>
      </c>
      <c r="O159" s="61"/>
      <c r="P159" s="192">
        <f t="shared" si="21"/>
        <v>0</v>
      </c>
      <c r="Q159" s="192">
        <v>0</v>
      </c>
      <c r="R159" s="192">
        <f t="shared" si="22"/>
        <v>0</v>
      </c>
      <c r="S159" s="192">
        <v>0</v>
      </c>
      <c r="T159" s="193">
        <f t="shared" si="23"/>
        <v>0</v>
      </c>
      <c r="AR159" s="18" t="s">
        <v>1798</v>
      </c>
      <c r="AT159" s="18" t="s">
        <v>143</v>
      </c>
      <c r="AU159" s="18" t="s">
        <v>82</v>
      </c>
      <c r="AY159" s="18" t="s">
        <v>133</v>
      </c>
      <c r="BE159" s="194">
        <f t="shared" si="24"/>
        <v>0</v>
      </c>
      <c r="BF159" s="194">
        <f t="shared" si="25"/>
        <v>0</v>
      </c>
      <c r="BG159" s="194">
        <f t="shared" si="26"/>
        <v>0</v>
      </c>
      <c r="BH159" s="194">
        <f t="shared" si="27"/>
        <v>0</v>
      </c>
      <c r="BI159" s="194">
        <f t="shared" si="28"/>
        <v>0</v>
      </c>
      <c r="BJ159" s="18" t="s">
        <v>82</v>
      </c>
      <c r="BK159" s="194">
        <f t="shared" si="29"/>
        <v>0</v>
      </c>
      <c r="BL159" s="18" t="s">
        <v>538</v>
      </c>
      <c r="BM159" s="18" t="s">
        <v>1993</v>
      </c>
    </row>
    <row r="160" spans="2:65" s="1" customFormat="1" ht="33.75" customHeight="1">
      <c r="B160" s="35"/>
      <c r="C160" s="195" t="s">
        <v>575</v>
      </c>
      <c r="D160" s="195" t="s">
        <v>143</v>
      </c>
      <c r="E160" s="196" t="s">
        <v>1994</v>
      </c>
      <c r="F160" s="197" t="s">
        <v>1995</v>
      </c>
      <c r="G160" s="198" t="s">
        <v>1727</v>
      </c>
      <c r="H160" s="199">
        <v>1</v>
      </c>
      <c r="I160" s="200"/>
      <c r="J160" s="201">
        <f t="shared" si="20"/>
        <v>0</v>
      </c>
      <c r="K160" s="197" t="s">
        <v>1797</v>
      </c>
      <c r="L160" s="202"/>
      <c r="M160" s="203" t="s">
        <v>19</v>
      </c>
      <c r="N160" s="204" t="s">
        <v>45</v>
      </c>
      <c r="O160" s="61"/>
      <c r="P160" s="192">
        <f t="shared" si="21"/>
        <v>0</v>
      </c>
      <c r="Q160" s="192">
        <v>0</v>
      </c>
      <c r="R160" s="192">
        <f t="shared" si="22"/>
        <v>0</v>
      </c>
      <c r="S160" s="192">
        <v>0</v>
      </c>
      <c r="T160" s="193">
        <f t="shared" si="23"/>
        <v>0</v>
      </c>
      <c r="AR160" s="18" t="s">
        <v>1798</v>
      </c>
      <c r="AT160" s="18" t="s">
        <v>143</v>
      </c>
      <c r="AU160" s="18" t="s">
        <v>82</v>
      </c>
      <c r="AY160" s="18" t="s">
        <v>133</v>
      </c>
      <c r="BE160" s="194">
        <f t="shared" si="24"/>
        <v>0</v>
      </c>
      <c r="BF160" s="194">
        <f t="shared" si="25"/>
        <v>0</v>
      </c>
      <c r="BG160" s="194">
        <f t="shared" si="26"/>
        <v>0</v>
      </c>
      <c r="BH160" s="194">
        <f t="shared" si="27"/>
        <v>0</v>
      </c>
      <c r="BI160" s="194">
        <f t="shared" si="28"/>
        <v>0</v>
      </c>
      <c r="BJ160" s="18" t="s">
        <v>82</v>
      </c>
      <c r="BK160" s="194">
        <f t="shared" si="29"/>
        <v>0</v>
      </c>
      <c r="BL160" s="18" t="s">
        <v>538</v>
      </c>
      <c r="BM160" s="18" t="s">
        <v>1996</v>
      </c>
    </row>
    <row r="161" spans="2:65" s="1" customFormat="1" ht="33.75" customHeight="1">
      <c r="B161" s="35"/>
      <c r="C161" s="195" t="s">
        <v>579</v>
      </c>
      <c r="D161" s="195" t="s">
        <v>143</v>
      </c>
      <c r="E161" s="196" t="s">
        <v>1997</v>
      </c>
      <c r="F161" s="197" t="s">
        <v>1998</v>
      </c>
      <c r="G161" s="198" t="s">
        <v>139</v>
      </c>
      <c r="H161" s="199">
        <v>100</v>
      </c>
      <c r="I161" s="200"/>
      <c r="J161" s="201">
        <f t="shared" si="20"/>
        <v>0</v>
      </c>
      <c r="K161" s="197" t="s">
        <v>1797</v>
      </c>
      <c r="L161" s="202"/>
      <c r="M161" s="203" t="s">
        <v>19</v>
      </c>
      <c r="N161" s="204" t="s">
        <v>45</v>
      </c>
      <c r="O161" s="61"/>
      <c r="P161" s="192">
        <f t="shared" si="21"/>
        <v>0</v>
      </c>
      <c r="Q161" s="192">
        <v>0</v>
      </c>
      <c r="R161" s="192">
        <f t="shared" si="22"/>
        <v>0</v>
      </c>
      <c r="S161" s="192">
        <v>0</v>
      </c>
      <c r="T161" s="193">
        <f t="shared" si="23"/>
        <v>0</v>
      </c>
      <c r="AR161" s="18" t="s">
        <v>1798</v>
      </c>
      <c r="AT161" s="18" t="s">
        <v>143</v>
      </c>
      <c r="AU161" s="18" t="s">
        <v>82</v>
      </c>
      <c r="AY161" s="18" t="s">
        <v>133</v>
      </c>
      <c r="BE161" s="194">
        <f t="shared" si="24"/>
        <v>0</v>
      </c>
      <c r="BF161" s="194">
        <f t="shared" si="25"/>
        <v>0</v>
      </c>
      <c r="BG161" s="194">
        <f t="shared" si="26"/>
        <v>0</v>
      </c>
      <c r="BH161" s="194">
        <f t="shared" si="27"/>
        <v>0</v>
      </c>
      <c r="BI161" s="194">
        <f t="shared" si="28"/>
        <v>0</v>
      </c>
      <c r="BJ161" s="18" t="s">
        <v>82</v>
      </c>
      <c r="BK161" s="194">
        <f t="shared" si="29"/>
        <v>0</v>
      </c>
      <c r="BL161" s="18" t="s">
        <v>538</v>
      </c>
      <c r="BM161" s="18" t="s">
        <v>1999</v>
      </c>
    </row>
    <row r="162" spans="2:65" s="1" customFormat="1" ht="33.75" customHeight="1">
      <c r="B162" s="35"/>
      <c r="C162" s="195" t="s">
        <v>583</v>
      </c>
      <c r="D162" s="195" t="s">
        <v>143</v>
      </c>
      <c r="E162" s="196" t="s">
        <v>2000</v>
      </c>
      <c r="F162" s="197" t="s">
        <v>2001</v>
      </c>
      <c r="G162" s="198" t="s">
        <v>139</v>
      </c>
      <c r="H162" s="199">
        <v>50</v>
      </c>
      <c r="I162" s="200"/>
      <c r="J162" s="201">
        <f t="shared" si="20"/>
        <v>0</v>
      </c>
      <c r="K162" s="197" t="s">
        <v>1797</v>
      </c>
      <c r="L162" s="202"/>
      <c r="M162" s="203" t="s">
        <v>19</v>
      </c>
      <c r="N162" s="204" t="s">
        <v>45</v>
      </c>
      <c r="O162" s="61"/>
      <c r="P162" s="192">
        <f t="shared" si="21"/>
        <v>0</v>
      </c>
      <c r="Q162" s="192">
        <v>0</v>
      </c>
      <c r="R162" s="192">
        <f t="shared" si="22"/>
        <v>0</v>
      </c>
      <c r="S162" s="192">
        <v>0</v>
      </c>
      <c r="T162" s="193">
        <f t="shared" si="23"/>
        <v>0</v>
      </c>
      <c r="AR162" s="18" t="s">
        <v>1798</v>
      </c>
      <c r="AT162" s="18" t="s">
        <v>143</v>
      </c>
      <c r="AU162" s="18" t="s">
        <v>82</v>
      </c>
      <c r="AY162" s="18" t="s">
        <v>133</v>
      </c>
      <c r="BE162" s="194">
        <f t="shared" si="24"/>
        <v>0</v>
      </c>
      <c r="BF162" s="194">
        <f t="shared" si="25"/>
        <v>0</v>
      </c>
      <c r="BG162" s="194">
        <f t="shared" si="26"/>
        <v>0</v>
      </c>
      <c r="BH162" s="194">
        <f t="shared" si="27"/>
        <v>0</v>
      </c>
      <c r="BI162" s="194">
        <f t="shared" si="28"/>
        <v>0</v>
      </c>
      <c r="BJ162" s="18" t="s">
        <v>82</v>
      </c>
      <c r="BK162" s="194">
        <f t="shared" si="29"/>
        <v>0</v>
      </c>
      <c r="BL162" s="18" t="s">
        <v>538</v>
      </c>
      <c r="BM162" s="18" t="s">
        <v>2002</v>
      </c>
    </row>
    <row r="163" spans="2:65" s="1" customFormat="1" ht="33.75" customHeight="1">
      <c r="B163" s="35"/>
      <c r="C163" s="195" t="s">
        <v>587</v>
      </c>
      <c r="D163" s="195" t="s">
        <v>143</v>
      </c>
      <c r="E163" s="196" t="s">
        <v>2003</v>
      </c>
      <c r="F163" s="197" t="s">
        <v>2004</v>
      </c>
      <c r="G163" s="198" t="s">
        <v>1727</v>
      </c>
      <c r="H163" s="199">
        <v>19</v>
      </c>
      <c r="I163" s="200"/>
      <c r="J163" s="201">
        <f t="shared" si="20"/>
        <v>0</v>
      </c>
      <c r="K163" s="197" t="s">
        <v>1797</v>
      </c>
      <c r="L163" s="202"/>
      <c r="M163" s="203" t="s">
        <v>19</v>
      </c>
      <c r="N163" s="204" t="s">
        <v>45</v>
      </c>
      <c r="O163" s="61"/>
      <c r="P163" s="192">
        <f t="shared" si="21"/>
        <v>0</v>
      </c>
      <c r="Q163" s="192">
        <v>0</v>
      </c>
      <c r="R163" s="192">
        <f t="shared" si="22"/>
        <v>0</v>
      </c>
      <c r="S163" s="192">
        <v>0</v>
      </c>
      <c r="T163" s="193">
        <f t="shared" si="23"/>
        <v>0</v>
      </c>
      <c r="AR163" s="18" t="s">
        <v>1798</v>
      </c>
      <c r="AT163" s="18" t="s">
        <v>143</v>
      </c>
      <c r="AU163" s="18" t="s">
        <v>82</v>
      </c>
      <c r="AY163" s="18" t="s">
        <v>133</v>
      </c>
      <c r="BE163" s="194">
        <f t="shared" si="24"/>
        <v>0</v>
      </c>
      <c r="BF163" s="194">
        <f t="shared" si="25"/>
        <v>0</v>
      </c>
      <c r="BG163" s="194">
        <f t="shared" si="26"/>
        <v>0</v>
      </c>
      <c r="BH163" s="194">
        <f t="shared" si="27"/>
        <v>0</v>
      </c>
      <c r="BI163" s="194">
        <f t="shared" si="28"/>
        <v>0</v>
      </c>
      <c r="BJ163" s="18" t="s">
        <v>82</v>
      </c>
      <c r="BK163" s="194">
        <f t="shared" si="29"/>
        <v>0</v>
      </c>
      <c r="BL163" s="18" t="s">
        <v>538</v>
      </c>
      <c r="BM163" s="18" t="s">
        <v>2005</v>
      </c>
    </row>
    <row r="164" spans="2:65" s="1" customFormat="1" ht="33.75" customHeight="1">
      <c r="B164" s="35"/>
      <c r="C164" s="195" t="s">
        <v>591</v>
      </c>
      <c r="D164" s="195" t="s">
        <v>143</v>
      </c>
      <c r="E164" s="196" t="s">
        <v>2006</v>
      </c>
      <c r="F164" s="197" t="s">
        <v>2007</v>
      </c>
      <c r="G164" s="198" t="s">
        <v>1727</v>
      </c>
      <c r="H164" s="199">
        <v>3</v>
      </c>
      <c r="I164" s="200"/>
      <c r="J164" s="201">
        <f t="shared" si="20"/>
        <v>0</v>
      </c>
      <c r="K164" s="197" t="s">
        <v>1797</v>
      </c>
      <c r="L164" s="202"/>
      <c r="M164" s="203" t="s">
        <v>19</v>
      </c>
      <c r="N164" s="204" t="s">
        <v>45</v>
      </c>
      <c r="O164" s="61"/>
      <c r="P164" s="192">
        <f t="shared" si="21"/>
        <v>0</v>
      </c>
      <c r="Q164" s="192">
        <v>0</v>
      </c>
      <c r="R164" s="192">
        <f t="shared" si="22"/>
        <v>0</v>
      </c>
      <c r="S164" s="192">
        <v>0</v>
      </c>
      <c r="T164" s="193">
        <f t="shared" si="23"/>
        <v>0</v>
      </c>
      <c r="AR164" s="18" t="s">
        <v>1798</v>
      </c>
      <c r="AT164" s="18" t="s">
        <v>143</v>
      </c>
      <c r="AU164" s="18" t="s">
        <v>82</v>
      </c>
      <c r="AY164" s="18" t="s">
        <v>133</v>
      </c>
      <c r="BE164" s="194">
        <f t="shared" si="24"/>
        <v>0</v>
      </c>
      <c r="BF164" s="194">
        <f t="shared" si="25"/>
        <v>0</v>
      </c>
      <c r="BG164" s="194">
        <f t="shared" si="26"/>
        <v>0</v>
      </c>
      <c r="BH164" s="194">
        <f t="shared" si="27"/>
        <v>0</v>
      </c>
      <c r="BI164" s="194">
        <f t="shared" si="28"/>
        <v>0</v>
      </c>
      <c r="BJ164" s="18" t="s">
        <v>82</v>
      </c>
      <c r="BK164" s="194">
        <f t="shared" si="29"/>
        <v>0</v>
      </c>
      <c r="BL164" s="18" t="s">
        <v>538</v>
      </c>
      <c r="BM164" s="18" t="s">
        <v>2008</v>
      </c>
    </row>
    <row r="165" spans="2:65" s="1" customFormat="1" ht="33.75" customHeight="1">
      <c r="B165" s="35"/>
      <c r="C165" s="195" t="s">
        <v>595</v>
      </c>
      <c r="D165" s="195" t="s">
        <v>143</v>
      </c>
      <c r="E165" s="196" t="s">
        <v>2009</v>
      </c>
      <c r="F165" s="197" t="s">
        <v>1857</v>
      </c>
      <c r="G165" s="198" t="s">
        <v>1727</v>
      </c>
      <c r="H165" s="199">
        <v>1</v>
      </c>
      <c r="I165" s="200"/>
      <c r="J165" s="201">
        <f t="shared" si="20"/>
        <v>0</v>
      </c>
      <c r="K165" s="197" t="s">
        <v>1797</v>
      </c>
      <c r="L165" s="202"/>
      <c r="M165" s="203" t="s">
        <v>19</v>
      </c>
      <c r="N165" s="204" t="s">
        <v>45</v>
      </c>
      <c r="O165" s="61"/>
      <c r="P165" s="192">
        <f t="shared" si="21"/>
        <v>0</v>
      </c>
      <c r="Q165" s="192">
        <v>0</v>
      </c>
      <c r="R165" s="192">
        <f t="shared" si="22"/>
        <v>0</v>
      </c>
      <c r="S165" s="192">
        <v>0</v>
      </c>
      <c r="T165" s="193">
        <f t="shared" si="23"/>
        <v>0</v>
      </c>
      <c r="AR165" s="18" t="s">
        <v>1798</v>
      </c>
      <c r="AT165" s="18" t="s">
        <v>143</v>
      </c>
      <c r="AU165" s="18" t="s">
        <v>82</v>
      </c>
      <c r="AY165" s="18" t="s">
        <v>133</v>
      </c>
      <c r="BE165" s="194">
        <f t="shared" si="24"/>
        <v>0</v>
      </c>
      <c r="BF165" s="194">
        <f t="shared" si="25"/>
        <v>0</v>
      </c>
      <c r="BG165" s="194">
        <f t="shared" si="26"/>
        <v>0</v>
      </c>
      <c r="BH165" s="194">
        <f t="shared" si="27"/>
        <v>0</v>
      </c>
      <c r="BI165" s="194">
        <f t="shared" si="28"/>
        <v>0</v>
      </c>
      <c r="BJ165" s="18" t="s">
        <v>82</v>
      </c>
      <c r="BK165" s="194">
        <f t="shared" si="29"/>
        <v>0</v>
      </c>
      <c r="BL165" s="18" t="s">
        <v>538</v>
      </c>
      <c r="BM165" s="18" t="s">
        <v>2010</v>
      </c>
    </row>
    <row r="166" spans="2:63" s="11" customFormat="1" ht="25.9" customHeight="1">
      <c r="B166" s="167"/>
      <c r="C166" s="168"/>
      <c r="D166" s="169" t="s">
        <v>73</v>
      </c>
      <c r="E166" s="170" t="s">
        <v>2011</v>
      </c>
      <c r="F166" s="170" t="s">
        <v>2012</v>
      </c>
      <c r="G166" s="168"/>
      <c r="H166" s="168"/>
      <c r="I166" s="171"/>
      <c r="J166" s="172">
        <f>BK166</f>
        <v>0</v>
      </c>
      <c r="K166" s="168"/>
      <c r="L166" s="173"/>
      <c r="M166" s="174"/>
      <c r="N166" s="175"/>
      <c r="O166" s="175"/>
      <c r="P166" s="176">
        <f>SUM(P167:P186)</f>
        <v>0</v>
      </c>
      <c r="Q166" s="175"/>
      <c r="R166" s="176">
        <f>SUM(R167:R186)</f>
        <v>0</v>
      </c>
      <c r="S166" s="175"/>
      <c r="T166" s="177">
        <f>SUM(T167:T186)</f>
        <v>0</v>
      </c>
      <c r="AR166" s="178" t="s">
        <v>84</v>
      </c>
      <c r="AT166" s="179" t="s">
        <v>73</v>
      </c>
      <c r="AU166" s="179" t="s">
        <v>74</v>
      </c>
      <c r="AY166" s="178" t="s">
        <v>133</v>
      </c>
      <c r="BK166" s="180">
        <f>SUM(BK167:BK186)</f>
        <v>0</v>
      </c>
    </row>
    <row r="167" spans="2:65" s="1" customFormat="1" ht="33.75" customHeight="1">
      <c r="B167" s="35"/>
      <c r="C167" s="195" t="s">
        <v>599</v>
      </c>
      <c r="D167" s="195" t="s">
        <v>143</v>
      </c>
      <c r="E167" s="196" t="s">
        <v>2013</v>
      </c>
      <c r="F167" s="197" t="s">
        <v>2014</v>
      </c>
      <c r="G167" s="198" t="s">
        <v>139</v>
      </c>
      <c r="H167" s="199">
        <v>70</v>
      </c>
      <c r="I167" s="200"/>
      <c r="J167" s="201">
        <f aca="true" t="shared" si="30" ref="J167:J186">ROUND(I167*H167,2)</f>
        <v>0</v>
      </c>
      <c r="K167" s="197" t="s">
        <v>1797</v>
      </c>
      <c r="L167" s="202"/>
      <c r="M167" s="203" t="s">
        <v>19</v>
      </c>
      <c r="N167" s="204" t="s">
        <v>45</v>
      </c>
      <c r="O167" s="61"/>
      <c r="P167" s="192">
        <f aca="true" t="shared" si="31" ref="P167:P186">O167*H167</f>
        <v>0</v>
      </c>
      <c r="Q167" s="192">
        <v>0</v>
      </c>
      <c r="R167" s="192">
        <f aca="true" t="shared" si="32" ref="R167:R186">Q167*H167</f>
        <v>0</v>
      </c>
      <c r="S167" s="192">
        <v>0</v>
      </c>
      <c r="T167" s="193">
        <f aca="true" t="shared" si="33" ref="T167:T186">S167*H167</f>
        <v>0</v>
      </c>
      <c r="AR167" s="18" t="s">
        <v>1798</v>
      </c>
      <c r="AT167" s="18" t="s">
        <v>143</v>
      </c>
      <c r="AU167" s="18" t="s">
        <v>82</v>
      </c>
      <c r="AY167" s="18" t="s">
        <v>133</v>
      </c>
      <c r="BE167" s="194">
        <f aca="true" t="shared" si="34" ref="BE167:BE186">IF(N167="základní",J167,0)</f>
        <v>0</v>
      </c>
      <c r="BF167" s="194">
        <f aca="true" t="shared" si="35" ref="BF167:BF186">IF(N167="snížená",J167,0)</f>
        <v>0</v>
      </c>
      <c r="BG167" s="194">
        <f aca="true" t="shared" si="36" ref="BG167:BG186">IF(N167="zákl. přenesená",J167,0)</f>
        <v>0</v>
      </c>
      <c r="BH167" s="194">
        <f aca="true" t="shared" si="37" ref="BH167:BH186">IF(N167="sníž. přenesená",J167,0)</f>
        <v>0</v>
      </c>
      <c r="BI167" s="194">
        <f aca="true" t="shared" si="38" ref="BI167:BI186">IF(N167="nulová",J167,0)</f>
        <v>0</v>
      </c>
      <c r="BJ167" s="18" t="s">
        <v>82</v>
      </c>
      <c r="BK167" s="194">
        <f aca="true" t="shared" si="39" ref="BK167:BK186">ROUND(I167*H167,2)</f>
        <v>0</v>
      </c>
      <c r="BL167" s="18" t="s">
        <v>538</v>
      </c>
      <c r="BM167" s="18" t="s">
        <v>2015</v>
      </c>
    </row>
    <row r="168" spans="2:65" s="1" customFormat="1" ht="33.75" customHeight="1">
      <c r="B168" s="35"/>
      <c r="C168" s="195" t="s">
        <v>603</v>
      </c>
      <c r="D168" s="195" t="s">
        <v>143</v>
      </c>
      <c r="E168" s="196" t="s">
        <v>2016</v>
      </c>
      <c r="F168" s="197" t="s">
        <v>2017</v>
      </c>
      <c r="G168" s="198" t="s">
        <v>139</v>
      </c>
      <c r="H168" s="199">
        <v>40</v>
      </c>
      <c r="I168" s="200"/>
      <c r="J168" s="201">
        <f t="shared" si="30"/>
        <v>0</v>
      </c>
      <c r="K168" s="197" t="s">
        <v>1797</v>
      </c>
      <c r="L168" s="202"/>
      <c r="M168" s="203" t="s">
        <v>19</v>
      </c>
      <c r="N168" s="204" t="s">
        <v>45</v>
      </c>
      <c r="O168" s="61"/>
      <c r="P168" s="192">
        <f t="shared" si="31"/>
        <v>0</v>
      </c>
      <c r="Q168" s="192">
        <v>0</v>
      </c>
      <c r="R168" s="192">
        <f t="shared" si="32"/>
        <v>0</v>
      </c>
      <c r="S168" s="192">
        <v>0</v>
      </c>
      <c r="T168" s="193">
        <f t="shared" si="33"/>
        <v>0</v>
      </c>
      <c r="AR168" s="18" t="s">
        <v>1798</v>
      </c>
      <c r="AT168" s="18" t="s">
        <v>143</v>
      </c>
      <c r="AU168" s="18" t="s">
        <v>82</v>
      </c>
      <c r="AY168" s="18" t="s">
        <v>133</v>
      </c>
      <c r="BE168" s="194">
        <f t="shared" si="34"/>
        <v>0</v>
      </c>
      <c r="BF168" s="194">
        <f t="shared" si="35"/>
        <v>0</v>
      </c>
      <c r="BG168" s="194">
        <f t="shared" si="36"/>
        <v>0</v>
      </c>
      <c r="BH168" s="194">
        <f t="shared" si="37"/>
        <v>0</v>
      </c>
      <c r="BI168" s="194">
        <f t="shared" si="38"/>
        <v>0</v>
      </c>
      <c r="BJ168" s="18" t="s">
        <v>82</v>
      </c>
      <c r="BK168" s="194">
        <f t="shared" si="39"/>
        <v>0</v>
      </c>
      <c r="BL168" s="18" t="s">
        <v>538</v>
      </c>
      <c r="BM168" s="18" t="s">
        <v>2018</v>
      </c>
    </row>
    <row r="169" spans="2:65" s="1" customFormat="1" ht="33.75" customHeight="1">
      <c r="B169" s="35"/>
      <c r="C169" s="195" t="s">
        <v>607</v>
      </c>
      <c r="D169" s="195" t="s">
        <v>143</v>
      </c>
      <c r="E169" s="196" t="s">
        <v>2019</v>
      </c>
      <c r="F169" s="197" t="s">
        <v>2020</v>
      </c>
      <c r="G169" s="198" t="s">
        <v>1727</v>
      </c>
      <c r="H169" s="199">
        <v>12</v>
      </c>
      <c r="I169" s="200"/>
      <c r="J169" s="201">
        <f t="shared" si="30"/>
        <v>0</v>
      </c>
      <c r="K169" s="197" t="s">
        <v>1797</v>
      </c>
      <c r="L169" s="202"/>
      <c r="M169" s="203" t="s">
        <v>19</v>
      </c>
      <c r="N169" s="204" t="s">
        <v>45</v>
      </c>
      <c r="O169" s="61"/>
      <c r="P169" s="192">
        <f t="shared" si="31"/>
        <v>0</v>
      </c>
      <c r="Q169" s="192">
        <v>0</v>
      </c>
      <c r="R169" s="192">
        <f t="shared" si="32"/>
        <v>0</v>
      </c>
      <c r="S169" s="192">
        <v>0</v>
      </c>
      <c r="T169" s="193">
        <f t="shared" si="33"/>
        <v>0</v>
      </c>
      <c r="AR169" s="18" t="s">
        <v>1798</v>
      </c>
      <c r="AT169" s="18" t="s">
        <v>143</v>
      </c>
      <c r="AU169" s="18" t="s">
        <v>82</v>
      </c>
      <c r="AY169" s="18" t="s">
        <v>133</v>
      </c>
      <c r="BE169" s="194">
        <f t="shared" si="34"/>
        <v>0</v>
      </c>
      <c r="BF169" s="194">
        <f t="shared" si="35"/>
        <v>0</v>
      </c>
      <c r="BG169" s="194">
        <f t="shared" si="36"/>
        <v>0</v>
      </c>
      <c r="BH169" s="194">
        <f t="shared" si="37"/>
        <v>0</v>
      </c>
      <c r="BI169" s="194">
        <f t="shared" si="38"/>
        <v>0</v>
      </c>
      <c r="BJ169" s="18" t="s">
        <v>82</v>
      </c>
      <c r="BK169" s="194">
        <f t="shared" si="39"/>
        <v>0</v>
      </c>
      <c r="BL169" s="18" t="s">
        <v>538</v>
      </c>
      <c r="BM169" s="18" t="s">
        <v>2021</v>
      </c>
    </row>
    <row r="170" spans="2:65" s="1" customFormat="1" ht="33.75" customHeight="1">
      <c r="B170" s="35"/>
      <c r="C170" s="195" t="s">
        <v>611</v>
      </c>
      <c r="D170" s="195" t="s">
        <v>143</v>
      </c>
      <c r="E170" s="196" t="s">
        <v>2022</v>
      </c>
      <c r="F170" s="197" t="s">
        <v>2023</v>
      </c>
      <c r="G170" s="198" t="s">
        <v>1727</v>
      </c>
      <c r="H170" s="199">
        <v>14</v>
      </c>
      <c r="I170" s="200"/>
      <c r="J170" s="201">
        <f t="shared" si="30"/>
        <v>0</v>
      </c>
      <c r="K170" s="197" t="s">
        <v>1797</v>
      </c>
      <c r="L170" s="202"/>
      <c r="M170" s="203" t="s">
        <v>19</v>
      </c>
      <c r="N170" s="204" t="s">
        <v>45</v>
      </c>
      <c r="O170" s="61"/>
      <c r="P170" s="192">
        <f t="shared" si="31"/>
        <v>0</v>
      </c>
      <c r="Q170" s="192">
        <v>0</v>
      </c>
      <c r="R170" s="192">
        <f t="shared" si="32"/>
        <v>0</v>
      </c>
      <c r="S170" s="192">
        <v>0</v>
      </c>
      <c r="T170" s="193">
        <f t="shared" si="33"/>
        <v>0</v>
      </c>
      <c r="AR170" s="18" t="s">
        <v>1798</v>
      </c>
      <c r="AT170" s="18" t="s">
        <v>143</v>
      </c>
      <c r="AU170" s="18" t="s">
        <v>82</v>
      </c>
      <c r="AY170" s="18" t="s">
        <v>133</v>
      </c>
      <c r="BE170" s="194">
        <f t="shared" si="34"/>
        <v>0</v>
      </c>
      <c r="BF170" s="194">
        <f t="shared" si="35"/>
        <v>0</v>
      </c>
      <c r="BG170" s="194">
        <f t="shared" si="36"/>
        <v>0</v>
      </c>
      <c r="BH170" s="194">
        <f t="shared" si="37"/>
        <v>0</v>
      </c>
      <c r="BI170" s="194">
        <f t="shared" si="38"/>
        <v>0</v>
      </c>
      <c r="BJ170" s="18" t="s">
        <v>82</v>
      </c>
      <c r="BK170" s="194">
        <f t="shared" si="39"/>
        <v>0</v>
      </c>
      <c r="BL170" s="18" t="s">
        <v>538</v>
      </c>
      <c r="BM170" s="18" t="s">
        <v>2024</v>
      </c>
    </row>
    <row r="171" spans="2:65" s="1" customFormat="1" ht="33.75" customHeight="1">
      <c r="B171" s="35"/>
      <c r="C171" s="195" t="s">
        <v>615</v>
      </c>
      <c r="D171" s="195" t="s">
        <v>143</v>
      </c>
      <c r="E171" s="196" t="s">
        <v>2025</v>
      </c>
      <c r="F171" s="197" t="s">
        <v>2026</v>
      </c>
      <c r="G171" s="198" t="s">
        <v>1727</v>
      </c>
      <c r="H171" s="199">
        <v>5</v>
      </c>
      <c r="I171" s="200"/>
      <c r="J171" s="201">
        <f t="shared" si="30"/>
        <v>0</v>
      </c>
      <c r="K171" s="197" t="s">
        <v>1797</v>
      </c>
      <c r="L171" s="202"/>
      <c r="M171" s="203" t="s">
        <v>19</v>
      </c>
      <c r="N171" s="204" t="s">
        <v>45</v>
      </c>
      <c r="O171" s="61"/>
      <c r="P171" s="192">
        <f t="shared" si="31"/>
        <v>0</v>
      </c>
      <c r="Q171" s="192">
        <v>0</v>
      </c>
      <c r="R171" s="192">
        <f t="shared" si="32"/>
        <v>0</v>
      </c>
      <c r="S171" s="192">
        <v>0</v>
      </c>
      <c r="T171" s="193">
        <f t="shared" si="33"/>
        <v>0</v>
      </c>
      <c r="AR171" s="18" t="s">
        <v>1798</v>
      </c>
      <c r="AT171" s="18" t="s">
        <v>143</v>
      </c>
      <c r="AU171" s="18" t="s">
        <v>82</v>
      </c>
      <c r="AY171" s="18" t="s">
        <v>133</v>
      </c>
      <c r="BE171" s="194">
        <f t="shared" si="34"/>
        <v>0</v>
      </c>
      <c r="BF171" s="194">
        <f t="shared" si="35"/>
        <v>0</v>
      </c>
      <c r="BG171" s="194">
        <f t="shared" si="36"/>
        <v>0</v>
      </c>
      <c r="BH171" s="194">
        <f t="shared" si="37"/>
        <v>0</v>
      </c>
      <c r="BI171" s="194">
        <f t="shared" si="38"/>
        <v>0</v>
      </c>
      <c r="BJ171" s="18" t="s">
        <v>82</v>
      </c>
      <c r="BK171" s="194">
        <f t="shared" si="39"/>
        <v>0</v>
      </c>
      <c r="BL171" s="18" t="s">
        <v>538</v>
      </c>
      <c r="BM171" s="18" t="s">
        <v>2027</v>
      </c>
    </row>
    <row r="172" spans="2:65" s="1" customFormat="1" ht="33.75" customHeight="1">
      <c r="B172" s="35"/>
      <c r="C172" s="195" t="s">
        <v>621</v>
      </c>
      <c r="D172" s="195" t="s">
        <v>143</v>
      </c>
      <c r="E172" s="196" t="s">
        <v>2028</v>
      </c>
      <c r="F172" s="197" t="s">
        <v>2029</v>
      </c>
      <c r="G172" s="198" t="s">
        <v>1727</v>
      </c>
      <c r="H172" s="199">
        <v>5</v>
      </c>
      <c r="I172" s="200"/>
      <c r="J172" s="201">
        <f t="shared" si="30"/>
        <v>0</v>
      </c>
      <c r="K172" s="197" t="s">
        <v>1797</v>
      </c>
      <c r="L172" s="202"/>
      <c r="M172" s="203" t="s">
        <v>19</v>
      </c>
      <c r="N172" s="204" t="s">
        <v>45</v>
      </c>
      <c r="O172" s="61"/>
      <c r="P172" s="192">
        <f t="shared" si="31"/>
        <v>0</v>
      </c>
      <c r="Q172" s="192">
        <v>0</v>
      </c>
      <c r="R172" s="192">
        <f t="shared" si="32"/>
        <v>0</v>
      </c>
      <c r="S172" s="192">
        <v>0</v>
      </c>
      <c r="T172" s="193">
        <f t="shared" si="33"/>
        <v>0</v>
      </c>
      <c r="AR172" s="18" t="s">
        <v>1798</v>
      </c>
      <c r="AT172" s="18" t="s">
        <v>143</v>
      </c>
      <c r="AU172" s="18" t="s">
        <v>82</v>
      </c>
      <c r="AY172" s="18" t="s">
        <v>133</v>
      </c>
      <c r="BE172" s="194">
        <f t="shared" si="34"/>
        <v>0</v>
      </c>
      <c r="BF172" s="194">
        <f t="shared" si="35"/>
        <v>0</v>
      </c>
      <c r="BG172" s="194">
        <f t="shared" si="36"/>
        <v>0</v>
      </c>
      <c r="BH172" s="194">
        <f t="shared" si="37"/>
        <v>0</v>
      </c>
      <c r="BI172" s="194">
        <f t="shared" si="38"/>
        <v>0</v>
      </c>
      <c r="BJ172" s="18" t="s">
        <v>82</v>
      </c>
      <c r="BK172" s="194">
        <f t="shared" si="39"/>
        <v>0</v>
      </c>
      <c r="BL172" s="18" t="s">
        <v>538</v>
      </c>
      <c r="BM172" s="18" t="s">
        <v>2030</v>
      </c>
    </row>
    <row r="173" spans="2:65" s="1" customFormat="1" ht="33.75" customHeight="1">
      <c r="B173" s="35"/>
      <c r="C173" s="195" t="s">
        <v>625</v>
      </c>
      <c r="D173" s="195" t="s">
        <v>143</v>
      </c>
      <c r="E173" s="196" t="s">
        <v>2031</v>
      </c>
      <c r="F173" s="197" t="s">
        <v>2032</v>
      </c>
      <c r="G173" s="198" t="s">
        <v>1727</v>
      </c>
      <c r="H173" s="199">
        <v>10</v>
      </c>
      <c r="I173" s="200"/>
      <c r="J173" s="201">
        <f t="shared" si="30"/>
        <v>0</v>
      </c>
      <c r="K173" s="197" t="s">
        <v>1797</v>
      </c>
      <c r="L173" s="202"/>
      <c r="M173" s="203" t="s">
        <v>19</v>
      </c>
      <c r="N173" s="204" t="s">
        <v>45</v>
      </c>
      <c r="O173" s="61"/>
      <c r="P173" s="192">
        <f t="shared" si="31"/>
        <v>0</v>
      </c>
      <c r="Q173" s="192">
        <v>0</v>
      </c>
      <c r="R173" s="192">
        <f t="shared" si="32"/>
        <v>0</v>
      </c>
      <c r="S173" s="192">
        <v>0</v>
      </c>
      <c r="T173" s="193">
        <f t="shared" si="33"/>
        <v>0</v>
      </c>
      <c r="AR173" s="18" t="s">
        <v>1798</v>
      </c>
      <c r="AT173" s="18" t="s">
        <v>143</v>
      </c>
      <c r="AU173" s="18" t="s">
        <v>82</v>
      </c>
      <c r="AY173" s="18" t="s">
        <v>133</v>
      </c>
      <c r="BE173" s="194">
        <f t="shared" si="34"/>
        <v>0</v>
      </c>
      <c r="BF173" s="194">
        <f t="shared" si="35"/>
        <v>0</v>
      </c>
      <c r="BG173" s="194">
        <f t="shared" si="36"/>
        <v>0</v>
      </c>
      <c r="BH173" s="194">
        <f t="shared" si="37"/>
        <v>0</v>
      </c>
      <c r="BI173" s="194">
        <f t="shared" si="38"/>
        <v>0</v>
      </c>
      <c r="BJ173" s="18" t="s">
        <v>82</v>
      </c>
      <c r="BK173" s="194">
        <f t="shared" si="39"/>
        <v>0</v>
      </c>
      <c r="BL173" s="18" t="s">
        <v>538</v>
      </c>
      <c r="BM173" s="18" t="s">
        <v>2033</v>
      </c>
    </row>
    <row r="174" spans="2:65" s="1" customFormat="1" ht="33.75" customHeight="1">
      <c r="B174" s="35"/>
      <c r="C174" s="195" t="s">
        <v>629</v>
      </c>
      <c r="D174" s="195" t="s">
        <v>143</v>
      </c>
      <c r="E174" s="196" t="s">
        <v>2034</v>
      </c>
      <c r="F174" s="197" t="s">
        <v>2035</v>
      </c>
      <c r="G174" s="198" t="s">
        <v>1727</v>
      </c>
      <c r="H174" s="199">
        <v>5</v>
      </c>
      <c r="I174" s="200"/>
      <c r="J174" s="201">
        <f t="shared" si="30"/>
        <v>0</v>
      </c>
      <c r="K174" s="197" t="s">
        <v>1797</v>
      </c>
      <c r="L174" s="202"/>
      <c r="M174" s="203" t="s">
        <v>19</v>
      </c>
      <c r="N174" s="204" t="s">
        <v>45</v>
      </c>
      <c r="O174" s="61"/>
      <c r="P174" s="192">
        <f t="shared" si="31"/>
        <v>0</v>
      </c>
      <c r="Q174" s="192">
        <v>0</v>
      </c>
      <c r="R174" s="192">
        <f t="shared" si="32"/>
        <v>0</v>
      </c>
      <c r="S174" s="192">
        <v>0</v>
      </c>
      <c r="T174" s="193">
        <f t="shared" si="33"/>
        <v>0</v>
      </c>
      <c r="AR174" s="18" t="s">
        <v>1798</v>
      </c>
      <c r="AT174" s="18" t="s">
        <v>143</v>
      </c>
      <c r="AU174" s="18" t="s">
        <v>82</v>
      </c>
      <c r="AY174" s="18" t="s">
        <v>133</v>
      </c>
      <c r="BE174" s="194">
        <f t="shared" si="34"/>
        <v>0</v>
      </c>
      <c r="BF174" s="194">
        <f t="shared" si="35"/>
        <v>0</v>
      </c>
      <c r="BG174" s="194">
        <f t="shared" si="36"/>
        <v>0</v>
      </c>
      <c r="BH174" s="194">
        <f t="shared" si="37"/>
        <v>0</v>
      </c>
      <c r="BI174" s="194">
        <f t="shared" si="38"/>
        <v>0</v>
      </c>
      <c r="BJ174" s="18" t="s">
        <v>82</v>
      </c>
      <c r="BK174" s="194">
        <f t="shared" si="39"/>
        <v>0</v>
      </c>
      <c r="BL174" s="18" t="s">
        <v>538</v>
      </c>
      <c r="BM174" s="18" t="s">
        <v>2036</v>
      </c>
    </row>
    <row r="175" spans="2:65" s="1" customFormat="1" ht="33.75" customHeight="1">
      <c r="B175" s="35"/>
      <c r="C175" s="195" t="s">
        <v>633</v>
      </c>
      <c r="D175" s="195" t="s">
        <v>143</v>
      </c>
      <c r="E175" s="196" t="s">
        <v>2037</v>
      </c>
      <c r="F175" s="197" t="s">
        <v>2038</v>
      </c>
      <c r="G175" s="198" t="s">
        <v>1727</v>
      </c>
      <c r="H175" s="199">
        <v>5</v>
      </c>
      <c r="I175" s="200"/>
      <c r="J175" s="201">
        <f t="shared" si="30"/>
        <v>0</v>
      </c>
      <c r="K175" s="197" t="s">
        <v>1797</v>
      </c>
      <c r="L175" s="202"/>
      <c r="M175" s="203" t="s">
        <v>19</v>
      </c>
      <c r="N175" s="204" t="s">
        <v>45</v>
      </c>
      <c r="O175" s="61"/>
      <c r="P175" s="192">
        <f t="shared" si="31"/>
        <v>0</v>
      </c>
      <c r="Q175" s="192">
        <v>0</v>
      </c>
      <c r="R175" s="192">
        <f t="shared" si="32"/>
        <v>0</v>
      </c>
      <c r="S175" s="192">
        <v>0</v>
      </c>
      <c r="T175" s="193">
        <f t="shared" si="33"/>
        <v>0</v>
      </c>
      <c r="AR175" s="18" t="s">
        <v>1798</v>
      </c>
      <c r="AT175" s="18" t="s">
        <v>143</v>
      </c>
      <c r="AU175" s="18" t="s">
        <v>82</v>
      </c>
      <c r="AY175" s="18" t="s">
        <v>133</v>
      </c>
      <c r="BE175" s="194">
        <f t="shared" si="34"/>
        <v>0</v>
      </c>
      <c r="BF175" s="194">
        <f t="shared" si="35"/>
        <v>0</v>
      </c>
      <c r="BG175" s="194">
        <f t="shared" si="36"/>
        <v>0</v>
      </c>
      <c r="BH175" s="194">
        <f t="shared" si="37"/>
        <v>0</v>
      </c>
      <c r="BI175" s="194">
        <f t="shared" si="38"/>
        <v>0</v>
      </c>
      <c r="BJ175" s="18" t="s">
        <v>82</v>
      </c>
      <c r="BK175" s="194">
        <f t="shared" si="39"/>
        <v>0</v>
      </c>
      <c r="BL175" s="18" t="s">
        <v>538</v>
      </c>
      <c r="BM175" s="18" t="s">
        <v>2039</v>
      </c>
    </row>
    <row r="176" spans="2:65" s="1" customFormat="1" ht="33.75" customHeight="1">
      <c r="B176" s="35"/>
      <c r="C176" s="195" t="s">
        <v>637</v>
      </c>
      <c r="D176" s="195" t="s">
        <v>143</v>
      </c>
      <c r="E176" s="196" t="s">
        <v>2040</v>
      </c>
      <c r="F176" s="197" t="s">
        <v>2017</v>
      </c>
      <c r="G176" s="198" t="s">
        <v>139</v>
      </c>
      <c r="H176" s="199">
        <v>110</v>
      </c>
      <c r="I176" s="200"/>
      <c r="J176" s="201">
        <f t="shared" si="30"/>
        <v>0</v>
      </c>
      <c r="K176" s="197" t="s">
        <v>1797</v>
      </c>
      <c r="L176" s="202"/>
      <c r="M176" s="203" t="s">
        <v>19</v>
      </c>
      <c r="N176" s="204" t="s">
        <v>45</v>
      </c>
      <c r="O176" s="61"/>
      <c r="P176" s="192">
        <f t="shared" si="31"/>
        <v>0</v>
      </c>
      <c r="Q176" s="192">
        <v>0</v>
      </c>
      <c r="R176" s="192">
        <f t="shared" si="32"/>
        <v>0</v>
      </c>
      <c r="S176" s="192">
        <v>0</v>
      </c>
      <c r="T176" s="193">
        <f t="shared" si="33"/>
        <v>0</v>
      </c>
      <c r="AR176" s="18" t="s">
        <v>1798</v>
      </c>
      <c r="AT176" s="18" t="s">
        <v>143</v>
      </c>
      <c r="AU176" s="18" t="s">
        <v>82</v>
      </c>
      <c r="AY176" s="18" t="s">
        <v>133</v>
      </c>
      <c r="BE176" s="194">
        <f t="shared" si="34"/>
        <v>0</v>
      </c>
      <c r="BF176" s="194">
        <f t="shared" si="35"/>
        <v>0</v>
      </c>
      <c r="BG176" s="194">
        <f t="shared" si="36"/>
        <v>0</v>
      </c>
      <c r="BH176" s="194">
        <f t="shared" si="37"/>
        <v>0</v>
      </c>
      <c r="BI176" s="194">
        <f t="shared" si="38"/>
        <v>0</v>
      </c>
      <c r="BJ176" s="18" t="s">
        <v>82</v>
      </c>
      <c r="BK176" s="194">
        <f t="shared" si="39"/>
        <v>0</v>
      </c>
      <c r="BL176" s="18" t="s">
        <v>538</v>
      </c>
      <c r="BM176" s="18" t="s">
        <v>2041</v>
      </c>
    </row>
    <row r="177" spans="2:65" s="1" customFormat="1" ht="33.75" customHeight="1">
      <c r="B177" s="35"/>
      <c r="C177" s="195" t="s">
        <v>641</v>
      </c>
      <c r="D177" s="195" t="s">
        <v>143</v>
      </c>
      <c r="E177" s="196" t="s">
        <v>2042</v>
      </c>
      <c r="F177" s="197" t="s">
        <v>2043</v>
      </c>
      <c r="G177" s="198" t="s">
        <v>1727</v>
      </c>
      <c r="H177" s="199">
        <v>90</v>
      </c>
      <c r="I177" s="200"/>
      <c r="J177" s="201">
        <f t="shared" si="30"/>
        <v>0</v>
      </c>
      <c r="K177" s="197" t="s">
        <v>1797</v>
      </c>
      <c r="L177" s="202"/>
      <c r="M177" s="203" t="s">
        <v>19</v>
      </c>
      <c r="N177" s="204" t="s">
        <v>45</v>
      </c>
      <c r="O177" s="61"/>
      <c r="P177" s="192">
        <f t="shared" si="31"/>
        <v>0</v>
      </c>
      <c r="Q177" s="192">
        <v>0</v>
      </c>
      <c r="R177" s="192">
        <f t="shared" si="32"/>
        <v>0</v>
      </c>
      <c r="S177" s="192">
        <v>0</v>
      </c>
      <c r="T177" s="193">
        <f t="shared" si="33"/>
        <v>0</v>
      </c>
      <c r="AR177" s="18" t="s">
        <v>1798</v>
      </c>
      <c r="AT177" s="18" t="s">
        <v>143</v>
      </c>
      <c r="AU177" s="18" t="s">
        <v>82</v>
      </c>
      <c r="AY177" s="18" t="s">
        <v>133</v>
      </c>
      <c r="BE177" s="194">
        <f t="shared" si="34"/>
        <v>0</v>
      </c>
      <c r="BF177" s="194">
        <f t="shared" si="35"/>
        <v>0</v>
      </c>
      <c r="BG177" s="194">
        <f t="shared" si="36"/>
        <v>0</v>
      </c>
      <c r="BH177" s="194">
        <f t="shared" si="37"/>
        <v>0</v>
      </c>
      <c r="BI177" s="194">
        <f t="shared" si="38"/>
        <v>0</v>
      </c>
      <c r="BJ177" s="18" t="s">
        <v>82</v>
      </c>
      <c r="BK177" s="194">
        <f t="shared" si="39"/>
        <v>0</v>
      </c>
      <c r="BL177" s="18" t="s">
        <v>538</v>
      </c>
      <c r="BM177" s="18" t="s">
        <v>2044</v>
      </c>
    </row>
    <row r="178" spans="2:65" s="1" customFormat="1" ht="33.75" customHeight="1">
      <c r="B178" s="35"/>
      <c r="C178" s="195" t="s">
        <v>645</v>
      </c>
      <c r="D178" s="195" t="s">
        <v>143</v>
      </c>
      <c r="E178" s="196" t="s">
        <v>2045</v>
      </c>
      <c r="F178" s="197" t="s">
        <v>2046</v>
      </c>
      <c r="G178" s="198" t="s">
        <v>1727</v>
      </c>
      <c r="H178" s="199">
        <v>25</v>
      </c>
      <c r="I178" s="200"/>
      <c r="J178" s="201">
        <f t="shared" si="30"/>
        <v>0</v>
      </c>
      <c r="K178" s="197" t="s">
        <v>1797</v>
      </c>
      <c r="L178" s="202"/>
      <c r="M178" s="203" t="s">
        <v>19</v>
      </c>
      <c r="N178" s="204" t="s">
        <v>45</v>
      </c>
      <c r="O178" s="61"/>
      <c r="P178" s="192">
        <f t="shared" si="31"/>
        <v>0</v>
      </c>
      <c r="Q178" s="192">
        <v>0</v>
      </c>
      <c r="R178" s="192">
        <f t="shared" si="32"/>
        <v>0</v>
      </c>
      <c r="S178" s="192">
        <v>0</v>
      </c>
      <c r="T178" s="193">
        <f t="shared" si="33"/>
        <v>0</v>
      </c>
      <c r="AR178" s="18" t="s">
        <v>1798</v>
      </c>
      <c r="AT178" s="18" t="s">
        <v>143</v>
      </c>
      <c r="AU178" s="18" t="s">
        <v>82</v>
      </c>
      <c r="AY178" s="18" t="s">
        <v>133</v>
      </c>
      <c r="BE178" s="194">
        <f t="shared" si="34"/>
        <v>0</v>
      </c>
      <c r="BF178" s="194">
        <f t="shared" si="35"/>
        <v>0</v>
      </c>
      <c r="BG178" s="194">
        <f t="shared" si="36"/>
        <v>0</v>
      </c>
      <c r="BH178" s="194">
        <f t="shared" si="37"/>
        <v>0</v>
      </c>
      <c r="BI178" s="194">
        <f t="shared" si="38"/>
        <v>0</v>
      </c>
      <c r="BJ178" s="18" t="s">
        <v>82</v>
      </c>
      <c r="BK178" s="194">
        <f t="shared" si="39"/>
        <v>0</v>
      </c>
      <c r="BL178" s="18" t="s">
        <v>538</v>
      </c>
      <c r="BM178" s="18" t="s">
        <v>2047</v>
      </c>
    </row>
    <row r="179" spans="2:65" s="1" customFormat="1" ht="33.75" customHeight="1">
      <c r="B179" s="35"/>
      <c r="C179" s="195" t="s">
        <v>649</v>
      </c>
      <c r="D179" s="195" t="s">
        <v>143</v>
      </c>
      <c r="E179" s="196" t="s">
        <v>2048</v>
      </c>
      <c r="F179" s="197" t="s">
        <v>2049</v>
      </c>
      <c r="G179" s="198" t="s">
        <v>1727</v>
      </c>
      <c r="H179" s="199">
        <v>40</v>
      </c>
      <c r="I179" s="200"/>
      <c r="J179" s="201">
        <f t="shared" si="30"/>
        <v>0</v>
      </c>
      <c r="K179" s="197" t="s">
        <v>1797</v>
      </c>
      <c r="L179" s="202"/>
      <c r="M179" s="203" t="s">
        <v>19</v>
      </c>
      <c r="N179" s="204" t="s">
        <v>45</v>
      </c>
      <c r="O179" s="61"/>
      <c r="P179" s="192">
        <f t="shared" si="31"/>
        <v>0</v>
      </c>
      <c r="Q179" s="192">
        <v>0</v>
      </c>
      <c r="R179" s="192">
        <f t="shared" si="32"/>
        <v>0</v>
      </c>
      <c r="S179" s="192">
        <v>0</v>
      </c>
      <c r="T179" s="193">
        <f t="shared" si="33"/>
        <v>0</v>
      </c>
      <c r="AR179" s="18" t="s">
        <v>1798</v>
      </c>
      <c r="AT179" s="18" t="s">
        <v>143</v>
      </c>
      <c r="AU179" s="18" t="s">
        <v>82</v>
      </c>
      <c r="AY179" s="18" t="s">
        <v>133</v>
      </c>
      <c r="BE179" s="194">
        <f t="shared" si="34"/>
        <v>0</v>
      </c>
      <c r="BF179" s="194">
        <f t="shared" si="35"/>
        <v>0</v>
      </c>
      <c r="BG179" s="194">
        <f t="shared" si="36"/>
        <v>0</v>
      </c>
      <c r="BH179" s="194">
        <f t="shared" si="37"/>
        <v>0</v>
      </c>
      <c r="BI179" s="194">
        <f t="shared" si="38"/>
        <v>0</v>
      </c>
      <c r="BJ179" s="18" t="s">
        <v>82</v>
      </c>
      <c r="BK179" s="194">
        <f t="shared" si="39"/>
        <v>0</v>
      </c>
      <c r="BL179" s="18" t="s">
        <v>538</v>
      </c>
      <c r="BM179" s="18" t="s">
        <v>2050</v>
      </c>
    </row>
    <row r="180" spans="2:65" s="1" customFormat="1" ht="33.75" customHeight="1">
      <c r="B180" s="35"/>
      <c r="C180" s="195" t="s">
        <v>653</v>
      </c>
      <c r="D180" s="195" t="s">
        <v>143</v>
      </c>
      <c r="E180" s="196" t="s">
        <v>2051</v>
      </c>
      <c r="F180" s="197" t="s">
        <v>2052</v>
      </c>
      <c r="G180" s="198" t="s">
        <v>1727</v>
      </c>
      <c r="H180" s="199">
        <v>2</v>
      </c>
      <c r="I180" s="200"/>
      <c r="J180" s="201">
        <f t="shared" si="30"/>
        <v>0</v>
      </c>
      <c r="K180" s="197" t="s">
        <v>1797</v>
      </c>
      <c r="L180" s="202"/>
      <c r="M180" s="203" t="s">
        <v>19</v>
      </c>
      <c r="N180" s="204" t="s">
        <v>45</v>
      </c>
      <c r="O180" s="61"/>
      <c r="P180" s="192">
        <f t="shared" si="31"/>
        <v>0</v>
      </c>
      <c r="Q180" s="192">
        <v>0</v>
      </c>
      <c r="R180" s="192">
        <f t="shared" si="32"/>
        <v>0</v>
      </c>
      <c r="S180" s="192">
        <v>0</v>
      </c>
      <c r="T180" s="193">
        <f t="shared" si="33"/>
        <v>0</v>
      </c>
      <c r="AR180" s="18" t="s">
        <v>1798</v>
      </c>
      <c r="AT180" s="18" t="s">
        <v>143</v>
      </c>
      <c r="AU180" s="18" t="s">
        <v>82</v>
      </c>
      <c r="AY180" s="18" t="s">
        <v>133</v>
      </c>
      <c r="BE180" s="194">
        <f t="shared" si="34"/>
        <v>0</v>
      </c>
      <c r="BF180" s="194">
        <f t="shared" si="35"/>
        <v>0</v>
      </c>
      <c r="BG180" s="194">
        <f t="shared" si="36"/>
        <v>0</v>
      </c>
      <c r="BH180" s="194">
        <f t="shared" si="37"/>
        <v>0</v>
      </c>
      <c r="BI180" s="194">
        <f t="shared" si="38"/>
        <v>0</v>
      </c>
      <c r="BJ180" s="18" t="s">
        <v>82</v>
      </c>
      <c r="BK180" s="194">
        <f t="shared" si="39"/>
        <v>0</v>
      </c>
      <c r="BL180" s="18" t="s">
        <v>538</v>
      </c>
      <c r="BM180" s="18" t="s">
        <v>2053</v>
      </c>
    </row>
    <row r="181" spans="2:65" s="1" customFormat="1" ht="33.75" customHeight="1">
      <c r="B181" s="35"/>
      <c r="C181" s="195" t="s">
        <v>657</v>
      </c>
      <c r="D181" s="195" t="s">
        <v>143</v>
      </c>
      <c r="E181" s="196" t="s">
        <v>2054</v>
      </c>
      <c r="F181" s="197" t="s">
        <v>2055</v>
      </c>
      <c r="G181" s="198" t="s">
        <v>2056</v>
      </c>
      <c r="H181" s="199">
        <v>1</v>
      </c>
      <c r="I181" s="200"/>
      <c r="J181" s="201">
        <f t="shared" si="30"/>
        <v>0</v>
      </c>
      <c r="K181" s="197" t="s">
        <v>1797</v>
      </c>
      <c r="L181" s="202"/>
      <c r="M181" s="203" t="s">
        <v>19</v>
      </c>
      <c r="N181" s="204" t="s">
        <v>45</v>
      </c>
      <c r="O181" s="61"/>
      <c r="P181" s="192">
        <f t="shared" si="31"/>
        <v>0</v>
      </c>
      <c r="Q181" s="192">
        <v>0</v>
      </c>
      <c r="R181" s="192">
        <f t="shared" si="32"/>
        <v>0</v>
      </c>
      <c r="S181" s="192">
        <v>0</v>
      </c>
      <c r="T181" s="193">
        <f t="shared" si="33"/>
        <v>0</v>
      </c>
      <c r="AR181" s="18" t="s">
        <v>1798</v>
      </c>
      <c r="AT181" s="18" t="s">
        <v>143</v>
      </c>
      <c r="AU181" s="18" t="s">
        <v>82</v>
      </c>
      <c r="AY181" s="18" t="s">
        <v>133</v>
      </c>
      <c r="BE181" s="194">
        <f t="shared" si="34"/>
        <v>0</v>
      </c>
      <c r="BF181" s="194">
        <f t="shared" si="35"/>
        <v>0</v>
      </c>
      <c r="BG181" s="194">
        <f t="shared" si="36"/>
        <v>0</v>
      </c>
      <c r="BH181" s="194">
        <f t="shared" si="37"/>
        <v>0</v>
      </c>
      <c r="BI181" s="194">
        <f t="shared" si="38"/>
        <v>0</v>
      </c>
      <c r="BJ181" s="18" t="s">
        <v>82</v>
      </c>
      <c r="BK181" s="194">
        <f t="shared" si="39"/>
        <v>0</v>
      </c>
      <c r="BL181" s="18" t="s">
        <v>538</v>
      </c>
      <c r="BM181" s="18" t="s">
        <v>2057</v>
      </c>
    </row>
    <row r="182" spans="2:65" s="1" customFormat="1" ht="33.75" customHeight="1">
      <c r="B182" s="35"/>
      <c r="C182" s="195" t="s">
        <v>661</v>
      </c>
      <c r="D182" s="195" t="s">
        <v>143</v>
      </c>
      <c r="E182" s="196" t="s">
        <v>2058</v>
      </c>
      <c r="F182" s="197" t="s">
        <v>1857</v>
      </c>
      <c r="G182" s="198" t="s">
        <v>1727</v>
      </c>
      <c r="H182" s="199">
        <v>1</v>
      </c>
      <c r="I182" s="200"/>
      <c r="J182" s="201">
        <f t="shared" si="30"/>
        <v>0</v>
      </c>
      <c r="K182" s="197" t="s">
        <v>1797</v>
      </c>
      <c r="L182" s="202"/>
      <c r="M182" s="203" t="s">
        <v>19</v>
      </c>
      <c r="N182" s="204" t="s">
        <v>45</v>
      </c>
      <c r="O182" s="61"/>
      <c r="P182" s="192">
        <f t="shared" si="31"/>
        <v>0</v>
      </c>
      <c r="Q182" s="192">
        <v>0</v>
      </c>
      <c r="R182" s="192">
        <f t="shared" si="32"/>
        <v>0</v>
      </c>
      <c r="S182" s="192">
        <v>0</v>
      </c>
      <c r="T182" s="193">
        <f t="shared" si="33"/>
        <v>0</v>
      </c>
      <c r="AR182" s="18" t="s">
        <v>1798</v>
      </c>
      <c r="AT182" s="18" t="s">
        <v>143</v>
      </c>
      <c r="AU182" s="18" t="s">
        <v>82</v>
      </c>
      <c r="AY182" s="18" t="s">
        <v>133</v>
      </c>
      <c r="BE182" s="194">
        <f t="shared" si="34"/>
        <v>0</v>
      </c>
      <c r="BF182" s="194">
        <f t="shared" si="35"/>
        <v>0</v>
      </c>
      <c r="BG182" s="194">
        <f t="shared" si="36"/>
        <v>0</v>
      </c>
      <c r="BH182" s="194">
        <f t="shared" si="37"/>
        <v>0</v>
      </c>
      <c r="BI182" s="194">
        <f t="shared" si="38"/>
        <v>0</v>
      </c>
      <c r="BJ182" s="18" t="s">
        <v>82</v>
      </c>
      <c r="BK182" s="194">
        <f t="shared" si="39"/>
        <v>0</v>
      </c>
      <c r="BL182" s="18" t="s">
        <v>538</v>
      </c>
      <c r="BM182" s="18" t="s">
        <v>2059</v>
      </c>
    </row>
    <row r="183" spans="2:65" s="1" customFormat="1" ht="33.75" customHeight="1">
      <c r="B183" s="35"/>
      <c r="C183" s="195" t="s">
        <v>665</v>
      </c>
      <c r="D183" s="195" t="s">
        <v>143</v>
      </c>
      <c r="E183" s="196" t="s">
        <v>2060</v>
      </c>
      <c r="F183" s="197" t="s">
        <v>2061</v>
      </c>
      <c r="G183" s="198" t="s">
        <v>1727</v>
      </c>
      <c r="H183" s="199">
        <v>1</v>
      </c>
      <c r="I183" s="200"/>
      <c r="J183" s="201">
        <f t="shared" si="30"/>
        <v>0</v>
      </c>
      <c r="K183" s="197" t="s">
        <v>1797</v>
      </c>
      <c r="L183" s="202"/>
      <c r="M183" s="203" t="s">
        <v>19</v>
      </c>
      <c r="N183" s="204" t="s">
        <v>45</v>
      </c>
      <c r="O183" s="61"/>
      <c r="P183" s="192">
        <f t="shared" si="31"/>
        <v>0</v>
      </c>
      <c r="Q183" s="192">
        <v>0</v>
      </c>
      <c r="R183" s="192">
        <f t="shared" si="32"/>
        <v>0</v>
      </c>
      <c r="S183" s="192">
        <v>0</v>
      </c>
      <c r="T183" s="193">
        <f t="shared" si="33"/>
        <v>0</v>
      </c>
      <c r="AR183" s="18" t="s">
        <v>1798</v>
      </c>
      <c r="AT183" s="18" t="s">
        <v>143</v>
      </c>
      <c r="AU183" s="18" t="s">
        <v>82</v>
      </c>
      <c r="AY183" s="18" t="s">
        <v>133</v>
      </c>
      <c r="BE183" s="194">
        <f t="shared" si="34"/>
        <v>0</v>
      </c>
      <c r="BF183" s="194">
        <f t="shared" si="35"/>
        <v>0</v>
      </c>
      <c r="BG183" s="194">
        <f t="shared" si="36"/>
        <v>0</v>
      </c>
      <c r="BH183" s="194">
        <f t="shared" si="37"/>
        <v>0</v>
      </c>
      <c r="BI183" s="194">
        <f t="shared" si="38"/>
        <v>0</v>
      </c>
      <c r="BJ183" s="18" t="s">
        <v>82</v>
      </c>
      <c r="BK183" s="194">
        <f t="shared" si="39"/>
        <v>0</v>
      </c>
      <c r="BL183" s="18" t="s">
        <v>538</v>
      </c>
      <c r="BM183" s="18" t="s">
        <v>2062</v>
      </c>
    </row>
    <row r="184" spans="2:65" s="1" customFormat="1" ht="33.75" customHeight="1">
      <c r="B184" s="35"/>
      <c r="C184" s="183" t="s">
        <v>669</v>
      </c>
      <c r="D184" s="183" t="s">
        <v>136</v>
      </c>
      <c r="E184" s="184" t="s">
        <v>2063</v>
      </c>
      <c r="F184" s="185" t="s">
        <v>1860</v>
      </c>
      <c r="G184" s="186" t="s">
        <v>1727</v>
      </c>
      <c r="H184" s="187">
        <v>1</v>
      </c>
      <c r="I184" s="188"/>
      <c r="J184" s="189">
        <f t="shared" si="30"/>
        <v>0</v>
      </c>
      <c r="K184" s="185" t="s">
        <v>1797</v>
      </c>
      <c r="L184" s="39"/>
      <c r="M184" s="190" t="s">
        <v>19</v>
      </c>
      <c r="N184" s="191" t="s">
        <v>45</v>
      </c>
      <c r="O184" s="61"/>
      <c r="P184" s="192">
        <f t="shared" si="31"/>
        <v>0</v>
      </c>
      <c r="Q184" s="192">
        <v>0</v>
      </c>
      <c r="R184" s="192">
        <f t="shared" si="32"/>
        <v>0</v>
      </c>
      <c r="S184" s="192">
        <v>0</v>
      </c>
      <c r="T184" s="193">
        <f t="shared" si="33"/>
        <v>0</v>
      </c>
      <c r="AR184" s="18" t="s">
        <v>538</v>
      </c>
      <c r="AT184" s="18" t="s">
        <v>136</v>
      </c>
      <c r="AU184" s="18" t="s">
        <v>82</v>
      </c>
      <c r="AY184" s="18" t="s">
        <v>133</v>
      </c>
      <c r="BE184" s="194">
        <f t="shared" si="34"/>
        <v>0</v>
      </c>
      <c r="BF184" s="194">
        <f t="shared" si="35"/>
        <v>0</v>
      </c>
      <c r="BG184" s="194">
        <f t="shared" si="36"/>
        <v>0</v>
      </c>
      <c r="BH184" s="194">
        <f t="shared" si="37"/>
        <v>0</v>
      </c>
      <c r="BI184" s="194">
        <f t="shared" si="38"/>
        <v>0</v>
      </c>
      <c r="BJ184" s="18" t="s">
        <v>82</v>
      </c>
      <c r="BK184" s="194">
        <f t="shared" si="39"/>
        <v>0</v>
      </c>
      <c r="BL184" s="18" t="s">
        <v>538</v>
      </c>
      <c r="BM184" s="18" t="s">
        <v>2064</v>
      </c>
    </row>
    <row r="185" spans="2:65" s="1" customFormat="1" ht="33.75" customHeight="1">
      <c r="B185" s="35"/>
      <c r="C185" s="183" t="s">
        <v>673</v>
      </c>
      <c r="D185" s="183" t="s">
        <v>136</v>
      </c>
      <c r="E185" s="184" t="s">
        <v>2065</v>
      </c>
      <c r="F185" s="185" t="s">
        <v>1876</v>
      </c>
      <c r="G185" s="186" t="s">
        <v>1727</v>
      </c>
      <c r="H185" s="187">
        <v>1</v>
      </c>
      <c r="I185" s="188"/>
      <c r="J185" s="189">
        <f t="shared" si="30"/>
        <v>0</v>
      </c>
      <c r="K185" s="185" t="s">
        <v>1797</v>
      </c>
      <c r="L185" s="39"/>
      <c r="M185" s="190" t="s">
        <v>19</v>
      </c>
      <c r="N185" s="191" t="s">
        <v>45</v>
      </c>
      <c r="O185" s="61"/>
      <c r="P185" s="192">
        <f t="shared" si="31"/>
        <v>0</v>
      </c>
      <c r="Q185" s="192">
        <v>0</v>
      </c>
      <c r="R185" s="192">
        <f t="shared" si="32"/>
        <v>0</v>
      </c>
      <c r="S185" s="192">
        <v>0</v>
      </c>
      <c r="T185" s="193">
        <f t="shared" si="33"/>
        <v>0</v>
      </c>
      <c r="AR185" s="18" t="s">
        <v>538</v>
      </c>
      <c r="AT185" s="18" t="s">
        <v>136</v>
      </c>
      <c r="AU185" s="18" t="s">
        <v>82</v>
      </c>
      <c r="AY185" s="18" t="s">
        <v>133</v>
      </c>
      <c r="BE185" s="194">
        <f t="shared" si="34"/>
        <v>0</v>
      </c>
      <c r="BF185" s="194">
        <f t="shared" si="35"/>
        <v>0</v>
      </c>
      <c r="BG185" s="194">
        <f t="shared" si="36"/>
        <v>0</v>
      </c>
      <c r="BH185" s="194">
        <f t="shared" si="37"/>
        <v>0</v>
      </c>
      <c r="BI185" s="194">
        <f t="shared" si="38"/>
        <v>0</v>
      </c>
      <c r="BJ185" s="18" t="s">
        <v>82</v>
      </c>
      <c r="BK185" s="194">
        <f t="shared" si="39"/>
        <v>0</v>
      </c>
      <c r="BL185" s="18" t="s">
        <v>538</v>
      </c>
      <c r="BM185" s="18" t="s">
        <v>2066</v>
      </c>
    </row>
    <row r="186" spans="2:65" s="1" customFormat="1" ht="33.75" customHeight="1">
      <c r="B186" s="35"/>
      <c r="C186" s="183" t="s">
        <v>677</v>
      </c>
      <c r="D186" s="183" t="s">
        <v>136</v>
      </c>
      <c r="E186" s="184" t="s">
        <v>2067</v>
      </c>
      <c r="F186" s="185" t="s">
        <v>1879</v>
      </c>
      <c r="G186" s="186" t="s">
        <v>1727</v>
      </c>
      <c r="H186" s="187">
        <v>1</v>
      </c>
      <c r="I186" s="188"/>
      <c r="J186" s="189">
        <f t="shared" si="30"/>
        <v>0</v>
      </c>
      <c r="K186" s="185" t="s">
        <v>1797</v>
      </c>
      <c r="L186" s="39"/>
      <c r="M186" s="190" t="s">
        <v>19</v>
      </c>
      <c r="N186" s="191" t="s">
        <v>45</v>
      </c>
      <c r="O186" s="61"/>
      <c r="P186" s="192">
        <f t="shared" si="31"/>
        <v>0</v>
      </c>
      <c r="Q186" s="192">
        <v>0</v>
      </c>
      <c r="R186" s="192">
        <f t="shared" si="32"/>
        <v>0</v>
      </c>
      <c r="S186" s="192">
        <v>0</v>
      </c>
      <c r="T186" s="193">
        <f t="shared" si="33"/>
        <v>0</v>
      </c>
      <c r="AR186" s="18" t="s">
        <v>538</v>
      </c>
      <c r="AT186" s="18" t="s">
        <v>136</v>
      </c>
      <c r="AU186" s="18" t="s">
        <v>82</v>
      </c>
      <c r="AY186" s="18" t="s">
        <v>133</v>
      </c>
      <c r="BE186" s="194">
        <f t="shared" si="34"/>
        <v>0</v>
      </c>
      <c r="BF186" s="194">
        <f t="shared" si="35"/>
        <v>0</v>
      </c>
      <c r="BG186" s="194">
        <f t="shared" si="36"/>
        <v>0</v>
      </c>
      <c r="BH186" s="194">
        <f t="shared" si="37"/>
        <v>0</v>
      </c>
      <c r="BI186" s="194">
        <f t="shared" si="38"/>
        <v>0</v>
      </c>
      <c r="BJ186" s="18" t="s">
        <v>82</v>
      </c>
      <c r="BK186" s="194">
        <f t="shared" si="39"/>
        <v>0</v>
      </c>
      <c r="BL186" s="18" t="s">
        <v>538</v>
      </c>
      <c r="BM186" s="18" t="s">
        <v>2068</v>
      </c>
    </row>
    <row r="187" spans="2:63" s="11" customFormat="1" ht="25.9" customHeight="1">
      <c r="B187" s="167"/>
      <c r="C187" s="168"/>
      <c r="D187" s="169" t="s">
        <v>73</v>
      </c>
      <c r="E187" s="170" t="s">
        <v>2069</v>
      </c>
      <c r="F187" s="170" t="s">
        <v>2070</v>
      </c>
      <c r="G187" s="168"/>
      <c r="H187" s="168"/>
      <c r="I187" s="171"/>
      <c r="J187" s="172">
        <f>BK187</f>
        <v>0</v>
      </c>
      <c r="K187" s="168"/>
      <c r="L187" s="173"/>
      <c r="M187" s="174"/>
      <c r="N187" s="175"/>
      <c r="O187" s="175"/>
      <c r="P187" s="176">
        <f>SUM(P188:P197)</f>
        <v>0</v>
      </c>
      <c r="Q187" s="175"/>
      <c r="R187" s="176">
        <f>SUM(R188:R197)</f>
        <v>0</v>
      </c>
      <c r="S187" s="175"/>
      <c r="T187" s="177">
        <f>SUM(T188:T197)</f>
        <v>0</v>
      </c>
      <c r="AR187" s="178" t="s">
        <v>84</v>
      </c>
      <c r="AT187" s="179" t="s">
        <v>73</v>
      </c>
      <c r="AU187" s="179" t="s">
        <v>74</v>
      </c>
      <c r="AY187" s="178" t="s">
        <v>133</v>
      </c>
      <c r="BK187" s="180">
        <f>SUM(BK188:BK197)</f>
        <v>0</v>
      </c>
    </row>
    <row r="188" spans="2:65" s="1" customFormat="1" ht="33.75" customHeight="1">
      <c r="B188" s="35"/>
      <c r="C188" s="183" t="s">
        <v>681</v>
      </c>
      <c r="D188" s="183" t="s">
        <v>136</v>
      </c>
      <c r="E188" s="184" t="s">
        <v>2071</v>
      </c>
      <c r="F188" s="185" t="s">
        <v>2072</v>
      </c>
      <c r="G188" s="186" t="s">
        <v>1727</v>
      </c>
      <c r="H188" s="187">
        <v>65</v>
      </c>
      <c r="I188" s="188"/>
      <c r="J188" s="189">
        <f aca="true" t="shared" si="40" ref="J188:J197">ROUND(I188*H188,2)</f>
        <v>0</v>
      </c>
      <c r="K188" s="185" t="s">
        <v>1797</v>
      </c>
      <c r="L188" s="39"/>
      <c r="M188" s="190" t="s">
        <v>19</v>
      </c>
      <c r="N188" s="191" t="s">
        <v>45</v>
      </c>
      <c r="O188" s="61"/>
      <c r="P188" s="192">
        <f aca="true" t="shared" si="41" ref="P188:P197">O188*H188</f>
        <v>0</v>
      </c>
      <c r="Q188" s="192">
        <v>0</v>
      </c>
      <c r="R188" s="192">
        <f aca="true" t="shared" si="42" ref="R188:R197">Q188*H188</f>
        <v>0</v>
      </c>
      <c r="S188" s="192">
        <v>0</v>
      </c>
      <c r="T188" s="193">
        <f aca="true" t="shared" si="43" ref="T188:T197">S188*H188</f>
        <v>0</v>
      </c>
      <c r="AR188" s="18" t="s">
        <v>152</v>
      </c>
      <c r="AT188" s="18" t="s">
        <v>136</v>
      </c>
      <c r="AU188" s="18" t="s">
        <v>82</v>
      </c>
      <c r="AY188" s="18" t="s">
        <v>133</v>
      </c>
      <c r="BE188" s="194">
        <f aca="true" t="shared" si="44" ref="BE188:BE197">IF(N188="základní",J188,0)</f>
        <v>0</v>
      </c>
      <c r="BF188" s="194">
        <f aca="true" t="shared" si="45" ref="BF188:BF197">IF(N188="snížená",J188,0)</f>
        <v>0</v>
      </c>
      <c r="BG188" s="194">
        <f aca="true" t="shared" si="46" ref="BG188:BG197">IF(N188="zákl. přenesená",J188,0)</f>
        <v>0</v>
      </c>
      <c r="BH188" s="194">
        <f aca="true" t="shared" si="47" ref="BH188:BH197">IF(N188="sníž. přenesená",J188,0)</f>
        <v>0</v>
      </c>
      <c r="BI188" s="194">
        <f aca="true" t="shared" si="48" ref="BI188:BI197">IF(N188="nulová",J188,0)</f>
        <v>0</v>
      </c>
      <c r="BJ188" s="18" t="s">
        <v>82</v>
      </c>
      <c r="BK188" s="194">
        <f aca="true" t="shared" si="49" ref="BK188:BK197">ROUND(I188*H188,2)</f>
        <v>0</v>
      </c>
      <c r="BL188" s="18" t="s">
        <v>152</v>
      </c>
      <c r="BM188" s="18" t="s">
        <v>2073</v>
      </c>
    </row>
    <row r="189" spans="2:65" s="1" customFormat="1" ht="33.75" customHeight="1">
      <c r="B189" s="35"/>
      <c r="C189" s="183" t="s">
        <v>685</v>
      </c>
      <c r="D189" s="183" t="s">
        <v>136</v>
      </c>
      <c r="E189" s="184" t="s">
        <v>2074</v>
      </c>
      <c r="F189" s="185" t="s">
        <v>2075</v>
      </c>
      <c r="G189" s="186" t="s">
        <v>139</v>
      </c>
      <c r="H189" s="187">
        <v>27</v>
      </c>
      <c r="I189" s="188"/>
      <c r="J189" s="189">
        <f t="shared" si="40"/>
        <v>0</v>
      </c>
      <c r="K189" s="185" t="s">
        <v>1797</v>
      </c>
      <c r="L189" s="39"/>
      <c r="M189" s="190" t="s">
        <v>19</v>
      </c>
      <c r="N189" s="191" t="s">
        <v>45</v>
      </c>
      <c r="O189" s="61"/>
      <c r="P189" s="192">
        <f t="shared" si="41"/>
        <v>0</v>
      </c>
      <c r="Q189" s="192">
        <v>0</v>
      </c>
      <c r="R189" s="192">
        <f t="shared" si="42"/>
        <v>0</v>
      </c>
      <c r="S189" s="192">
        <v>0</v>
      </c>
      <c r="T189" s="193">
        <f t="shared" si="43"/>
        <v>0</v>
      </c>
      <c r="AR189" s="18" t="s">
        <v>152</v>
      </c>
      <c r="AT189" s="18" t="s">
        <v>136</v>
      </c>
      <c r="AU189" s="18" t="s">
        <v>82</v>
      </c>
      <c r="AY189" s="18" t="s">
        <v>133</v>
      </c>
      <c r="BE189" s="194">
        <f t="shared" si="44"/>
        <v>0</v>
      </c>
      <c r="BF189" s="194">
        <f t="shared" si="45"/>
        <v>0</v>
      </c>
      <c r="BG189" s="194">
        <f t="shared" si="46"/>
        <v>0</v>
      </c>
      <c r="BH189" s="194">
        <f t="shared" si="47"/>
        <v>0</v>
      </c>
      <c r="BI189" s="194">
        <f t="shared" si="48"/>
        <v>0</v>
      </c>
      <c r="BJ189" s="18" t="s">
        <v>82</v>
      </c>
      <c r="BK189" s="194">
        <f t="shared" si="49"/>
        <v>0</v>
      </c>
      <c r="BL189" s="18" t="s">
        <v>152</v>
      </c>
      <c r="BM189" s="18" t="s">
        <v>2076</v>
      </c>
    </row>
    <row r="190" spans="2:65" s="1" customFormat="1" ht="33.75" customHeight="1">
      <c r="B190" s="35"/>
      <c r="C190" s="183" t="s">
        <v>689</v>
      </c>
      <c r="D190" s="183" t="s">
        <v>136</v>
      </c>
      <c r="E190" s="184" t="s">
        <v>2077</v>
      </c>
      <c r="F190" s="185" t="s">
        <v>2078</v>
      </c>
      <c r="G190" s="186" t="s">
        <v>139</v>
      </c>
      <c r="H190" s="187">
        <v>27</v>
      </c>
      <c r="I190" s="188"/>
      <c r="J190" s="189">
        <f t="shared" si="40"/>
        <v>0</v>
      </c>
      <c r="K190" s="185" t="s">
        <v>1797</v>
      </c>
      <c r="L190" s="39"/>
      <c r="M190" s="190" t="s">
        <v>19</v>
      </c>
      <c r="N190" s="191" t="s">
        <v>45</v>
      </c>
      <c r="O190" s="61"/>
      <c r="P190" s="192">
        <f t="shared" si="41"/>
        <v>0</v>
      </c>
      <c r="Q190" s="192">
        <v>0</v>
      </c>
      <c r="R190" s="192">
        <f t="shared" si="42"/>
        <v>0</v>
      </c>
      <c r="S190" s="192">
        <v>0</v>
      </c>
      <c r="T190" s="193">
        <f t="shared" si="43"/>
        <v>0</v>
      </c>
      <c r="AR190" s="18" t="s">
        <v>152</v>
      </c>
      <c r="AT190" s="18" t="s">
        <v>136</v>
      </c>
      <c r="AU190" s="18" t="s">
        <v>82</v>
      </c>
      <c r="AY190" s="18" t="s">
        <v>133</v>
      </c>
      <c r="BE190" s="194">
        <f t="shared" si="44"/>
        <v>0</v>
      </c>
      <c r="BF190" s="194">
        <f t="shared" si="45"/>
        <v>0</v>
      </c>
      <c r="BG190" s="194">
        <f t="shared" si="46"/>
        <v>0</v>
      </c>
      <c r="BH190" s="194">
        <f t="shared" si="47"/>
        <v>0</v>
      </c>
      <c r="BI190" s="194">
        <f t="shared" si="48"/>
        <v>0</v>
      </c>
      <c r="BJ190" s="18" t="s">
        <v>82</v>
      </c>
      <c r="BK190" s="194">
        <f t="shared" si="49"/>
        <v>0</v>
      </c>
      <c r="BL190" s="18" t="s">
        <v>152</v>
      </c>
      <c r="BM190" s="18" t="s">
        <v>2079</v>
      </c>
    </row>
    <row r="191" spans="2:65" s="1" customFormat="1" ht="33.75" customHeight="1">
      <c r="B191" s="35"/>
      <c r="C191" s="183" t="s">
        <v>693</v>
      </c>
      <c r="D191" s="183" t="s">
        <v>136</v>
      </c>
      <c r="E191" s="184" t="s">
        <v>2080</v>
      </c>
      <c r="F191" s="185" t="s">
        <v>2081</v>
      </c>
      <c r="G191" s="186" t="s">
        <v>269</v>
      </c>
      <c r="H191" s="187">
        <v>10</v>
      </c>
      <c r="I191" s="188"/>
      <c r="J191" s="189">
        <f t="shared" si="40"/>
        <v>0</v>
      </c>
      <c r="K191" s="185" t="s">
        <v>1797</v>
      </c>
      <c r="L191" s="39"/>
      <c r="M191" s="190" t="s">
        <v>19</v>
      </c>
      <c r="N191" s="191" t="s">
        <v>45</v>
      </c>
      <c r="O191" s="61"/>
      <c r="P191" s="192">
        <f t="shared" si="41"/>
        <v>0</v>
      </c>
      <c r="Q191" s="192">
        <v>0</v>
      </c>
      <c r="R191" s="192">
        <f t="shared" si="42"/>
        <v>0</v>
      </c>
      <c r="S191" s="192">
        <v>0</v>
      </c>
      <c r="T191" s="193">
        <f t="shared" si="43"/>
        <v>0</v>
      </c>
      <c r="AR191" s="18" t="s">
        <v>152</v>
      </c>
      <c r="AT191" s="18" t="s">
        <v>136</v>
      </c>
      <c r="AU191" s="18" t="s">
        <v>82</v>
      </c>
      <c r="AY191" s="18" t="s">
        <v>133</v>
      </c>
      <c r="BE191" s="194">
        <f t="shared" si="44"/>
        <v>0</v>
      </c>
      <c r="BF191" s="194">
        <f t="shared" si="45"/>
        <v>0</v>
      </c>
      <c r="BG191" s="194">
        <f t="shared" si="46"/>
        <v>0</v>
      </c>
      <c r="BH191" s="194">
        <f t="shared" si="47"/>
        <v>0</v>
      </c>
      <c r="BI191" s="194">
        <f t="shared" si="48"/>
        <v>0</v>
      </c>
      <c r="BJ191" s="18" t="s">
        <v>82</v>
      </c>
      <c r="BK191" s="194">
        <f t="shared" si="49"/>
        <v>0</v>
      </c>
      <c r="BL191" s="18" t="s">
        <v>152</v>
      </c>
      <c r="BM191" s="18" t="s">
        <v>2082</v>
      </c>
    </row>
    <row r="192" spans="2:65" s="1" customFormat="1" ht="33.75" customHeight="1">
      <c r="B192" s="35"/>
      <c r="C192" s="183" t="s">
        <v>697</v>
      </c>
      <c r="D192" s="183" t="s">
        <v>136</v>
      </c>
      <c r="E192" s="184" t="s">
        <v>2083</v>
      </c>
      <c r="F192" s="185" t="s">
        <v>2084</v>
      </c>
      <c r="G192" s="186" t="s">
        <v>806</v>
      </c>
      <c r="H192" s="187">
        <v>2</v>
      </c>
      <c r="I192" s="188"/>
      <c r="J192" s="189">
        <f t="shared" si="40"/>
        <v>0</v>
      </c>
      <c r="K192" s="185" t="s">
        <v>1797</v>
      </c>
      <c r="L192" s="39"/>
      <c r="M192" s="190" t="s">
        <v>19</v>
      </c>
      <c r="N192" s="191" t="s">
        <v>45</v>
      </c>
      <c r="O192" s="61"/>
      <c r="P192" s="192">
        <f t="shared" si="41"/>
        <v>0</v>
      </c>
      <c r="Q192" s="192">
        <v>0</v>
      </c>
      <c r="R192" s="192">
        <f t="shared" si="42"/>
        <v>0</v>
      </c>
      <c r="S192" s="192">
        <v>0</v>
      </c>
      <c r="T192" s="193">
        <f t="shared" si="43"/>
        <v>0</v>
      </c>
      <c r="AR192" s="18" t="s">
        <v>152</v>
      </c>
      <c r="AT192" s="18" t="s">
        <v>136</v>
      </c>
      <c r="AU192" s="18" t="s">
        <v>82</v>
      </c>
      <c r="AY192" s="18" t="s">
        <v>133</v>
      </c>
      <c r="BE192" s="194">
        <f t="shared" si="44"/>
        <v>0</v>
      </c>
      <c r="BF192" s="194">
        <f t="shared" si="45"/>
        <v>0</v>
      </c>
      <c r="BG192" s="194">
        <f t="shared" si="46"/>
        <v>0</v>
      </c>
      <c r="BH192" s="194">
        <f t="shared" si="47"/>
        <v>0</v>
      </c>
      <c r="BI192" s="194">
        <f t="shared" si="48"/>
        <v>0</v>
      </c>
      <c r="BJ192" s="18" t="s">
        <v>82</v>
      </c>
      <c r="BK192" s="194">
        <f t="shared" si="49"/>
        <v>0</v>
      </c>
      <c r="BL192" s="18" t="s">
        <v>152</v>
      </c>
      <c r="BM192" s="18" t="s">
        <v>2085</v>
      </c>
    </row>
    <row r="193" spans="2:65" s="1" customFormat="1" ht="33.75" customHeight="1">
      <c r="B193" s="35"/>
      <c r="C193" s="183" t="s">
        <v>701</v>
      </c>
      <c r="D193" s="183" t="s">
        <v>136</v>
      </c>
      <c r="E193" s="184" t="s">
        <v>2086</v>
      </c>
      <c r="F193" s="185" t="s">
        <v>2087</v>
      </c>
      <c r="G193" s="186" t="s">
        <v>139</v>
      </c>
      <c r="H193" s="187">
        <v>76</v>
      </c>
      <c r="I193" s="188"/>
      <c r="J193" s="189">
        <f t="shared" si="40"/>
        <v>0</v>
      </c>
      <c r="K193" s="185" t="s">
        <v>1797</v>
      </c>
      <c r="L193" s="39"/>
      <c r="M193" s="190" t="s">
        <v>19</v>
      </c>
      <c r="N193" s="191" t="s">
        <v>45</v>
      </c>
      <c r="O193" s="61"/>
      <c r="P193" s="192">
        <f t="shared" si="41"/>
        <v>0</v>
      </c>
      <c r="Q193" s="192">
        <v>0</v>
      </c>
      <c r="R193" s="192">
        <f t="shared" si="42"/>
        <v>0</v>
      </c>
      <c r="S193" s="192">
        <v>0</v>
      </c>
      <c r="T193" s="193">
        <f t="shared" si="43"/>
        <v>0</v>
      </c>
      <c r="AR193" s="18" t="s">
        <v>152</v>
      </c>
      <c r="AT193" s="18" t="s">
        <v>136</v>
      </c>
      <c r="AU193" s="18" t="s">
        <v>82</v>
      </c>
      <c r="AY193" s="18" t="s">
        <v>133</v>
      </c>
      <c r="BE193" s="194">
        <f t="shared" si="44"/>
        <v>0</v>
      </c>
      <c r="BF193" s="194">
        <f t="shared" si="45"/>
        <v>0</v>
      </c>
      <c r="BG193" s="194">
        <f t="shared" si="46"/>
        <v>0</v>
      </c>
      <c r="BH193" s="194">
        <f t="shared" si="47"/>
        <v>0</v>
      </c>
      <c r="BI193" s="194">
        <f t="shared" si="48"/>
        <v>0</v>
      </c>
      <c r="BJ193" s="18" t="s">
        <v>82</v>
      </c>
      <c r="BK193" s="194">
        <f t="shared" si="49"/>
        <v>0</v>
      </c>
      <c r="BL193" s="18" t="s">
        <v>152</v>
      </c>
      <c r="BM193" s="18" t="s">
        <v>2088</v>
      </c>
    </row>
    <row r="194" spans="2:65" s="1" customFormat="1" ht="33.75" customHeight="1">
      <c r="B194" s="35"/>
      <c r="C194" s="183" t="s">
        <v>705</v>
      </c>
      <c r="D194" s="183" t="s">
        <v>136</v>
      </c>
      <c r="E194" s="184" t="s">
        <v>2089</v>
      </c>
      <c r="F194" s="185" t="s">
        <v>2090</v>
      </c>
      <c r="G194" s="186" t="s">
        <v>269</v>
      </c>
      <c r="H194" s="187">
        <v>14</v>
      </c>
      <c r="I194" s="188"/>
      <c r="J194" s="189">
        <f t="shared" si="40"/>
        <v>0</v>
      </c>
      <c r="K194" s="185" t="s">
        <v>1797</v>
      </c>
      <c r="L194" s="39"/>
      <c r="M194" s="190" t="s">
        <v>19</v>
      </c>
      <c r="N194" s="191" t="s">
        <v>45</v>
      </c>
      <c r="O194" s="61"/>
      <c r="P194" s="192">
        <f t="shared" si="41"/>
        <v>0</v>
      </c>
      <c r="Q194" s="192">
        <v>0</v>
      </c>
      <c r="R194" s="192">
        <f t="shared" si="42"/>
        <v>0</v>
      </c>
      <c r="S194" s="192">
        <v>0</v>
      </c>
      <c r="T194" s="193">
        <f t="shared" si="43"/>
        <v>0</v>
      </c>
      <c r="AR194" s="18" t="s">
        <v>152</v>
      </c>
      <c r="AT194" s="18" t="s">
        <v>136</v>
      </c>
      <c r="AU194" s="18" t="s">
        <v>82</v>
      </c>
      <c r="AY194" s="18" t="s">
        <v>133</v>
      </c>
      <c r="BE194" s="194">
        <f t="shared" si="44"/>
        <v>0</v>
      </c>
      <c r="BF194" s="194">
        <f t="shared" si="45"/>
        <v>0</v>
      </c>
      <c r="BG194" s="194">
        <f t="shared" si="46"/>
        <v>0</v>
      </c>
      <c r="BH194" s="194">
        <f t="shared" si="47"/>
        <v>0</v>
      </c>
      <c r="BI194" s="194">
        <f t="shared" si="48"/>
        <v>0</v>
      </c>
      <c r="BJ194" s="18" t="s">
        <v>82</v>
      </c>
      <c r="BK194" s="194">
        <f t="shared" si="49"/>
        <v>0</v>
      </c>
      <c r="BL194" s="18" t="s">
        <v>152</v>
      </c>
      <c r="BM194" s="18" t="s">
        <v>2091</v>
      </c>
    </row>
    <row r="195" spans="2:65" s="1" customFormat="1" ht="33.75" customHeight="1">
      <c r="B195" s="35"/>
      <c r="C195" s="183" t="s">
        <v>709</v>
      </c>
      <c r="D195" s="183" t="s">
        <v>136</v>
      </c>
      <c r="E195" s="184" t="s">
        <v>2092</v>
      </c>
      <c r="F195" s="185" t="s">
        <v>2093</v>
      </c>
      <c r="G195" s="186" t="s">
        <v>269</v>
      </c>
      <c r="H195" s="187">
        <v>14</v>
      </c>
      <c r="I195" s="188"/>
      <c r="J195" s="189">
        <f t="shared" si="40"/>
        <v>0</v>
      </c>
      <c r="K195" s="185" t="s">
        <v>1797</v>
      </c>
      <c r="L195" s="39"/>
      <c r="M195" s="190" t="s">
        <v>19</v>
      </c>
      <c r="N195" s="191" t="s">
        <v>45</v>
      </c>
      <c r="O195" s="61"/>
      <c r="P195" s="192">
        <f t="shared" si="41"/>
        <v>0</v>
      </c>
      <c r="Q195" s="192">
        <v>0</v>
      </c>
      <c r="R195" s="192">
        <f t="shared" si="42"/>
        <v>0</v>
      </c>
      <c r="S195" s="192">
        <v>0</v>
      </c>
      <c r="T195" s="193">
        <f t="shared" si="43"/>
        <v>0</v>
      </c>
      <c r="AR195" s="18" t="s">
        <v>152</v>
      </c>
      <c r="AT195" s="18" t="s">
        <v>136</v>
      </c>
      <c r="AU195" s="18" t="s">
        <v>82</v>
      </c>
      <c r="AY195" s="18" t="s">
        <v>133</v>
      </c>
      <c r="BE195" s="194">
        <f t="shared" si="44"/>
        <v>0</v>
      </c>
      <c r="BF195" s="194">
        <f t="shared" si="45"/>
        <v>0</v>
      </c>
      <c r="BG195" s="194">
        <f t="shared" si="46"/>
        <v>0</v>
      </c>
      <c r="BH195" s="194">
        <f t="shared" si="47"/>
        <v>0</v>
      </c>
      <c r="BI195" s="194">
        <f t="shared" si="48"/>
        <v>0</v>
      </c>
      <c r="BJ195" s="18" t="s">
        <v>82</v>
      </c>
      <c r="BK195" s="194">
        <f t="shared" si="49"/>
        <v>0</v>
      </c>
      <c r="BL195" s="18" t="s">
        <v>152</v>
      </c>
      <c r="BM195" s="18" t="s">
        <v>2094</v>
      </c>
    </row>
    <row r="196" spans="2:65" s="1" customFormat="1" ht="33.75" customHeight="1">
      <c r="B196" s="35"/>
      <c r="C196" s="183" t="s">
        <v>713</v>
      </c>
      <c r="D196" s="183" t="s">
        <v>136</v>
      </c>
      <c r="E196" s="184" t="s">
        <v>2095</v>
      </c>
      <c r="F196" s="185" t="s">
        <v>2096</v>
      </c>
      <c r="G196" s="186" t="s">
        <v>269</v>
      </c>
      <c r="H196" s="187">
        <v>14</v>
      </c>
      <c r="I196" s="188"/>
      <c r="J196" s="189">
        <f t="shared" si="40"/>
        <v>0</v>
      </c>
      <c r="K196" s="185" t="s">
        <v>1797</v>
      </c>
      <c r="L196" s="39"/>
      <c r="M196" s="190" t="s">
        <v>19</v>
      </c>
      <c r="N196" s="191" t="s">
        <v>45</v>
      </c>
      <c r="O196" s="61"/>
      <c r="P196" s="192">
        <f t="shared" si="41"/>
        <v>0</v>
      </c>
      <c r="Q196" s="192">
        <v>0</v>
      </c>
      <c r="R196" s="192">
        <f t="shared" si="42"/>
        <v>0</v>
      </c>
      <c r="S196" s="192">
        <v>0</v>
      </c>
      <c r="T196" s="193">
        <f t="shared" si="43"/>
        <v>0</v>
      </c>
      <c r="AR196" s="18" t="s">
        <v>152</v>
      </c>
      <c r="AT196" s="18" t="s">
        <v>136</v>
      </c>
      <c r="AU196" s="18" t="s">
        <v>82</v>
      </c>
      <c r="AY196" s="18" t="s">
        <v>133</v>
      </c>
      <c r="BE196" s="194">
        <f t="shared" si="44"/>
        <v>0</v>
      </c>
      <c r="BF196" s="194">
        <f t="shared" si="45"/>
        <v>0</v>
      </c>
      <c r="BG196" s="194">
        <f t="shared" si="46"/>
        <v>0</v>
      </c>
      <c r="BH196" s="194">
        <f t="shared" si="47"/>
        <v>0</v>
      </c>
      <c r="BI196" s="194">
        <f t="shared" si="48"/>
        <v>0</v>
      </c>
      <c r="BJ196" s="18" t="s">
        <v>82</v>
      </c>
      <c r="BK196" s="194">
        <f t="shared" si="49"/>
        <v>0</v>
      </c>
      <c r="BL196" s="18" t="s">
        <v>152</v>
      </c>
      <c r="BM196" s="18" t="s">
        <v>2097</v>
      </c>
    </row>
    <row r="197" spans="2:65" s="1" customFormat="1" ht="33.75" customHeight="1">
      <c r="B197" s="35"/>
      <c r="C197" s="183" t="s">
        <v>717</v>
      </c>
      <c r="D197" s="183" t="s">
        <v>136</v>
      </c>
      <c r="E197" s="184" t="s">
        <v>2098</v>
      </c>
      <c r="F197" s="185" t="s">
        <v>2099</v>
      </c>
      <c r="G197" s="186" t="s">
        <v>269</v>
      </c>
      <c r="H197" s="187">
        <v>14</v>
      </c>
      <c r="I197" s="188"/>
      <c r="J197" s="189">
        <f t="shared" si="40"/>
        <v>0</v>
      </c>
      <c r="K197" s="185" t="s">
        <v>1797</v>
      </c>
      <c r="L197" s="39"/>
      <c r="M197" s="206" t="s">
        <v>19</v>
      </c>
      <c r="N197" s="207" t="s">
        <v>45</v>
      </c>
      <c r="O197" s="208"/>
      <c r="P197" s="209">
        <f t="shared" si="41"/>
        <v>0</v>
      </c>
      <c r="Q197" s="209">
        <v>0</v>
      </c>
      <c r="R197" s="209">
        <f t="shared" si="42"/>
        <v>0</v>
      </c>
      <c r="S197" s="209">
        <v>0</v>
      </c>
      <c r="T197" s="210">
        <f t="shared" si="43"/>
        <v>0</v>
      </c>
      <c r="AR197" s="18" t="s">
        <v>152</v>
      </c>
      <c r="AT197" s="18" t="s">
        <v>136</v>
      </c>
      <c r="AU197" s="18" t="s">
        <v>82</v>
      </c>
      <c r="AY197" s="18" t="s">
        <v>133</v>
      </c>
      <c r="BE197" s="194">
        <f t="shared" si="44"/>
        <v>0</v>
      </c>
      <c r="BF197" s="194">
        <f t="shared" si="45"/>
        <v>0</v>
      </c>
      <c r="BG197" s="194">
        <f t="shared" si="46"/>
        <v>0</v>
      </c>
      <c r="BH197" s="194">
        <f t="shared" si="47"/>
        <v>0</v>
      </c>
      <c r="BI197" s="194">
        <f t="shared" si="48"/>
        <v>0</v>
      </c>
      <c r="BJ197" s="18" t="s">
        <v>82</v>
      </c>
      <c r="BK197" s="194">
        <f t="shared" si="49"/>
        <v>0</v>
      </c>
      <c r="BL197" s="18" t="s">
        <v>152</v>
      </c>
      <c r="BM197" s="18" t="s">
        <v>2100</v>
      </c>
    </row>
    <row r="198" spans="2:12" s="1" customFormat="1" ht="6.95" customHeight="1">
      <c r="B198" s="47"/>
      <c r="C198" s="48"/>
      <c r="D198" s="48"/>
      <c r="E198" s="48"/>
      <c r="F198" s="48"/>
      <c r="G198" s="48"/>
      <c r="H198" s="48"/>
      <c r="I198" s="135"/>
      <c r="J198" s="48"/>
      <c r="K198" s="48"/>
      <c r="L198" s="39"/>
    </row>
  </sheetData>
  <sheetProtection algorithmName="SHA-512" hashValue="6NiUsp5uEHYW9iYbbwVLiAXzuSRh/MNkWRvckA+IyAwPKkRErWYnGvAGtNzivOPPRh9Ve39/0wJIMkazSkrUnw==" saltValue="YrPDurkEGrWJlg1FyK9syGvmbmDJefGQveCnbn/JvuL6VXdItVny8c/2tk2yCqRTXKYmMb79ZxmYsi9kik+8xA==" spinCount="100000" sheet="1" objects="1" scenarios="1" formatColumns="0" formatRows="0" autoFilter="0"/>
  <autoFilter ref="C83:K19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100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84</v>
      </c>
    </row>
    <row r="4" spans="2:46" ht="24.95" customHeight="1">
      <c r="B4" s="21"/>
      <c r="D4" s="111" t="s">
        <v>104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2" t="s">
        <v>16</v>
      </c>
      <c r="L6" s="21"/>
    </row>
    <row r="7" spans="2:12" ht="16.5" customHeight="1">
      <c r="B7" s="21"/>
      <c r="E7" s="376" t="str">
        <f>'Rekapitulace stavby'!K6</f>
        <v>SOŠ a SOU řemesel - Stavební úpravy provozního objektu na univerzální dílnu</v>
      </c>
      <c r="F7" s="377"/>
      <c r="G7" s="377"/>
      <c r="H7" s="377"/>
      <c r="L7" s="21"/>
    </row>
    <row r="8" spans="2:12" ht="12" customHeight="1">
      <c r="B8" s="21"/>
      <c r="D8" s="112" t="s">
        <v>105</v>
      </c>
      <c r="L8" s="21"/>
    </row>
    <row r="9" spans="2:12" s="1" customFormat="1" ht="16.5" customHeight="1">
      <c r="B9" s="39"/>
      <c r="E9" s="376" t="s">
        <v>2101</v>
      </c>
      <c r="F9" s="379"/>
      <c r="G9" s="379"/>
      <c r="H9" s="379"/>
      <c r="I9" s="113"/>
      <c r="L9" s="39"/>
    </row>
    <row r="10" spans="2:12" s="1" customFormat="1" ht="12" customHeight="1">
      <c r="B10" s="39"/>
      <c r="D10" s="112" t="s">
        <v>2102</v>
      </c>
      <c r="I10" s="113"/>
      <c r="L10" s="39"/>
    </row>
    <row r="11" spans="2:12" s="1" customFormat="1" ht="36.95" customHeight="1">
      <c r="B11" s="39"/>
      <c r="E11" s="378" t="s">
        <v>2103</v>
      </c>
      <c r="F11" s="379"/>
      <c r="G11" s="379"/>
      <c r="H11" s="379"/>
      <c r="I11" s="113"/>
      <c r="L11" s="39"/>
    </row>
    <row r="12" spans="2:12" s="1" customFormat="1" ht="11.25">
      <c r="B12" s="39"/>
      <c r="I12" s="113"/>
      <c r="L12" s="39"/>
    </row>
    <row r="13" spans="2:12" s="1" customFormat="1" ht="12" customHeight="1">
      <c r="B13" s="39"/>
      <c r="D13" s="112" t="s">
        <v>18</v>
      </c>
      <c r="F13" s="18" t="s">
        <v>19</v>
      </c>
      <c r="I13" s="114" t="s">
        <v>20</v>
      </c>
      <c r="J13" s="18" t="s">
        <v>19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15. 4. 2019</v>
      </c>
      <c r="L14" s="39"/>
    </row>
    <row r="15" spans="2:12" s="1" customFormat="1" ht="10.9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19</v>
      </c>
      <c r="L16" s="39"/>
    </row>
    <row r="17" spans="2:12" s="1" customFormat="1" ht="18" customHeight="1">
      <c r="B17" s="39"/>
      <c r="E17" s="18" t="s">
        <v>27</v>
      </c>
      <c r="I17" s="114" t="s">
        <v>28</v>
      </c>
      <c r="J17" s="18" t="s">
        <v>19</v>
      </c>
      <c r="L17" s="39"/>
    </row>
    <row r="18" spans="2:12" s="1" customFormat="1" ht="6.95" customHeight="1">
      <c r="B18" s="39"/>
      <c r="I18" s="113"/>
      <c r="L18" s="39"/>
    </row>
    <row r="19" spans="2:12" s="1" customFormat="1" ht="12" customHeight="1">
      <c r="B19" s="39"/>
      <c r="D19" s="112" t="s">
        <v>29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0" t="str">
        <f>'Rekapitulace stavby'!E14</f>
        <v>Vyplň údaj</v>
      </c>
      <c r="F20" s="381"/>
      <c r="G20" s="381"/>
      <c r="H20" s="381"/>
      <c r="I20" s="114" t="s">
        <v>28</v>
      </c>
      <c r="J20" s="31" t="str">
        <f>'Rekapitulace stavby'!AN14</f>
        <v>Vyplň údaj</v>
      </c>
      <c r="L20" s="39"/>
    </row>
    <row r="21" spans="2:12" s="1" customFormat="1" ht="6.95" customHeight="1">
      <c r="B21" s="39"/>
      <c r="I21" s="113"/>
      <c r="L21" s="39"/>
    </row>
    <row r="22" spans="2:12" s="1" customFormat="1" ht="12" customHeight="1">
      <c r="B22" s="39"/>
      <c r="D22" s="112" t="s">
        <v>31</v>
      </c>
      <c r="I22" s="114" t="s">
        <v>26</v>
      </c>
      <c r="J22" s="18" t="s">
        <v>32</v>
      </c>
      <c r="L22" s="39"/>
    </row>
    <row r="23" spans="2:12" s="1" customFormat="1" ht="18" customHeight="1">
      <c r="B23" s="39"/>
      <c r="E23" s="18" t="s">
        <v>33</v>
      </c>
      <c r="I23" s="114" t="s">
        <v>28</v>
      </c>
      <c r="J23" s="18" t="s">
        <v>34</v>
      </c>
      <c r="L23" s="39"/>
    </row>
    <row r="24" spans="2:12" s="1" customFormat="1" ht="6.95" customHeight="1">
      <c r="B24" s="39"/>
      <c r="I24" s="113"/>
      <c r="L24" s="39"/>
    </row>
    <row r="25" spans="2:12" s="1" customFormat="1" ht="12" customHeight="1">
      <c r="B25" s="39"/>
      <c r="D25" s="112" t="s">
        <v>36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6.95" customHeight="1">
      <c r="B27" s="39"/>
      <c r="I27" s="113"/>
      <c r="L27" s="39"/>
    </row>
    <row r="28" spans="2:12" s="1" customFormat="1" ht="12" customHeight="1">
      <c r="B28" s="39"/>
      <c r="D28" s="112" t="s">
        <v>38</v>
      </c>
      <c r="I28" s="113"/>
      <c r="L28" s="39"/>
    </row>
    <row r="29" spans="2:12" s="7" customFormat="1" ht="45" customHeight="1">
      <c r="B29" s="116"/>
      <c r="E29" s="382" t="s">
        <v>107</v>
      </c>
      <c r="F29" s="382"/>
      <c r="G29" s="382"/>
      <c r="H29" s="382"/>
      <c r="I29" s="117"/>
      <c r="L29" s="116"/>
    </row>
    <row r="30" spans="2:12" s="1" customFormat="1" ht="6.95" customHeight="1">
      <c r="B30" s="39"/>
      <c r="I30" s="113"/>
      <c r="L30" s="39"/>
    </row>
    <row r="31" spans="2:12" s="1" customFormat="1" ht="6.95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35" customHeight="1">
      <c r="B32" s="39"/>
      <c r="D32" s="119" t="s">
        <v>40</v>
      </c>
      <c r="I32" s="113"/>
      <c r="J32" s="120">
        <f>ROUND(J85,2)</f>
        <v>0</v>
      </c>
      <c r="L32" s="39"/>
    </row>
    <row r="33" spans="2:12" s="1" customFormat="1" ht="6.95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45" customHeight="1">
      <c r="B34" s="39"/>
      <c r="F34" s="121" t="s">
        <v>42</v>
      </c>
      <c r="I34" s="122" t="s">
        <v>41</v>
      </c>
      <c r="J34" s="121" t="s">
        <v>43</v>
      </c>
      <c r="L34" s="39"/>
    </row>
    <row r="35" spans="2:12" s="1" customFormat="1" ht="14.45" customHeight="1">
      <c r="B35" s="39"/>
      <c r="D35" s="112" t="s">
        <v>44</v>
      </c>
      <c r="E35" s="112" t="s">
        <v>45</v>
      </c>
      <c r="F35" s="123">
        <f>ROUND((SUM(BE85:BE126)),2)</f>
        <v>0</v>
      </c>
      <c r="I35" s="124">
        <v>0.21</v>
      </c>
      <c r="J35" s="123">
        <f>ROUND(((SUM(BE85:BE126))*I35),2)</f>
        <v>0</v>
      </c>
      <c r="L35" s="39"/>
    </row>
    <row r="36" spans="2:12" s="1" customFormat="1" ht="14.45" customHeight="1">
      <c r="B36" s="39"/>
      <c r="E36" s="112" t="s">
        <v>46</v>
      </c>
      <c r="F36" s="123">
        <f>ROUND((SUM(BF85:BF126)),2)</f>
        <v>0</v>
      </c>
      <c r="I36" s="124">
        <v>0.15</v>
      </c>
      <c r="J36" s="123">
        <f>ROUND(((SUM(BF85:BF126))*I36),2)</f>
        <v>0</v>
      </c>
      <c r="L36" s="39"/>
    </row>
    <row r="37" spans="2:12" s="1" customFormat="1" ht="14.45" customHeight="1" hidden="1">
      <c r="B37" s="39"/>
      <c r="E37" s="112" t="s">
        <v>47</v>
      </c>
      <c r="F37" s="123">
        <f>ROUND((SUM(BG85:BG126)),2)</f>
        <v>0</v>
      </c>
      <c r="I37" s="124">
        <v>0.21</v>
      </c>
      <c r="J37" s="123">
        <f>0</f>
        <v>0</v>
      </c>
      <c r="L37" s="39"/>
    </row>
    <row r="38" spans="2:12" s="1" customFormat="1" ht="14.45" customHeight="1" hidden="1">
      <c r="B38" s="39"/>
      <c r="E38" s="112" t="s">
        <v>48</v>
      </c>
      <c r="F38" s="123">
        <f>ROUND((SUM(BH85:BH126)),2)</f>
        <v>0</v>
      </c>
      <c r="I38" s="124">
        <v>0.15</v>
      </c>
      <c r="J38" s="123">
        <f>0</f>
        <v>0</v>
      </c>
      <c r="L38" s="39"/>
    </row>
    <row r="39" spans="2:12" s="1" customFormat="1" ht="14.45" customHeight="1" hidden="1">
      <c r="B39" s="39"/>
      <c r="E39" s="112" t="s">
        <v>49</v>
      </c>
      <c r="F39" s="123">
        <f>ROUND((SUM(BI85:BI126)),2)</f>
        <v>0</v>
      </c>
      <c r="I39" s="124">
        <v>0</v>
      </c>
      <c r="J39" s="123">
        <f>0</f>
        <v>0</v>
      </c>
      <c r="L39" s="39"/>
    </row>
    <row r="40" spans="2:12" s="1" customFormat="1" ht="6.95" customHeight="1">
      <c r="B40" s="39"/>
      <c r="I40" s="113"/>
      <c r="L40" s="39"/>
    </row>
    <row r="41" spans="2:12" s="1" customFormat="1" ht="25.35" customHeight="1">
      <c r="B41" s="39"/>
      <c r="C41" s="125"/>
      <c r="D41" s="126" t="s">
        <v>50</v>
      </c>
      <c r="E41" s="127"/>
      <c r="F41" s="127"/>
      <c r="G41" s="128" t="s">
        <v>51</v>
      </c>
      <c r="H41" s="129" t="s">
        <v>52</v>
      </c>
      <c r="I41" s="130"/>
      <c r="J41" s="131">
        <f>SUM(J32:J39)</f>
        <v>0</v>
      </c>
      <c r="K41" s="132"/>
      <c r="L41" s="39"/>
    </row>
    <row r="42" spans="2:12" s="1" customFormat="1" ht="14.4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6.95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4.95" customHeight="1">
      <c r="B47" s="35"/>
      <c r="C47" s="24" t="s">
        <v>108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3" t="str">
        <f>E7</f>
        <v>SOŠ a SOU řemesel - Stavební úpravy provozního objektu na univerzální dílnu</v>
      </c>
      <c r="F50" s="384"/>
      <c r="G50" s="384"/>
      <c r="H50" s="384"/>
      <c r="I50" s="113"/>
      <c r="J50" s="36"/>
      <c r="K50" s="36"/>
      <c r="L50" s="39"/>
    </row>
    <row r="51" spans="2:12" ht="12" customHeight="1">
      <c r="B51" s="22"/>
      <c r="C51" s="30" t="s">
        <v>105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3" t="s">
        <v>2101</v>
      </c>
      <c r="F52" s="351"/>
      <c r="G52" s="351"/>
      <c r="H52" s="351"/>
      <c r="I52" s="113"/>
      <c r="J52" s="36"/>
      <c r="K52" s="36"/>
      <c r="L52" s="39"/>
    </row>
    <row r="53" spans="2:12" s="1" customFormat="1" ht="12" customHeight="1">
      <c r="B53" s="35"/>
      <c r="C53" s="30" t="s">
        <v>2102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2" t="str">
        <f>E11</f>
        <v>17906ELSLLAN - datové rozvody</v>
      </c>
      <c r="F54" s="351"/>
      <c r="G54" s="351"/>
      <c r="H54" s="351"/>
      <c r="I54" s="113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Čáslavská č.p. 202, Kutná Hora - Karlov</v>
      </c>
      <c r="G56" s="36"/>
      <c r="H56" s="36"/>
      <c r="I56" s="114" t="s">
        <v>23</v>
      </c>
      <c r="J56" s="56" t="str">
        <f>IF(J14="","",J14)</f>
        <v>15. 4. 2019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38.65" customHeight="1">
      <c r="B58" s="35"/>
      <c r="C58" s="30" t="s">
        <v>25</v>
      </c>
      <c r="D58" s="36"/>
      <c r="E58" s="36"/>
      <c r="F58" s="28" t="str">
        <f>E17</f>
        <v xml:space="preserve">SOŠ a SOU řemesel, Kutná Hora, Čáslavská 202 </v>
      </c>
      <c r="G58" s="36"/>
      <c r="H58" s="36"/>
      <c r="I58" s="114" t="s">
        <v>31</v>
      </c>
      <c r="J58" s="33" t="str">
        <f>E23</f>
        <v>Kutnohorská stavební projekce- ing.Zuzana Hádková</v>
      </c>
      <c r="K58" s="36"/>
      <c r="L58" s="39"/>
    </row>
    <row r="59" spans="2:12" s="1" customFormat="1" ht="13.7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4" t="s">
        <v>36</v>
      </c>
      <c r="J59" s="33" t="str">
        <f>E26</f>
        <v xml:space="preserve"> 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109</v>
      </c>
      <c r="D61" s="140"/>
      <c r="E61" s="140"/>
      <c r="F61" s="140"/>
      <c r="G61" s="140"/>
      <c r="H61" s="140"/>
      <c r="I61" s="141"/>
      <c r="J61" s="142" t="s">
        <v>110</v>
      </c>
      <c r="K61" s="140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9" customHeight="1">
      <c r="B63" s="35"/>
      <c r="C63" s="143" t="s">
        <v>72</v>
      </c>
      <c r="D63" s="36"/>
      <c r="E63" s="36"/>
      <c r="F63" s="36"/>
      <c r="G63" s="36"/>
      <c r="H63" s="36"/>
      <c r="I63" s="113"/>
      <c r="J63" s="74">
        <f>J85</f>
        <v>0</v>
      </c>
      <c r="K63" s="36"/>
      <c r="L63" s="39"/>
      <c r="AU63" s="18" t="s">
        <v>111</v>
      </c>
    </row>
    <row r="64" spans="2:12" s="1" customFormat="1" ht="21.7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6.95" customHeight="1">
      <c r="B65" s="47"/>
      <c r="C65" s="48"/>
      <c r="D65" s="48"/>
      <c r="E65" s="48"/>
      <c r="F65" s="48"/>
      <c r="G65" s="48"/>
      <c r="H65" s="48"/>
      <c r="I65" s="135"/>
      <c r="J65" s="48"/>
      <c r="K65" s="48"/>
      <c r="L65" s="39"/>
    </row>
    <row r="69" spans="2:12" s="1" customFormat="1" ht="6.95" customHeight="1">
      <c r="B69" s="49"/>
      <c r="C69" s="50"/>
      <c r="D69" s="50"/>
      <c r="E69" s="50"/>
      <c r="F69" s="50"/>
      <c r="G69" s="50"/>
      <c r="H69" s="50"/>
      <c r="I69" s="138"/>
      <c r="J69" s="50"/>
      <c r="K69" s="50"/>
      <c r="L69" s="39"/>
    </row>
    <row r="70" spans="2:12" s="1" customFormat="1" ht="24.95" customHeight="1">
      <c r="B70" s="35"/>
      <c r="C70" s="24" t="s">
        <v>118</v>
      </c>
      <c r="D70" s="36"/>
      <c r="E70" s="36"/>
      <c r="F70" s="36"/>
      <c r="G70" s="36"/>
      <c r="H70" s="36"/>
      <c r="I70" s="113"/>
      <c r="J70" s="36"/>
      <c r="K70" s="36"/>
      <c r="L70" s="39"/>
    </row>
    <row r="71" spans="2:12" s="1" customFormat="1" ht="6.95" customHeight="1">
      <c r="B71" s="35"/>
      <c r="C71" s="36"/>
      <c r="D71" s="36"/>
      <c r="E71" s="36"/>
      <c r="F71" s="36"/>
      <c r="G71" s="36"/>
      <c r="H71" s="36"/>
      <c r="I71" s="113"/>
      <c r="J71" s="36"/>
      <c r="K71" s="36"/>
      <c r="L71" s="39"/>
    </row>
    <row r="72" spans="2:12" s="1" customFormat="1" ht="12" customHeight="1">
      <c r="B72" s="35"/>
      <c r="C72" s="30" t="s">
        <v>16</v>
      </c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16.5" customHeight="1">
      <c r="B73" s="35"/>
      <c r="C73" s="36"/>
      <c r="D73" s="36"/>
      <c r="E73" s="383" t="str">
        <f>E7</f>
        <v>SOŠ a SOU řemesel - Stavební úpravy provozního objektu na univerzální dílnu</v>
      </c>
      <c r="F73" s="384"/>
      <c r="G73" s="384"/>
      <c r="H73" s="384"/>
      <c r="I73" s="113"/>
      <c r="J73" s="36"/>
      <c r="K73" s="36"/>
      <c r="L73" s="39"/>
    </row>
    <row r="74" spans="2:12" ht="12" customHeight="1">
      <c r="B74" s="22"/>
      <c r="C74" s="30" t="s">
        <v>105</v>
      </c>
      <c r="D74" s="23"/>
      <c r="E74" s="23"/>
      <c r="F74" s="23"/>
      <c r="G74" s="23"/>
      <c r="H74" s="23"/>
      <c r="J74" s="23"/>
      <c r="K74" s="23"/>
      <c r="L74" s="21"/>
    </row>
    <row r="75" spans="2:12" s="1" customFormat="1" ht="16.5" customHeight="1">
      <c r="B75" s="35"/>
      <c r="C75" s="36"/>
      <c r="D75" s="36"/>
      <c r="E75" s="383" t="s">
        <v>2101</v>
      </c>
      <c r="F75" s="351"/>
      <c r="G75" s="351"/>
      <c r="H75" s="351"/>
      <c r="I75" s="113"/>
      <c r="J75" s="36"/>
      <c r="K75" s="36"/>
      <c r="L75" s="39"/>
    </row>
    <row r="76" spans="2:12" s="1" customFormat="1" ht="12" customHeight="1">
      <c r="B76" s="35"/>
      <c r="C76" s="30" t="s">
        <v>2102</v>
      </c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16.5" customHeight="1">
      <c r="B77" s="35"/>
      <c r="C77" s="36"/>
      <c r="D77" s="36"/>
      <c r="E77" s="352" t="str">
        <f>E11</f>
        <v>17906ELSLLAN - datové rozvody</v>
      </c>
      <c r="F77" s="351"/>
      <c r="G77" s="351"/>
      <c r="H77" s="351"/>
      <c r="I77" s="113"/>
      <c r="J77" s="36"/>
      <c r="K77" s="36"/>
      <c r="L77" s="39"/>
    </row>
    <row r="78" spans="2:12" s="1" customFormat="1" ht="6.95" customHeight="1">
      <c r="B78" s="35"/>
      <c r="C78" s="36"/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2" customHeight="1">
      <c r="B79" s="35"/>
      <c r="C79" s="30" t="s">
        <v>21</v>
      </c>
      <c r="D79" s="36"/>
      <c r="E79" s="36"/>
      <c r="F79" s="28" t="str">
        <f>F14</f>
        <v>Čáslavská č.p. 202, Kutná Hora - Karlov</v>
      </c>
      <c r="G79" s="36"/>
      <c r="H79" s="36"/>
      <c r="I79" s="114" t="s">
        <v>23</v>
      </c>
      <c r="J79" s="56" t="str">
        <f>IF(J14="","",J14)</f>
        <v>15. 4. 2019</v>
      </c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38.65" customHeight="1">
      <c r="B81" s="35"/>
      <c r="C81" s="30" t="s">
        <v>25</v>
      </c>
      <c r="D81" s="36"/>
      <c r="E81" s="36"/>
      <c r="F81" s="28" t="str">
        <f>E17</f>
        <v xml:space="preserve">SOŠ a SOU řemesel, Kutná Hora, Čáslavská 202 </v>
      </c>
      <c r="G81" s="36"/>
      <c r="H81" s="36"/>
      <c r="I81" s="114" t="s">
        <v>31</v>
      </c>
      <c r="J81" s="33" t="str">
        <f>E23</f>
        <v>Kutnohorská stavební projekce- ing.Zuzana Hádková</v>
      </c>
      <c r="K81" s="36"/>
      <c r="L81" s="39"/>
    </row>
    <row r="82" spans="2:12" s="1" customFormat="1" ht="13.7" customHeight="1">
      <c r="B82" s="35"/>
      <c r="C82" s="30" t="s">
        <v>29</v>
      </c>
      <c r="D82" s="36"/>
      <c r="E82" s="36"/>
      <c r="F82" s="28" t="str">
        <f>IF(E20="","",E20)</f>
        <v>Vyplň údaj</v>
      </c>
      <c r="G82" s="36"/>
      <c r="H82" s="36"/>
      <c r="I82" s="114" t="s">
        <v>36</v>
      </c>
      <c r="J82" s="33" t="str">
        <f>E26</f>
        <v xml:space="preserve"> </v>
      </c>
      <c r="K82" s="36"/>
      <c r="L82" s="39"/>
    </row>
    <row r="83" spans="2:12" s="1" customFormat="1" ht="10.35" customHeight="1">
      <c r="B83" s="35"/>
      <c r="C83" s="36"/>
      <c r="D83" s="36"/>
      <c r="E83" s="36"/>
      <c r="F83" s="36"/>
      <c r="G83" s="36"/>
      <c r="H83" s="36"/>
      <c r="I83" s="113"/>
      <c r="J83" s="36"/>
      <c r="K83" s="36"/>
      <c r="L83" s="39"/>
    </row>
    <row r="84" spans="2:20" s="10" customFormat="1" ht="29.25" customHeight="1">
      <c r="B84" s="157"/>
      <c r="C84" s="158" t="s">
        <v>119</v>
      </c>
      <c r="D84" s="159" t="s">
        <v>59</v>
      </c>
      <c r="E84" s="159" t="s">
        <v>55</v>
      </c>
      <c r="F84" s="159" t="s">
        <v>56</v>
      </c>
      <c r="G84" s="159" t="s">
        <v>120</v>
      </c>
      <c r="H84" s="159" t="s">
        <v>121</v>
      </c>
      <c r="I84" s="160" t="s">
        <v>122</v>
      </c>
      <c r="J84" s="159" t="s">
        <v>110</v>
      </c>
      <c r="K84" s="161" t="s">
        <v>123</v>
      </c>
      <c r="L84" s="162"/>
      <c r="M84" s="65" t="s">
        <v>19</v>
      </c>
      <c r="N84" s="66" t="s">
        <v>44</v>
      </c>
      <c r="O84" s="66" t="s">
        <v>124</v>
      </c>
      <c r="P84" s="66" t="s">
        <v>125</v>
      </c>
      <c r="Q84" s="66" t="s">
        <v>126</v>
      </c>
      <c r="R84" s="66" t="s">
        <v>127</v>
      </c>
      <c r="S84" s="66" t="s">
        <v>128</v>
      </c>
      <c r="T84" s="67" t="s">
        <v>129</v>
      </c>
    </row>
    <row r="85" spans="2:63" s="1" customFormat="1" ht="22.9" customHeight="1">
      <c r="B85" s="35"/>
      <c r="C85" s="72" t="s">
        <v>130</v>
      </c>
      <c r="D85" s="36"/>
      <c r="E85" s="36"/>
      <c r="F85" s="36"/>
      <c r="G85" s="36"/>
      <c r="H85" s="36"/>
      <c r="I85" s="113"/>
      <c r="J85" s="163">
        <f>BK85</f>
        <v>0</v>
      </c>
      <c r="K85" s="36"/>
      <c r="L85" s="39"/>
      <c r="M85" s="68"/>
      <c r="N85" s="69"/>
      <c r="O85" s="69"/>
      <c r="P85" s="164">
        <f>SUM(P86:P126)</f>
        <v>0</v>
      </c>
      <c r="Q85" s="69"/>
      <c r="R85" s="164">
        <f>SUM(R86:R126)</f>
        <v>0</v>
      </c>
      <c r="S85" s="69"/>
      <c r="T85" s="165">
        <f>SUM(T86:T126)</f>
        <v>0</v>
      </c>
      <c r="AT85" s="18" t="s">
        <v>73</v>
      </c>
      <c r="AU85" s="18" t="s">
        <v>111</v>
      </c>
      <c r="BK85" s="166">
        <f>SUM(BK86:BK126)</f>
        <v>0</v>
      </c>
    </row>
    <row r="86" spans="2:65" s="1" customFormat="1" ht="33.75" customHeight="1">
      <c r="B86" s="35"/>
      <c r="C86" s="195" t="s">
        <v>82</v>
      </c>
      <c r="D86" s="195" t="s">
        <v>143</v>
      </c>
      <c r="E86" s="196" t="s">
        <v>1795</v>
      </c>
      <c r="F86" s="197" t="s">
        <v>2104</v>
      </c>
      <c r="G86" s="198" t="s">
        <v>139</v>
      </c>
      <c r="H86" s="199">
        <v>152</v>
      </c>
      <c r="I86" s="200"/>
      <c r="J86" s="201">
        <f aca="true" t="shared" si="0" ref="J86:J126">ROUND(I86*H86,2)</f>
        <v>0</v>
      </c>
      <c r="K86" s="197" t="s">
        <v>2105</v>
      </c>
      <c r="L86" s="202"/>
      <c r="M86" s="203" t="s">
        <v>19</v>
      </c>
      <c r="N86" s="204" t="s">
        <v>45</v>
      </c>
      <c r="O86" s="61"/>
      <c r="P86" s="192">
        <f aca="true" t="shared" si="1" ref="P86:P126">O86*H86</f>
        <v>0</v>
      </c>
      <c r="Q86" s="192">
        <v>0</v>
      </c>
      <c r="R86" s="192">
        <f aca="true" t="shared" si="2" ref="R86:R126">Q86*H86</f>
        <v>0</v>
      </c>
      <c r="S86" s="192">
        <v>0</v>
      </c>
      <c r="T86" s="193">
        <f aca="true" t="shared" si="3" ref="T86:T126">S86*H86</f>
        <v>0</v>
      </c>
      <c r="AR86" s="18" t="s">
        <v>1798</v>
      </c>
      <c r="AT86" s="18" t="s">
        <v>143</v>
      </c>
      <c r="AU86" s="18" t="s">
        <v>74</v>
      </c>
      <c r="AY86" s="18" t="s">
        <v>133</v>
      </c>
      <c r="BE86" s="194">
        <f aca="true" t="shared" si="4" ref="BE86:BE126">IF(N86="základní",J86,0)</f>
        <v>0</v>
      </c>
      <c r="BF86" s="194">
        <f aca="true" t="shared" si="5" ref="BF86:BF126">IF(N86="snížená",J86,0)</f>
        <v>0</v>
      </c>
      <c r="BG86" s="194">
        <f aca="true" t="shared" si="6" ref="BG86:BG126">IF(N86="zákl. přenesená",J86,0)</f>
        <v>0</v>
      </c>
      <c r="BH86" s="194">
        <f aca="true" t="shared" si="7" ref="BH86:BH126">IF(N86="sníž. přenesená",J86,0)</f>
        <v>0</v>
      </c>
      <c r="BI86" s="194">
        <f aca="true" t="shared" si="8" ref="BI86:BI126">IF(N86="nulová",J86,0)</f>
        <v>0</v>
      </c>
      <c r="BJ86" s="18" t="s">
        <v>82</v>
      </c>
      <c r="BK86" s="194">
        <f aca="true" t="shared" si="9" ref="BK86:BK126">ROUND(I86*H86,2)</f>
        <v>0</v>
      </c>
      <c r="BL86" s="18" t="s">
        <v>538</v>
      </c>
      <c r="BM86" s="18" t="s">
        <v>2106</v>
      </c>
    </row>
    <row r="87" spans="2:65" s="1" customFormat="1" ht="33.75" customHeight="1">
      <c r="B87" s="35"/>
      <c r="C87" s="195" t="s">
        <v>84</v>
      </c>
      <c r="D87" s="195" t="s">
        <v>143</v>
      </c>
      <c r="E87" s="196" t="s">
        <v>1803</v>
      </c>
      <c r="F87" s="197" t="s">
        <v>2107</v>
      </c>
      <c r="G87" s="198" t="s">
        <v>1727</v>
      </c>
      <c r="H87" s="199">
        <v>3</v>
      </c>
      <c r="I87" s="200"/>
      <c r="J87" s="201">
        <f t="shared" si="0"/>
        <v>0</v>
      </c>
      <c r="K87" s="197" t="s">
        <v>2105</v>
      </c>
      <c r="L87" s="202"/>
      <c r="M87" s="203" t="s">
        <v>19</v>
      </c>
      <c r="N87" s="204" t="s">
        <v>45</v>
      </c>
      <c r="O87" s="61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18" t="s">
        <v>1798</v>
      </c>
      <c r="AT87" s="18" t="s">
        <v>143</v>
      </c>
      <c r="AU87" s="18" t="s">
        <v>74</v>
      </c>
      <c r="AY87" s="18" t="s">
        <v>133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18" t="s">
        <v>82</v>
      </c>
      <c r="BK87" s="194">
        <f t="shared" si="9"/>
        <v>0</v>
      </c>
      <c r="BL87" s="18" t="s">
        <v>538</v>
      </c>
      <c r="BM87" s="18" t="s">
        <v>2108</v>
      </c>
    </row>
    <row r="88" spans="2:65" s="1" customFormat="1" ht="33.75" customHeight="1">
      <c r="B88" s="35"/>
      <c r="C88" s="195" t="s">
        <v>148</v>
      </c>
      <c r="D88" s="195" t="s">
        <v>143</v>
      </c>
      <c r="E88" s="196" t="s">
        <v>1806</v>
      </c>
      <c r="F88" s="197" t="s">
        <v>2109</v>
      </c>
      <c r="G88" s="198" t="s">
        <v>1727</v>
      </c>
      <c r="H88" s="199">
        <v>3</v>
      </c>
      <c r="I88" s="200"/>
      <c r="J88" s="201">
        <f t="shared" si="0"/>
        <v>0</v>
      </c>
      <c r="K88" s="197" t="s">
        <v>2105</v>
      </c>
      <c r="L88" s="202"/>
      <c r="M88" s="203" t="s">
        <v>19</v>
      </c>
      <c r="N88" s="204" t="s">
        <v>45</v>
      </c>
      <c r="O88" s="61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18" t="s">
        <v>1798</v>
      </c>
      <c r="AT88" s="18" t="s">
        <v>143</v>
      </c>
      <c r="AU88" s="18" t="s">
        <v>74</v>
      </c>
      <c r="AY88" s="18" t="s">
        <v>133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18" t="s">
        <v>82</v>
      </c>
      <c r="BK88" s="194">
        <f t="shared" si="9"/>
        <v>0</v>
      </c>
      <c r="BL88" s="18" t="s">
        <v>538</v>
      </c>
      <c r="BM88" s="18" t="s">
        <v>2110</v>
      </c>
    </row>
    <row r="89" spans="2:65" s="1" customFormat="1" ht="33.75" customHeight="1">
      <c r="B89" s="35"/>
      <c r="C89" s="195" t="s">
        <v>152</v>
      </c>
      <c r="D89" s="195" t="s">
        <v>143</v>
      </c>
      <c r="E89" s="196" t="s">
        <v>1835</v>
      </c>
      <c r="F89" s="197" t="s">
        <v>2111</v>
      </c>
      <c r="G89" s="198" t="s">
        <v>1727</v>
      </c>
      <c r="H89" s="199">
        <v>20</v>
      </c>
      <c r="I89" s="200"/>
      <c r="J89" s="201">
        <f t="shared" si="0"/>
        <v>0</v>
      </c>
      <c r="K89" s="197" t="s">
        <v>2105</v>
      </c>
      <c r="L89" s="202"/>
      <c r="M89" s="203" t="s">
        <v>19</v>
      </c>
      <c r="N89" s="204" t="s">
        <v>45</v>
      </c>
      <c r="O89" s="61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18" t="s">
        <v>1798</v>
      </c>
      <c r="AT89" s="18" t="s">
        <v>143</v>
      </c>
      <c r="AU89" s="18" t="s">
        <v>74</v>
      </c>
      <c r="AY89" s="18" t="s">
        <v>133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18" t="s">
        <v>82</v>
      </c>
      <c r="BK89" s="194">
        <f t="shared" si="9"/>
        <v>0</v>
      </c>
      <c r="BL89" s="18" t="s">
        <v>538</v>
      </c>
      <c r="BM89" s="18" t="s">
        <v>2112</v>
      </c>
    </row>
    <row r="90" spans="2:65" s="1" customFormat="1" ht="33.75" customHeight="1">
      <c r="B90" s="35"/>
      <c r="C90" s="195" t="s">
        <v>156</v>
      </c>
      <c r="D90" s="195" t="s">
        <v>143</v>
      </c>
      <c r="E90" s="196" t="s">
        <v>1838</v>
      </c>
      <c r="F90" s="197" t="s">
        <v>2113</v>
      </c>
      <c r="G90" s="198" t="s">
        <v>1727</v>
      </c>
      <c r="H90" s="199">
        <v>20</v>
      </c>
      <c r="I90" s="200"/>
      <c r="J90" s="201">
        <f t="shared" si="0"/>
        <v>0</v>
      </c>
      <c r="K90" s="197" t="s">
        <v>2105</v>
      </c>
      <c r="L90" s="202"/>
      <c r="M90" s="203" t="s">
        <v>19</v>
      </c>
      <c r="N90" s="204" t="s">
        <v>45</v>
      </c>
      <c r="O90" s="61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18" t="s">
        <v>1798</v>
      </c>
      <c r="AT90" s="18" t="s">
        <v>143</v>
      </c>
      <c r="AU90" s="18" t="s">
        <v>74</v>
      </c>
      <c r="AY90" s="18" t="s">
        <v>133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8" t="s">
        <v>82</v>
      </c>
      <c r="BK90" s="194">
        <f t="shared" si="9"/>
        <v>0</v>
      </c>
      <c r="BL90" s="18" t="s">
        <v>538</v>
      </c>
      <c r="BM90" s="18" t="s">
        <v>2114</v>
      </c>
    </row>
    <row r="91" spans="2:65" s="1" customFormat="1" ht="33.75" customHeight="1">
      <c r="B91" s="35"/>
      <c r="C91" s="195" t="s">
        <v>160</v>
      </c>
      <c r="D91" s="195" t="s">
        <v>143</v>
      </c>
      <c r="E91" s="196" t="s">
        <v>1841</v>
      </c>
      <c r="F91" s="197" t="s">
        <v>2115</v>
      </c>
      <c r="G91" s="198" t="s">
        <v>1727</v>
      </c>
      <c r="H91" s="199">
        <v>20</v>
      </c>
      <c r="I91" s="200"/>
      <c r="J91" s="201">
        <f t="shared" si="0"/>
        <v>0</v>
      </c>
      <c r="K91" s="197" t="s">
        <v>2105</v>
      </c>
      <c r="L91" s="202"/>
      <c r="M91" s="203" t="s">
        <v>19</v>
      </c>
      <c r="N91" s="204" t="s">
        <v>45</v>
      </c>
      <c r="O91" s="61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18" t="s">
        <v>1798</v>
      </c>
      <c r="AT91" s="18" t="s">
        <v>143</v>
      </c>
      <c r="AU91" s="18" t="s">
        <v>74</v>
      </c>
      <c r="AY91" s="18" t="s">
        <v>133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82</v>
      </c>
      <c r="BK91" s="194">
        <f t="shared" si="9"/>
        <v>0</v>
      </c>
      <c r="BL91" s="18" t="s">
        <v>538</v>
      </c>
      <c r="BM91" s="18" t="s">
        <v>2116</v>
      </c>
    </row>
    <row r="92" spans="2:65" s="1" customFormat="1" ht="33.75" customHeight="1">
      <c r="B92" s="35"/>
      <c r="C92" s="195" t="s">
        <v>164</v>
      </c>
      <c r="D92" s="195" t="s">
        <v>143</v>
      </c>
      <c r="E92" s="196" t="s">
        <v>1844</v>
      </c>
      <c r="F92" s="197" t="s">
        <v>2117</v>
      </c>
      <c r="G92" s="198" t="s">
        <v>1727</v>
      </c>
      <c r="H92" s="199">
        <v>3</v>
      </c>
      <c r="I92" s="200"/>
      <c r="J92" s="201">
        <f t="shared" si="0"/>
        <v>0</v>
      </c>
      <c r="K92" s="197" t="s">
        <v>2105</v>
      </c>
      <c r="L92" s="202"/>
      <c r="M92" s="203" t="s">
        <v>19</v>
      </c>
      <c r="N92" s="204" t="s">
        <v>45</v>
      </c>
      <c r="O92" s="61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18" t="s">
        <v>1798</v>
      </c>
      <c r="AT92" s="18" t="s">
        <v>143</v>
      </c>
      <c r="AU92" s="18" t="s">
        <v>74</v>
      </c>
      <c r="AY92" s="18" t="s">
        <v>133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82</v>
      </c>
      <c r="BK92" s="194">
        <f t="shared" si="9"/>
        <v>0</v>
      </c>
      <c r="BL92" s="18" t="s">
        <v>538</v>
      </c>
      <c r="BM92" s="18" t="s">
        <v>2118</v>
      </c>
    </row>
    <row r="93" spans="2:65" s="1" customFormat="1" ht="33.75" customHeight="1">
      <c r="B93" s="35"/>
      <c r="C93" s="195" t="s">
        <v>168</v>
      </c>
      <c r="D93" s="195" t="s">
        <v>143</v>
      </c>
      <c r="E93" s="196" t="s">
        <v>1856</v>
      </c>
      <c r="F93" s="197" t="s">
        <v>2119</v>
      </c>
      <c r="G93" s="198" t="s">
        <v>1727</v>
      </c>
      <c r="H93" s="199">
        <v>2</v>
      </c>
      <c r="I93" s="200"/>
      <c r="J93" s="201">
        <f t="shared" si="0"/>
        <v>0</v>
      </c>
      <c r="K93" s="197" t="s">
        <v>2105</v>
      </c>
      <c r="L93" s="202"/>
      <c r="M93" s="203" t="s">
        <v>19</v>
      </c>
      <c r="N93" s="204" t="s">
        <v>45</v>
      </c>
      <c r="O93" s="61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18" t="s">
        <v>1798</v>
      </c>
      <c r="AT93" s="18" t="s">
        <v>143</v>
      </c>
      <c r="AU93" s="18" t="s">
        <v>74</v>
      </c>
      <c r="AY93" s="18" t="s">
        <v>133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82</v>
      </c>
      <c r="BK93" s="194">
        <f t="shared" si="9"/>
        <v>0</v>
      </c>
      <c r="BL93" s="18" t="s">
        <v>538</v>
      </c>
      <c r="BM93" s="18" t="s">
        <v>2120</v>
      </c>
    </row>
    <row r="94" spans="2:65" s="1" customFormat="1" ht="33.75" customHeight="1">
      <c r="B94" s="35"/>
      <c r="C94" s="195" t="s">
        <v>173</v>
      </c>
      <c r="D94" s="195" t="s">
        <v>143</v>
      </c>
      <c r="E94" s="196" t="s">
        <v>1859</v>
      </c>
      <c r="F94" s="197" t="s">
        <v>2121</v>
      </c>
      <c r="G94" s="198" t="s">
        <v>1727</v>
      </c>
      <c r="H94" s="199">
        <v>3</v>
      </c>
      <c r="I94" s="200"/>
      <c r="J94" s="201">
        <f t="shared" si="0"/>
        <v>0</v>
      </c>
      <c r="K94" s="197" t="s">
        <v>2105</v>
      </c>
      <c r="L94" s="202"/>
      <c r="M94" s="203" t="s">
        <v>19</v>
      </c>
      <c r="N94" s="204" t="s">
        <v>45</v>
      </c>
      <c r="O94" s="61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18" t="s">
        <v>1798</v>
      </c>
      <c r="AT94" s="18" t="s">
        <v>143</v>
      </c>
      <c r="AU94" s="18" t="s">
        <v>74</v>
      </c>
      <c r="AY94" s="18" t="s">
        <v>133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82</v>
      </c>
      <c r="BK94" s="194">
        <f t="shared" si="9"/>
        <v>0</v>
      </c>
      <c r="BL94" s="18" t="s">
        <v>538</v>
      </c>
      <c r="BM94" s="18" t="s">
        <v>2122</v>
      </c>
    </row>
    <row r="95" spans="2:65" s="1" customFormat="1" ht="33.75" customHeight="1">
      <c r="B95" s="35"/>
      <c r="C95" s="195" t="s">
        <v>177</v>
      </c>
      <c r="D95" s="195" t="s">
        <v>143</v>
      </c>
      <c r="E95" s="196" t="s">
        <v>1886</v>
      </c>
      <c r="F95" s="197" t="s">
        <v>2123</v>
      </c>
      <c r="G95" s="198" t="s">
        <v>1727</v>
      </c>
      <c r="H95" s="199">
        <v>2</v>
      </c>
      <c r="I95" s="200"/>
      <c r="J95" s="201">
        <f t="shared" si="0"/>
        <v>0</v>
      </c>
      <c r="K95" s="197" t="s">
        <v>2105</v>
      </c>
      <c r="L95" s="202"/>
      <c r="M95" s="203" t="s">
        <v>19</v>
      </c>
      <c r="N95" s="204" t="s">
        <v>45</v>
      </c>
      <c r="O95" s="61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18" t="s">
        <v>1798</v>
      </c>
      <c r="AT95" s="18" t="s">
        <v>143</v>
      </c>
      <c r="AU95" s="18" t="s">
        <v>74</v>
      </c>
      <c r="AY95" s="18" t="s">
        <v>133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82</v>
      </c>
      <c r="BK95" s="194">
        <f t="shared" si="9"/>
        <v>0</v>
      </c>
      <c r="BL95" s="18" t="s">
        <v>538</v>
      </c>
      <c r="BM95" s="18" t="s">
        <v>2124</v>
      </c>
    </row>
    <row r="96" spans="2:65" s="1" customFormat="1" ht="33.75" customHeight="1">
      <c r="B96" s="35"/>
      <c r="C96" s="195" t="s">
        <v>181</v>
      </c>
      <c r="D96" s="195" t="s">
        <v>143</v>
      </c>
      <c r="E96" s="196" t="s">
        <v>1889</v>
      </c>
      <c r="F96" s="197" t="s">
        <v>2125</v>
      </c>
      <c r="G96" s="198" t="s">
        <v>1727</v>
      </c>
      <c r="H96" s="199">
        <v>2</v>
      </c>
      <c r="I96" s="200"/>
      <c r="J96" s="201">
        <f t="shared" si="0"/>
        <v>0</v>
      </c>
      <c r="K96" s="197" t="s">
        <v>2105</v>
      </c>
      <c r="L96" s="202"/>
      <c r="M96" s="203" t="s">
        <v>19</v>
      </c>
      <c r="N96" s="204" t="s">
        <v>45</v>
      </c>
      <c r="O96" s="61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18" t="s">
        <v>1798</v>
      </c>
      <c r="AT96" s="18" t="s">
        <v>143</v>
      </c>
      <c r="AU96" s="18" t="s">
        <v>74</v>
      </c>
      <c r="AY96" s="18" t="s">
        <v>133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82</v>
      </c>
      <c r="BK96" s="194">
        <f t="shared" si="9"/>
        <v>0</v>
      </c>
      <c r="BL96" s="18" t="s">
        <v>538</v>
      </c>
      <c r="BM96" s="18" t="s">
        <v>2126</v>
      </c>
    </row>
    <row r="97" spans="2:65" s="1" customFormat="1" ht="33.75" customHeight="1">
      <c r="B97" s="35"/>
      <c r="C97" s="195" t="s">
        <v>188</v>
      </c>
      <c r="D97" s="195" t="s">
        <v>143</v>
      </c>
      <c r="E97" s="196" t="s">
        <v>1892</v>
      </c>
      <c r="F97" s="197" t="s">
        <v>2127</v>
      </c>
      <c r="G97" s="198" t="s">
        <v>1727</v>
      </c>
      <c r="H97" s="199">
        <v>2</v>
      </c>
      <c r="I97" s="200"/>
      <c r="J97" s="201">
        <f t="shared" si="0"/>
        <v>0</v>
      </c>
      <c r="K97" s="197" t="s">
        <v>2105</v>
      </c>
      <c r="L97" s="202"/>
      <c r="M97" s="203" t="s">
        <v>19</v>
      </c>
      <c r="N97" s="204" t="s">
        <v>45</v>
      </c>
      <c r="O97" s="61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1798</v>
      </c>
      <c r="AT97" s="18" t="s">
        <v>143</v>
      </c>
      <c r="AU97" s="18" t="s">
        <v>74</v>
      </c>
      <c r="AY97" s="18" t="s">
        <v>133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82</v>
      </c>
      <c r="BK97" s="194">
        <f t="shared" si="9"/>
        <v>0</v>
      </c>
      <c r="BL97" s="18" t="s">
        <v>538</v>
      </c>
      <c r="BM97" s="18" t="s">
        <v>2128</v>
      </c>
    </row>
    <row r="98" spans="2:65" s="1" customFormat="1" ht="33.75" customHeight="1">
      <c r="B98" s="35"/>
      <c r="C98" s="195" t="s">
        <v>192</v>
      </c>
      <c r="D98" s="195" t="s">
        <v>143</v>
      </c>
      <c r="E98" s="196" t="s">
        <v>1895</v>
      </c>
      <c r="F98" s="197" t="s">
        <v>2129</v>
      </c>
      <c r="G98" s="198" t="s">
        <v>1727</v>
      </c>
      <c r="H98" s="199">
        <v>2</v>
      </c>
      <c r="I98" s="200"/>
      <c r="J98" s="201">
        <f t="shared" si="0"/>
        <v>0</v>
      </c>
      <c r="K98" s="197" t="s">
        <v>2105</v>
      </c>
      <c r="L98" s="202"/>
      <c r="M98" s="203" t="s">
        <v>19</v>
      </c>
      <c r="N98" s="204" t="s">
        <v>45</v>
      </c>
      <c r="O98" s="61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1798</v>
      </c>
      <c r="AT98" s="18" t="s">
        <v>143</v>
      </c>
      <c r="AU98" s="18" t="s">
        <v>74</v>
      </c>
      <c r="AY98" s="18" t="s">
        <v>133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82</v>
      </c>
      <c r="BK98" s="194">
        <f t="shared" si="9"/>
        <v>0</v>
      </c>
      <c r="BL98" s="18" t="s">
        <v>538</v>
      </c>
      <c r="BM98" s="18" t="s">
        <v>2130</v>
      </c>
    </row>
    <row r="99" spans="2:65" s="1" customFormat="1" ht="33.75" customHeight="1">
      <c r="B99" s="35"/>
      <c r="C99" s="195" t="s">
        <v>196</v>
      </c>
      <c r="D99" s="195" t="s">
        <v>143</v>
      </c>
      <c r="E99" s="196" t="s">
        <v>1898</v>
      </c>
      <c r="F99" s="197" t="s">
        <v>2131</v>
      </c>
      <c r="G99" s="198" t="s">
        <v>1727</v>
      </c>
      <c r="H99" s="199">
        <v>9</v>
      </c>
      <c r="I99" s="200"/>
      <c r="J99" s="201">
        <f t="shared" si="0"/>
        <v>0</v>
      </c>
      <c r="K99" s="197" t="s">
        <v>2105</v>
      </c>
      <c r="L99" s="202"/>
      <c r="M99" s="203" t="s">
        <v>19</v>
      </c>
      <c r="N99" s="204" t="s">
        <v>45</v>
      </c>
      <c r="O99" s="61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1798</v>
      </c>
      <c r="AT99" s="18" t="s">
        <v>143</v>
      </c>
      <c r="AU99" s="18" t="s">
        <v>74</v>
      </c>
      <c r="AY99" s="18" t="s">
        <v>133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82</v>
      </c>
      <c r="BK99" s="194">
        <f t="shared" si="9"/>
        <v>0</v>
      </c>
      <c r="BL99" s="18" t="s">
        <v>538</v>
      </c>
      <c r="BM99" s="18" t="s">
        <v>2132</v>
      </c>
    </row>
    <row r="100" spans="2:65" s="1" customFormat="1" ht="33.75" customHeight="1">
      <c r="B100" s="35"/>
      <c r="C100" s="195" t="s">
        <v>8</v>
      </c>
      <c r="D100" s="195" t="s">
        <v>143</v>
      </c>
      <c r="E100" s="196" t="s">
        <v>1901</v>
      </c>
      <c r="F100" s="197" t="s">
        <v>2133</v>
      </c>
      <c r="G100" s="198" t="s">
        <v>1727</v>
      </c>
      <c r="H100" s="199">
        <v>15</v>
      </c>
      <c r="I100" s="200"/>
      <c r="J100" s="201">
        <f t="shared" si="0"/>
        <v>0</v>
      </c>
      <c r="K100" s="197" t="s">
        <v>2105</v>
      </c>
      <c r="L100" s="202"/>
      <c r="M100" s="203" t="s">
        <v>19</v>
      </c>
      <c r="N100" s="204" t="s">
        <v>45</v>
      </c>
      <c r="O100" s="61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1798</v>
      </c>
      <c r="AT100" s="18" t="s">
        <v>143</v>
      </c>
      <c r="AU100" s="18" t="s">
        <v>74</v>
      </c>
      <c r="AY100" s="18" t="s">
        <v>133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82</v>
      </c>
      <c r="BK100" s="194">
        <f t="shared" si="9"/>
        <v>0</v>
      </c>
      <c r="BL100" s="18" t="s">
        <v>538</v>
      </c>
      <c r="BM100" s="18" t="s">
        <v>2134</v>
      </c>
    </row>
    <row r="101" spans="2:65" s="1" customFormat="1" ht="33.75" customHeight="1">
      <c r="B101" s="35"/>
      <c r="C101" s="195" t="s">
        <v>141</v>
      </c>
      <c r="D101" s="195" t="s">
        <v>143</v>
      </c>
      <c r="E101" s="196" t="s">
        <v>1904</v>
      </c>
      <c r="F101" s="197" t="s">
        <v>2135</v>
      </c>
      <c r="G101" s="198" t="s">
        <v>1727</v>
      </c>
      <c r="H101" s="199">
        <v>2</v>
      </c>
      <c r="I101" s="200"/>
      <c r="J101" s="201">
        <f t="shared" si="0"/>
        <v>0</v>
      </c>
      <c r="K101" s="197" t="s">
        <v>2105</v>
      </c>
      <c r="L101" s="202"/>
      <c r="M101" s="203" t="s">
        <v>19</v>
      </c>
      <c r="N101" s="204" t="s">
        <v>45</v>
      </c>
      <c r="O101" s="61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1798</v>
      </c>
      <c r="AT101" s="18" t="s">
        <v>143</v>
      </c>
      <c r="AU101" s="18" t="s">
        <v>74</v>
      </c>
      <c r="AY101" s="18" t="s">
        <v>133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82</v>
      </c>
      <c r="BK101" s="194">
        <f t="shared" si="9"/>
        <v>0</v>
      </c>
      <c r="BL101" s="18" t="s">
        <v>538</v>
      </c>
      <c r="BM101" s="18" t="s">
        <v>2136</v>
      </c>
    </row>
    <row r="102" spans="2:65" s="1" customFormat="1" ht="33.75" customHeight="1">
      <c r="B102" s="35"/>
      <c r="C102" s="195" t="s">
        <v>206</v>
      </c>
      <c r="D102" s="195" t="s">
        <v>143</v>
      </c>
      <c r="E102" s="196" t="s">
        <v>1907</v>
      </c>
      <c r="F102" s="197" t="s">
        <v>2137</v>
      </c>
      <c r="G102" s="198" t="s">
        <v>1727</v>
      </c>
      <c r="H102" s="199">
        <v>2</v>
      </c>
      <c r="I102" s="200"/>
      <c r="J102" s="201">
        <f t="shared" si="0"/>
        <v>0</v>
      </c>
      <c r="K102" s="197" t="s">
        <v>2105</v>
      </c>
      <c r="L102" s="202"/>
      <c r="M102" s="203" t="s">
        <v>19</v>
      </c>
      <c r="N102" s="204" t="s">
        <v>45</v>
      </c>
      <c r="O102" s="61"/>
      <c r="P102" s="192">
        <f t="shared" si="1"/>
        <v>0</v>
      </c>
      <c r="Q102" s="192">
        <v>0</v>
      </c>
      <c r="R102" s="192">
        <f t="shared" si="2"/>
        <v>0</v>
      </c>
      <c r="S102" s="192">
        <v>0</v>
      </c>
      <c r="T102" s="193">
        <f t="shared" si="3"/>
        <v>0</v>
      </c>
      <c r="AR102" s="18" t="s">
        <v>1798</v>
      </c>
      <c r="AT102" s="18" t="s">
        <v>143</v>
      </c>
      <c r="AU102" s="18" t="s">
        <v>74</v>
      </c>
      <c r="AY102" s="18" t="s">
        <v>133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82</v>
      </c>
      <c r="BK102" s="194">
        <f t="shared" si="9"/>
        <v>0</v>
      </c>
      <c r="BL102" s="18" t="s">
        <v>538</v>
      </c>
      <c r="BM102" s="18" t="s">
        <v>2138</v>
      </c>
    </row>
    <row r="103" spans="2:65" s="1" customFormat="1" ht="33.75" customHeight="1">
      <c r="B103" s="35"/>
      <c r="C103" s="195" t="s">
        <v>210</v>
      </c>
      <c r="D103" s="195" t="s">
        <v>143</v>
      </c>
      <c r="E103" s="196" t="s">
        <v>1910</v>
      </c>
      <c r="F103" s="197" t="s">
        <v>2139</v>
      </c>
      <c r="G103" s="198" t="s">
        <v>1727</v>
      </c>
      <c r="H103" s="199">
        <v>2</v>
      </c>
      <c r="I103" s="200"/>
      <c r="J103" s="201">
        <f t="shared" si="0"/>
        <v>0</v>
      </c>
      <c r="K103" s="197" t="s">
        <v>2105</v>
      </c>
      <c r="L103" s="202"/>
      <c r="M103" s="203" t="s">
        <v>19</v>
      </c>
      <c r="N103" s="204" t="s">
        <v>45</v>
      </c>
      <c r="O103" s="61"/>
      <c r="P103" s="192">
        <f t="shared" si="1"/>
        <v>0</v>
      </c>
      <c r="Q103" s="192">
        <v>0</v>
      </c>
      <c r="R103" s="192">
        <f t="shared" si="2"/>
        <v>0</v>
      </c>
      <c r="S103" s="192">
        <v>0</v>
      </c>
      <c r="T103" s="193">
        <f t="shared" si="3"/>
        <v>0</v>
      </c>
      <c r="AR103" s="18" t="s">
        <v>1798</v>
      </c>
      <c r="AT103" s="18" t="s">
        <v>143</v>
      </c>
      <c r="AU103" s="18" t="s">
        <v>74</v>
      </c>
      <c r="AY103" s="18" t="s">
        <v>133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8" t="s">
        <v>82</v>
      </c>
      <c r="BK103" s="194">
        <f t="shared" si="9"/>
        <v>0</v>
      </c>
      <c r="BL103" s="18" t="s">
        <v>538</v>
      </c>
      <c r="BM103" s="18" t="s">
        <v>2140</v>
      </c>
    </row>
    <row r="104" spans="2:65" s="1" customFormat="1" ht="33.75" customHeight="1">
      <c r="B104" s="35"/>
      <c r="C104" s="195" t="s">
        <v>214</v>
      </c>
      <c r="D104" s="195" t="s">
        <v>143</v>
      </c>
      <c r="E104" s="196" t="s">
        <v>1913</v>
      </c>
      <c r="F104" s="197" t="s">
        <v>2141</v>
      </c>
      <c r="G104" s="198" t="s">
        <v>139</v>
      </c>
      <c r="H104" s="199">
        <v>520</v>
      </c>
      <c r="I104" s="200"/>
      <c r="J104" s="201">
        <f t="shared" si="0"/>
        <v>0</v>
      </c>
      <c r="K104" s="197" t="s">
        <v>2105</v>
      </c>
      <c r="L104" s="202"/>
      <c r="M104" s="203" t="s">
        <v>19</v>
      </c>
      <c r="N104" s="204" t="s">
        <v>45</v>
      </c>
      <c r="O104" s="61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8" t="s">
        <v>1798</v>
      </c>
      <c r="AT104" s="18" t="s">
        <v>143</v>
      </c>
      <c r="AU104" s="18" t="s">
        <v>74</v>
      </c>
      <c r="AY104" s="18" t="s">
        <v>133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8" t="s">
        <v>82</v>
      </c>
      <c r="BK104" s="194">
        <f t="shared" si="9"/>
        <v>0</v>
      </c>
      <c r="BL104" s="18" t="s">
        <v>538</v>
      </c>
      <c r="BM104" s="18" t="s">
        <v>2142</v>
      </c>
    </row>
    <row r="105" spans="2:65" s="1" customFormat="1" ht="33.75" customHeight="1">
      <c r="B105" s="35"/>
      <c r="C105" s="195" t="s">
        <v>218</v>
      </c>
      <c r="D105" s="195" t="s">
        <v>143</v>
      </c>
      <c r="E105" s="196" t="s">
        <v>1916</v>
      </c>
      <c r="F105" s="197" t="s">
        <v>2143</v>
      </c>
      <c r="G105" s="198" t="s">
        <v>139</v>
      </c>
      <c r="H105" s="199">
        <v>50</v>
      </c>
      <c r="I105" s="200"/>
      <c r="J105" s="201">
        <f t="shared" si="0"/>
        <v>0</v>
      </c>
      <c r="K105" s="197" t="s">
        <v>2105</v>
      </c>
      <c r="L105" s="202"/>
      <c r="M105" s="203" t="s">
        <v>19</v>
      </c>
      <c r="N105" s="204" t="s">
        <v>45</v>
      </c>
      <c r="O105" s="61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18" t="s">
        <v>1798</v>
      </c>
      <c r="AT105" s="18" t="s">
        <v>143</v>
      </c>
      <c r="AU105" s="18" t="s">
        <v>74</v>
      </c>
      <c r="AY105" s="18" t="s">
        <v>133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18" t="s">
        <v>82</v>
      </c>
      <c r="BK105" s="194">
        <f t="shared" si="9"/>
        <v>0</v>
      </c>
      <c r="BL105" s="18" t="s">
        <v>538</v>
      </c>
      <c r="BM105" s="18" t="s">
        <v>2144</v>
      </c>
    </row>
    <row r="106" spans="2:65" s="1" customFormat="1" ht="33.75" customHeight="1">
      <c r="B106" s="35"/>
      <c r="C106" s="195" t="s">
        <v>7</v>
      </c>
      <c r="D106" s="195" t="s">
        <v>143</v>
      </c>
      <c r="E106" s="196" t="s">
        <v>1919</v>
      </c>
      <c r="F106" s="197" t="s">
        <v>2145</v>
      </c>
      <c r="G106" s="198" t="s">
        <v>139</v>
      </c>
      <c r="H106" s="199">
        <v>52</v>
      </c>
      <c r="I106" s="200"/>
      <c r="J106" s="201">
        <f t="shared" si="0"/>
        <v>0</v>
      </c>
      <c r="K106" s="197" t="s">
        <v>2105</v>
      </c>
      <c r="L106" s="202"/>
      <c r="M106" s="203" t="s">
        <v>19</v>
      </c>
      <c r="N106" s="204" t="s">
        <v>45</v>
      </c>
      <c r="O106" s="61"/>
      <c r="P106" s="192">
        <f t="shared" si="1"/>
        <v>0</v>
      </c>
      <c r="Q106" s="192">
        <v>0</v>
      </c>
      <c r="R106" s="192">
        <f t="shared" si="2"/>
        <v>0</v>
      </c>
      <c r="S106" s="192">
        <v>0</v>
      </c>
      <c r="T106" s="193">
        <f t="shared" si="3"/>
        <v>0</v>
      </c>
      <c r="AR106" s="18" t="s">
        <v>1798</v>
      </c>
      <c r="AT106" s="18" t="s">
        <v>143</v>
      </c>
      <c r="AU106" s="18" t="s">
        <v>74</v>
      </c>
      <c r="AY106" s="18" t="s">
        <v>133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18" t="s">
        <v>82</v>
      </c>
      <c r="BK106" s="194">
        <f t="shared" si="9"/>
        <v>0</v>
      </c>
      <c r="BL106" s="18" t="s">
        <v>538</v>
      </c>
      <c r="BM106" s="18" t="s">
        <v>2146</v>
      </c>
    </row>
    <row r="107" spans="2:65" s="1" customFormat="1" ht="33.75" customHeight="1">
      <c r="B107" s="35"/>
      <c r="C107" s="195" t="s">
        <v>225</v>
      </c>
      <c r="D107" s="195" t="s">
        <v>143</v>
      </c>
      <c r="E107" s="196" t="s">
        <v>1922</v>
      </c>
      <c r="F107" s="197" t="s">
        <v>2147</v>
      </c>
      <c r="G107" s="198" t="s">
        <v>1727</v>
      </c>
      <c r="H107" s="199">
        <v>1</v>
      </c>
      <c r="I107" s="200"/>
      <c r="J107" s="201">
        <f t="shared" si="0"/>
        <v>0</v>
      </c>
      <c r="K107" s="197" t="s">
        <v>2105</v>
      </c>
      <c r="L107" s="202"/>
      <c r="M107" s="203" t="s">
        <v>19</v>
      </c>
      <c r="N107" s="204" t="s">
        <v>45</v>
      </c>
      <c r="O107" s="61"/>
      <c r="P107" s="192">
        <f t="shared" si="1"/>
        <v>0</v>
      </c>
      <c r="Q107" s="192">
        <v>0</v>
      </c>
      <c r="R107" s="192">
        <f t="shared" si="2"/>
        <v>0</v>
      </c>
      <c r="S107" s="192">
        <v>0</v>
      </c>
      <c r="T107" s="193">
        <f t="shared" si="3"/>
        <v>0</v>
      </c>
      <c r="AR107" s="18" t="s">
        <v>1798</v>
      </c>
      <c r="AT107" s="18" t="s">
        <v>143</v>
      </c>
      <c r="AU107" s="18" t="s">
        <v>74</v>
      </c>
      <c r="AY107" s="18" t="s">
        <v>133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18" t="s">
        <v>82</v>
      </c>
      <c r="BK107" s="194">
        <f t="shared" si="9"/>
        <v>0</v>
      </c>
      <c r="BL107" s="18" t="s">
        <v>538</v>
      </c>
      <c r="BM107" s="18" t="s">
        <v>2148</v>
      </c>
    </row>
    <row r="108" spans="2:65" s="1" customFormat="1" ht="33.75" customHeight="1">
      <c r="B108" s="35"/>
      <c r="C108" s="195" t="s">
        <v>230</v>
      </c>
      <c r="D108" s="195" t="s">
        <v>143</v>
      </c>
      <c r="E108" s="196" t="s">
        <v>1925</v>
      </c>
      <c r="F108" s="197" t="s">
        <v>2149</v>
      </c>
      <c r="G108" s="198" t="s">
        <v>1727</v>
      </c>
      <c r="H108" s="199">
        <v>2</v>
      </c>
      <c r="I108" s="200"/>
      <c r="J108" s="201">
        <f t="shared" si="0"/>
        <v>0</v>
      </c>
      <c r="K108" s="197" t="s">
        <v>2105</v>
      </c>
      <c r="L108" s="202"/>
      <c r="M108" s="203" t="s">
        <v>19</v>
      </c>
      <c r="N108" s="204" t="s">
        <v>45</v>
      </c>
      <c r="O108" s="61"/>
      <c r="P108" s="192">
        <f t="shared" si="1"/>
        <v>0</v>
      </c>
      <c r="Q108" s="192">
        <v>0</v>
      </c>
      <c r="R108" s="192">
        <f t="shared" si="2"/>
        <v>0</v>
      </c>
      <c r="S108" s="192">
        <v>0</v>
      </c>
      <c r="T108" s="193">
        <f t="shared" si="3"/>
        <v>0</v>
      </c>
      <c r="AR108" s="18" t="s">
        <v>1798</v>
      </c>
      <c r="AT108" s="18" t="s">
        <v>143</v>
      </c>
      <c r="AU108" s="18" t="s">
        <v>74</v>
      </c>
      <c r="AY108" s="18" t="s">
        <v>133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18" t="s">
        <v>82</v>
      </c>
      <c r="BK108" s="194">
        <f t="shared" si="9"/>
        <v>0</v>
      </c>
      <c r="BL108" s="18" t="s">
        <v>538</v>
      </c>
      <c r="BM108" s="18" t="s">
        <v>2150</v>
      </c>
    </row>
    <row r="109" spans="2:65" s="1" customFormat="1" ht="33.75" customHeight="1">
      <c r="B109" s="35"/>
      <c r="C109" s="195" t="s">
        <v>236</v>
      </c>
      <c r="D109" s="195" t="s">
        <v>143</v>
      </c>
      <c r="E109" s="196" t="s">
        <v>1940</v>
      </c>
      <c r="F109" s="197" t="s">
        <v>2151</v>
      </c>
      <c r="G109" s="198" t="s">
        <v>139</v>
      </c>
      <c r="H109" s="199">
        <v>6</v>
      </c>
      <c r="I109" s="200"/>
      <c r="J109" s="201">
        <f t="shared" si="0"/>
        <v>0</v>
      </c>
      <c r="K109" s="197" t="s">
        <v>2105</v>
      </c>
      <c r="L109" s="202"/>
      <c r="M109" s="203" t="s">
        <v>19</v>
      </c>
      <c r="N109" s="204" t="s">
        <v>45</v>
      </c>
      <c r="O109" s="61"/>
      <c r="P109" s="192">
        <f t="shared" si="1"/>
        <v>0</v>
      </c>
      <c r="Q109" s="192">
        <v>0</v>
      </c>
      <c r="R109" s="192">
        <f t="shared" si="2"/>
        <v>0</v>
      </c>
      <c r="S109" s="192">
        <v>0</v>
      </c>
      <c r="T109" s="193">
        <f t="shared" si="3"/>
        <v>0</v>
      </c>
      <c r="AR109" s="18" t="s">
        <v>1798</v>
      </c>
      <c r="AT109" s="18" t="s">
        <v>143</v>
      </c>
      <c r="AU109" s="18" t="s">
        <v>74</v>
      </c>
      <c r="AY109" s="18" t="s">
        <v>133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18" t="s">
        <v>82</v>
      </c>
      <c r="BK109" s="194">
        <f t="shared" si="9"/>
        <v>0</v>
      </c>
      <c r="BL109" s="18" t="s">
        <v>538</v>
      </c>
      <c r="BM109" s="18" t="s">
        <v>2152</v>
      </c>
    </row>
    <row r="110" spans="2:65" s="1" customFormat="1" ht="33.75" customHeight="1">
      <c r="B110" s="35"/>
      <c r="C110" s="195" t="s">
        <v>240</v>
      </c>
      <c r="D110" s="195" t="s">
        <v>143</v>
      </c>
      <c r="E110" s="196" t="s">
        <v>1943</v>
      </c>
      <c r="F110" s="197" t="s">
        <v>2153</v>
      </c>
      <c r="G110" s="198" t="s">
        <v>1727</v>
      </c>
      <c r="H110" s="199">
        <v>60</v>
      </c>
      <c r="I110" s="200"/>
      <c r="J110" s="201">
        <f t="shared" si="0"/>
        <v>0</v>
      </c>
      <c r="K110" s="197" t="s">
        <v>2105</v>
      </c>
      <c r="L110" s="202"/>
      <c r="M110" s="203" t="s">
        <v>19</v>
      </c>
      <c r="N110" s="204" t="s">
        <v>45</v>
      </c>
      <c r="O110" s="61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18" t="s">
        <v>1798</v>
      </c>
      <c r="AT110" s="18" t="s">
        <v>143</v>
      </c>
      <c r="AU110" s="18" t="s">
        <v>74</v>
      </c>
      <c r="AY110" s="18" t="s">
        <v>133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18" t="s">
        <v>82</v>
      </c>
      <c r="BK110" s="194">
        <f t="shared" si="9"/>
        <v>0</v>
      </c>
      <c r="BL110" s="18" t="s">
        <v>538</v>
      </c>
      <c r="BM110" s="18" t="s">
        <v>2154</v>
      </c>
    </row>
    <row r="111" spans="2:65" s="1" customFormat="1" ht="33.75" customHeight="1">
      <c r="B111" s="35"/>
      <c r="C111" s="195" t="s">
        <v>244</v>
      </c>
      <c r="D111" s="195" t="s">
        <v>143</v>
      </c>
      <c r="E111" s="196" t="s">
        <v>1946</v>
      </c>
      <c r="F111" s="197" t="s">
        <v>2155</v>
      </c>
      <c r="G111" s="198" t="s">
        <v>1727</v>
      </c>
      <c r="H111" s="199">
        <v>80</v>
      </c>
      <c r="I111" s="200"/>
      <c r="J111" s="201">
        <f t="shared" si="0"/>
        <v>0</v>
      </c>
      <c r="K111" s="197" t="s">
        <v>2105</v>
      </c>
      <c r="L111" s="202"/>
      <c r="M111" s="203" t="s">
        <v>19</v>
      </c>
      <c r="N111" s="204" t="s">
        <v>45</v>
      </c>
      <c r="O111" s="61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18" t="s">
        <v>1798</v>
      </c>
      <c r="AT111" s="18" t="s">
        <v>143</v>
      </c>
      <c r="AU111" s="18" t="s">
        <v>74</v>
      </c>
      <c r="AY111" s="18" t="s">
        <v>133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18" t="s">
        <v>82</v>
      </c>
      <c r="BK111" s="194">
        <f t="shared" si="9"/>
        <v>0</v>
      </c>
      <c r="BL111" s="18" t="s">
        <v>538</v>
      </c>
      <c r="BM111" s="18" t="s">
        <v>2156</v>
      </c>
    </row>
    <row r="112" spans="2:65" s="1" customFormat="1" ht="33.75" customHeight="1">
      <c r="B112" s="35"/>
      <c r="C112" s="195" t="s">
        <v>248</v>
      </c>
      <c r="D112" s="195" t="s">
        <v>143</v>
      </c>
      <c r="E112" s="196" t="s">
        <v>1949</v>
      </c>
      <c r="F112" s="197" t="s">
        <v>2157</v>
      </c>
      <c r="G112" s="198" t="s">
        <v>1727</v>
      </c>
      <c r="H112" s="199">
        <v>120</v>
      </c>
      <c r="I112" s="200"/>
      <c r="J112" s="201">
        <f t="shared" si="0"/>
        <v>0</v>
      </c>
      <c r="K112" s="197" t="s">
        <v>2105</v>
      </c>
      <c r="L112" s="202"/>
      <c r="M112" s="203" t="s">
        <v>19</v>
      </c>
      <c r="N112" s="204" t="s">
        <v>45</v>
      </c>
      <c r="O112" s="61"/>
      <c r="P112" s="192">
        <f t="shared" si="1"/>
        <v>0</v>
      </c>
      <c r="Q112" s="192">
        <v>0</v>
      </c>
      <c r="R112" s="192">
        <f t="shared" si="2"/>
        <v>0</v>
      </c>
      <c r="S112" s="192">
        <v>0</v>
      </c>
      <c r="T112" s="193">
        <f t="shared" si="3"/>
        <v>0</v>
      </c>
      <c r="AR112" s="18" t="s">
        <v>1798</v>
      </c>
      <c r="AT112" s="18" t="s">
        <v>143</v>
      </c>
      <c r="AU112" s="18" t="s">
        <v>74</v>
      </c>
      <c r="AY112" s="18" t="s">
        <v>133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18" t="s">
        <v>82</v>
      </c>
      <c r="BK112" s="194">
        <f t="shared" si="9"/>
        <v>0</v>
      </c>
      <c r="BL112" s="18" t="s">
        <v>538</v>
      </c>
      <c r="BM112" s="18" t="s">
        <v>2158</v>
      </c>
    </row>
    <row r="113" spans="2:65" s="1" customFormat="1" ht="33.75" customHeight="1">
      <c r="B113" s="35"/>
      <c r="C113" s="195" t="s">
        <v>252</v>
      </c>
      <c r="D113" s="195" t="s">
        <v>143</v>
      </c>
      <c r="E113" s="196" t="s">
        <v>1952</v>
      </c>
      <c r="F113" s="197" t="s">
        <v>2159</v>
      </c>
      <c r="G113" s="198" t="s">
        <v>139</v>
      </c>
      <c r="H113" s="199">
        <v>52</v>
      </c>
      <c r="I113" s="200"/>
      <c r="J113" s="201">
        <f t="shared" si="0"/>
        <v>0</v>
      </c>
      <c r="K113" s="197" t="s">
        <v>2105</v>
      </c>
      <c r="L113" s="202"/>
      <c r="M113" s="203" t="s">
        <v>19</v>
      </c>
      <c r="N113" s="204" t="s">
        <v>45</v>
      </c>
      <c r="O113" s="61"/>
      <c r="P113" s="192">
        <f t="shared" si="1"/>
        <v>0</v>
      </c>
      <c r="Q113" s="192">
        <v>0</v>
      </c>
      <c r="R113" s="192">
        <f t="shared" si="2"/>
        <v>0</v>
      </c>
      <c r="S113" s="192">
        <v>0</v>
      </c>
      <c r="T113" s="193">
        <f t="shared" si="3"/>
        <v>0</v>
      </c>
      <c r="AR113" s="18" t="s">
        <v>1798</v>
      </c>
      <c r="AT113" s="18" t="s">
        <v>143</v>
      </c>
      <c r="AU113" s="18" t="s">
        <v>74</v>
      </c>
      <c r="AY113" s="18" t="s">
        <v>133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18" t="s">
        <v>82</v>
      </c>
      <c r="BK113" s="194">
        <f t="shared" si="9"/>
        <v>0</v>
      </c>
      <c r="BL113" s="18" t="s">
        <v>538</v>
      </c>
      <c r="BM113" s="18" t="s">
        <v>2160</v>
      </c>
    </row>
    <row r="114" spans="2:65" s="1" customFormat="1" ht="33.75" customHeight="1">
      <c r="B114" s="35"/>
      <c r="C114" s="195" t="s">
        <v>256</v>
      </c>
      <c r="D114" s="195" t="s">
        <v>143</v>
      </c>
      <c r="E114" s="196" t="s">
        <v>1955</v>
      </c>
      <c r="F114" s="197" t="s">
        <v>2161</v>
      </c>
      <c r="G114" s="198" t="s">
        <v>139</v>
      </c>
      <c r="H114" s="199">
        <v>198</v>
      </c>
      <c r="I114" s="200"/>
      <c r="J114" s="201">
        <f t="shared" si="0"/>
        <v>0</v>
      </c>
      <c r="K114" s="197" t="s">
        <v>2105</v>
      </c>
      <c r="L114" s="202"/>
      <c r="M114" s="203" t="s">
        <v>19</v>
      </c>
      <c r="N114" s="204" t="s">
        <v>45</v>
      </c>
      <c r="O114" s="61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18" t="s">
        <v>1798</v>
      </c>
      <c r="AT114" s="18" t="s">
        <v>143</v>
      </c>
      <c r="AU114" s="18" t="s">
        <v>74</v>
      </c>
      <c r="AY114" s="18" t="s">
        <v>133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18" t="s">
        <v>82</v>
      </c>
      <c r="BK114" s="194">
        <f t="shared" si="9"/>
        <v>0</v>
      </c>
      <c r="BL114" s="18" t="s">
        <v>538</v>
      </c>
      <c r="BM114" s="18" t="s">
        <v>2162</v>
      </c>
    </row>
    <row r="115" spans="2:65" s="1" customFormat="1" ht="33.75" customHeight="1">
      <c r="B115" s="35"/>
      <c r="C115" s="195" t="s">
        <v>262</v>
      </c>
      <c r="D115" s="195" t="s">
        <v>143</v>
      </c>
      <c r="E115" s="196" t="s">
        <v>1958</v>
      </c>
      <c r="F115" s="197" t="s">
        <v>2163</v>
      </c>
      <c r="G115" s="198" t="s">
        <v>2164</v>
      </c>
      <c r="H115" s="199">
        <v>1</v>
      </c>
      <c r="I115" s="200"/>
      <c r="J115" s="201">
        <f t="shared" si="0"/>
        <v>0</v>
      </c>
      <c r="K115" s="197" t="s">
        <v>2105</v>
      </c>
      <c r="L115" s="202"/>
      <c r="M115" s="203" t="s">
        <v>19</v>
      </c>
      <c r="N115" s="204" t="s">
        <v>45</v>
      </c>
      <c r="O115" s="61"/>
      <c r="P115" s="192">
        <f t="shared" si="1"/>
        <v>0</v>
      </c>
      <c r="Q115" s="192">
        <v>0</v>
      </c>
      <c r="R115" s="192">
        <f t="shared" si="2"/>
        <v>0</v>
      </c>
      <c r="S115" s="192">
        <v>0</v>
      </c>
      <c r="T115" s="193">
        <f t="shared" si="3"/>
        <v>0</v>
      </c>
      <c r="AR115" s="18" t="s">
        <v>1798</v>
      </c>
      <c r="AT115" s="18" t="s">
        <v>143</v>
      </c>
      <c r="AU115" s="18" t="s">
        <v>74</v>
      </c>
      <c r="AY115" s="18" t="s">
        <v>133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18" t="s">
        <v>82</v>
      </c>
      <c r="BK115" s="194">
        <f t="shared" si="9"/>
        <v>0</v>
      </c>
      <c r="BL115" s="18" t="s">
        <v>538</v>
      </c>
      <c r="BM115" s="18" t="s">
        <v>2165</v>
      </c>
    </row>
    <row r="116" spans="2:65" s="1" customFormat="1" ht="33.75" customHeight="1">
      <c r="B116" s="35"/>
      <c r="C116" s="195" t="s">
        <v>266</v>
      </c>
      <c r="D116" s="195" t="s">
        <v>143</v>
      </c>
      <c r="E116" s="196" t="s">
        <v>1961</v>
      </c>
      <c r="F116" s="197" t="s">
        <v>2166</v>
      </c>
      <c r="G116" s="198" t="s">
        <v>2164</v>
      </c>
      <c r="H116" s="199">
        <v>1</v>
      </c>
      <c r="I116" s="200"/>
      <c r="J116" s="201">
        <f t="shared" si="0"/>
        <v>0</v>
      </c>
      <c r="K116" s="197" t="s">
        <v>2105</v>
      </c>
      <c r="L116" s="202"/>
      <c r="M116" s="203" t="s">
        <v>19</v>
      </c>
      <c r="N116" s="204" t="s">
        <v>45</v>
      </c>
      <c r="O116" s="61"/>
      <c r="P116" s="192">
        <f t="shared" si="1"/>
        <v>0</v>
      </c>
      <c r="Q116" s="192">
        <v>0</v>
      </c>
      <c r="R116" s="192">
        <f t="shared" si="2"/>
        <v>0</v>
      </c>
      <c r="S116" s="192">
        <v>0</v>
      </c>
      <c r="T116" s="193">
        <f t="shared" si="3"/>
        <v>0</v>
      </c>
      <c r="AR116" s="18" t="s">
        <v>1798</v>
      </c>
      <c r="AT116" s="18" t="s">
        <v>143</v>
      </c>
      <c r="AU116" s="18" t="s">
        <v>74</v>
      </c>
      <c r="AY116" s="18" t="s">
        <v>133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18" t="s">
        <v>82</v>
      </c>
      <c r="BK116" s="194">
        <f t="shared" si="9"/>
        <v>0</v>
      </c>
      <c r="BL116" s="18" t="s">
        <v>538</v>
      </c>
      <c r="BM116" s="18" t="s">
        <v>2167</v>
      </c>
    </row>
    <row r="117" spans="2:65" s="1" customFormat="1" ht="33.75" customHeight="1">
      <c r="B117" s="35"/>
      <c r="C117" s="183" t="s">
        <v>146</v>
      </c>
      <c r="D117" s="183" t="s">
        <v>136</v>
      </c>
      <c r="E117" s="184" t="s">
        <v>1982</v>
      </c>
      <c r="F117" s="185" t="s">
        <v>2168</v>
      </c>
      <c r="G117" s="186" t="s">
        <v>1727</v>
      </c>
      <c r="H117" s="187">
        <v>4</v>
      </c>
      <c r="I117" s="188"/>
      <c r="J117" s="189">
        <f t="shared" si="0"/>
        <v>0</v>
      </c>
      <c r="K117" s="185" t="s">
        <v>2105</v>
      </c>
      <c r="L117" s="39"/>
      <c r="M117" s="190" t="s">
        <v>19</v>
      </c>
      <c r="N117" s="191" t="s">
        <v>45</v>
      </c>
      <c r="O117" s="61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18" t="s">
        <v>538</v>
      </c>
      <c r="AT117" s="18" t="s">
        <v>136</v>
      </c>
      <c r="AU117" s="18" t="s">
        <v>74</v>
      </c>
      <c r="AY117" s="18" t="s">
        <v>133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18" t="s">
        <v>82</v>
      </c>
      <c r="BK117" s="194">
        <f t="shared" si="9"/>
        <v>0</v>
      </c>
      <c r="BL117" s="18" t="s">
        <v>538</v>
      </c>
      <c r="BM117" s="18" t="s">
        <v>2169</v>
      </c>
    </row>
    <row r="118" spans="2:65" s="1" customFormat="1" ht="33.75" customHeight="1">
      <c r="B118" s="35"/>
      <c r="C118" s="183" t="s">
        <v>274</v>
      </c>
      <c r="D118" s="183" t="s">
        <v>136</v>
      </c>
      <c r="E118" s="184" t="s">
        <v>2003</v>
      </c>
      <c r="F118" s="185" t="s">
        <v>2170</v>
      </c>
      <c r="G118" s="186" t="s">
        <v>1727</v>
      </c>
      <c r="H118" s="187">
        <v>20</v>
      </c>
      <c r="I118" s="188"/>
      <c r="J118" s="189">
        <f t="shared" si="0"/>
        <v>0</v>
      </c>
      <c r="K118" s="185" t="s">
        <v>2105</v>
      </c>
      <c r="L118" s="39"/>
      <c r="M118" s="190" t="s">
        <v>19</v>
      </c>
      <c r="N118" s="191" t="s">
        <v>45</v>
      </c>
      <c r="O118" s="61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18" t="s">
        <v>538</v>
      </c>
      <c r="AT118" s="18" t="s">
        <v>136</v>
      </c>
      <c r="AU118" s="18" t="s">
        <v>74</v>
      </c>
      <c r="AY118" s="18" t="s">
        <v>133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18" t="s">
        <v>82</v>
      </c>
      <c r="BK118" s="194">
        <f t="shared" si="9"/>
        <v>0</v>
      </c>
      <c r="BL118" s="18" t="s">
        <v>538</v>
      </c>
      <c r="BM118" s="18" t="s">
        <v>2171</v>
      </c>
    </row>
    <row r="119" spans="2:65" s="1" customFormat="1" ht="33.75" customHeight="1">
      <c r="B119" s="35"/>
      <c r="C119" s="183" t="s">
        <v>278</v>
      </c>
      <c r="D119" s="183" t="s">
        <v>136</v>
      </c>
      <c r="E119" s="184" t="s">
        <v>2006</v>
      </c>
      <c r="F119" s="185" t="s">
        <v>2172</v>
      </c>
      <c r="G119" s="186" t="s">
        <v>1727</v>
      </c>
      <c r="H119" s="187">
        <v>3</v>
      </c>
      <c r="I119" s="188"/>
      <c r="J119" s="189">
        <f t="shared" si="0"/>
        <v>0</v>
      </c>
      <c r="K119" s="185" t="s">
        <v>2105</v>
      </c>
      <c r="L119" s="39"/>
      <c r="M119" s="190" t="s">
        <v>19</v>
      </c>
      <c r="N119" s="191" t="s">
        <v>45</v>
      </c>
      <c r="O119" s="61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18" t="s">
        <v>538</v>
      </c>
      <c r="AT119" s="18" t="s">
        <v>136</v>
      </c>
      <c r="AU119" s="18" t="s">
        <v>74</v>
      </c>
      <c r="AY119" s="18" t="s">
        <v>133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18" t="s">
        <v>82</v>
      </c>
      <c r="BK119" s="194">
        <f t="shared" si="9"/>
        <v>0</v>
      </c>
      <c r="BL119" s="18" t="s">
        <v>538</v>
      </c>
      <c r="BM119" s="18" t="s">
        <v>2173</v>
      </c>
    </row>
    <row r="120" spans="2:65" s="1" customFormat="1" ht="33.75" customHeight="1">
      <c r="B120" s="35"/>
      <c r="C120" s="183" t="s">
        <v>282</v>
      </c>
      <c r="D120" s="183" t="s">
        <v>136</v>
      </c>
      <c r="E120" s="184" t="s">
        <v>2009</v>
      </c>
      <c r="F120" s="185" t="s">
        <v>2174</v>
      </c>
      <c r="G120" s="186" t="s">
        <v>139</v>
      </c>
      <c r="H120" s="187">
        <v>198</v>
      </c>
      <c r="I120" s="188"/>
      <c r="J120" s="189">
        <f t="shared" si="0"/>
        <v>0</v>
      </c>
      <c r="K120" s="185" t="s">
        <v>2105</v>
      </c>
      <c r="L120" s="39"/>
      <c r="M120" s="190" t="s">
        <v>19</v>
      </c>
      <c r="N120" s="191" t="s">
        <v>45</v>
      </c>
      <c r="O120" s="61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18" t="s">
        <v>538</v>
      </c>
      <c r="AT120" s="18" t="s">
        <v>136</v>
      </c>
      <c r="AU120" s="18" t="s">
        <v>74</v>
      </c>
      <c r="AY120" s="18" t="s">
        <v>133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18" t="s">
        <v>82</v>
      </c>
      <c r="BK120" s="194">
        <f t="shared" si="9"/>
        <v>0</v>
      </c>
      <c r="BL120" s="18" t="s">
        <v>538</v>
      </c>
      <c r="BM120" s="18" t="s">
        <v>2175</v>
      </c>
    </row>
    <row r="121" spans="2:65" s="1" customFormat="1" ht="33.75" customHeight="1">
      <c r="B121" s="35"/>
      <c r="C121" s="183" t="s">
        <v>286</v>
      </c>
      <c r="D121" s="183" t="s">
        <v>136</v>
      </c>
      <c r="E121" s="184" t="s">
        <v>1863</v>
      </c>
      <c r="F121" s="185" t="s">
        <v>2176</v>
      </c>
      <c r="G121" s="186" t="s">
        <v>139</v>
      </c>
      <c r="H121" s="187">
        <v>672</v>
      </c>
      <c r="I121" s="188"/>
      <c r="J121" s="189">
        <f t="shared" si="0"/>
        <v>0</v>
      </c>
      <c r="K121" s="185" t="s">
        <v>2105</v>
      </c>
      <c r="L121" s="39"/>
      <c r="M121" s="190" t="s">
        <v>19</v>
      </c>
      <c r="N121" s="191" t="s">
        <v>45</v>
      </c>
      <c r="O121" s="61"/>
      <c r="P121" s="192">
        <f t="shared" si="1"/>
        <v>0</v>
      </c>
      <c r="Q121" s="192">
        <v>0</v>
      </c>
      <c r="R121" s="192">
        <f t="shared" si="2"/>
        <v>0</v>
      </c>
      <c r="S121" s="192">
        <v>0</v>
      </c>
      <c r="T121" s="193">
        <f t="shared" si="3"/>
        <v>0</v>
      </c>
      <c r="AR121" s="18" t="s">
        <v>538</v>
      </c>
      <c r="AT121" s="18" t="s">
        <v>136</v>
      </c>
      <c r="AU121" s="18" t="s">
        <v>74</v>
      </c>
      <c r="AY121" s="18" t="s">
        <v>133</v>
      </c>
      <c r="BE121" s="194">
        <f t="shared" si="4"/>
        <v>0</v>
      </c>
      <c r="BF121" s="194">
        <f t="shared" si="5"/>
        <v>0</v>
      </c>
      <c r="BG121" s="194">
        <f t="shared" si="6"/>
        <v>0</v>
      </c>
      <c r="BH121" s="194">
        <f t="shared" si="7"/>
        <v>0</v>
      </c>
      <c r="BI121" s="194">
        <f t="shared" si="8"/>
        <v>0</v>
      </c>
      <c r="BJ121" s="18" t="s">
        <v>82</v>
      </c>
      <c r="BK121" s="194">
        <f t="shared" si="9"/>
        <v>0</v>
      </c>
      <c r="BL121" s="18" t="s">
        <v>538</v>
      </c>
      <c r="BM121" s="18" t="s">
        <v>2177</v>
      </c>
    </row>
    <row r="122" spans="2:65" s="1" customFormat="1" ht="33.75" customHeight="1">
      <c r="B122" s="35"/>
      <c r="C122" s="183" t="s">
        <v>290</v>
      </c>
      <c r="D122" s="183" t="s">
        <v>136</v>
      </c>
      <c r="E122" s="184" t="s">
        <v>1866</v>
      </c>
      <c r="F122" s="185" t="s">
        <v>2178</v>
      </c>
      <c r="G122" s="186" t="s">
        <v>139</v>
      </c>
      <c r="H122" s="187">
        <v>50</v>
      </c>
      <c r="I122" s="188"/>
      <c r="J122" s="189">
        <f t="shared" si="0"/>
        <v>0</v>
      </c>
      <c r="K122" s="185" t="s">
        <v>2105</v>
      </c>
      <c r="L122" s="39"/>
      <c r="M122" s="190" t="s">
        <v>19</v>
      </c>
      <c r="N122" s="191" t="s">
        <v>45</v>
      </c>
      <c r="O122" s="61"/>
      <c r="P122" s="192">
        <f t="shared" si="1"/>
        <v>0</v>
      </c>
      <c r="Q122" s="192">
        <v>0</v>
      </c>
      <c r="R122" s="192">
        <f t="shared" si="2"/>
        <v>0</v>
      </c>
      <c r="S122" s="192">
        <v>0</v>
      </c>
      <c r="T122" s="193">
        <f t="shared" si="3"/>
        <v>0</v>
      </c>
      <c r="AR122" s="18" t="s">
        <v>538</v>
      </c>
      <c r="AT122" s="18" t="s">
        <v>136</v>
      </c>
      <c r="AU122" s="18" t="s">
        <v>74</v>
      </c>
      <c r="AY122" s="18" t="s">
        <v>133</v>
      </c>
      <c r="BE122" s="194">
        <f t="shared" si="4"/>
        <v>0</v>
      </c>
      <c r="BF122" s="194">
        <f t="shared" si="5"/>
        <v>0</v>
      </c>
      <c r="BG122" s="194">
        <f t="shared" si="6"/>
        <v>0</v>
      </c>
      <c r="BH122" s="194">
        <f t="shared" si="7"/>
        <v>0</v>
      </c>
      <c r="BI122" s="194">
        <f t="shared" si="8"/>
        <v>0</v>
      </c>
      <c r="BJ122" s="18" t="s">
        <v>82</v>
      </c>
      <c r="BK122" s="194">
        <f t="shared" si="9"/>
        <v>0</v>
      </c>
      <c r="BL122" s="18" t="s">
        <v>538</v>
      </c>
      <c r="BM122" s="18" t="s">
        <v>2179</v>
      </c>
    </row>
    <row r="123" spans="2:65" s="1" customFormat="1" ht="33.75" customHeight="1">
      <c r="B123" s="35"/>
      <c r="C123" s="183" t="s">
        <v>294</v>
      </c>
      <c r="D123" s="183" t="s">
        <v>136</v>
      </c>
      <c r="E123" s="184" t="s">
        <v>1869</v>
      </c>
      <c r="F123" s="185" t="s">
        <v>2180</v>
      </c>
      <c r="G123" s="186" t="s">
        <v>139</v>
      </c>
      <c r="H123" s="187">
        <v>15</v>
      </c>
      <c r="I123" s="188"/>
      <c r="J123" s="189">
        <f t="shared" si="0"/>
        <v>0</v>
      </c>
      <c r="K123" s="185" t="s">
        <v>2105</v>
      </c>
      <c r="L123" s="39"/>
      <c r="M123" s="190" t="s">
        <v>19</v>
      </c>
      <c r="N123" s="191" t="s">
        <v>45</v>
      </c>
      <c r="O123" s="61"/>
      <c r="P123" s="192">
        <f t="shared" si="1"/>
        <v>0</v>
      </c>
      <c r="Q123" s="192">
        <v>0</v>
      </c>
      <c r="R123" s="192">
        <f t="shared" si="2"/>
        <v>0</v>
      </c>
      <c r="S123" s="192">
        <v>0</v>
      </c>
      <c r="T123" s="193">
        <f t="shared" si="3"/>
        <v>0</v>
      </c>
      <c r="AR123" s="18" t="s">
        <v>538</v>
      </c>
      <c r="AT123" s="18" t="s">
        <v>136</v>
      </c>
      <c r="AU123" s="18" t="s">
        <v>74</v>
      </c>
      <c r="AY123" s="18" t="s">
        <v>133</v>
      </c>
      <c r="BE123" s="194">
        <f t="shared" si="4"/>
        <v>0</v>
      </c>
      <c r="BF123" s="194">
        <f t="shared" si="5"/>
        <v>0</v>
      </c>
      <c r="BG123" s="194">
        <f t="shared" si="6"/>
        <v>0</v>
      </c>
      <c r="BH123" s="194">
        <f t="shared" si="7"/>
        <v>0</v>
      </c>
      <c r="BI123" s="194">
        <f t="shared" si="8"/>
        <v>0</v>
      </c>
      <c r="BJ123" s="18" t="s">
        <v>82</v>
      </c>
      <c r="BK123" s="194">
        <f t="shared" si="9"/>
        <v>0</v>
      </c>
      <c r="BL123" s="18" t="s">
        <v>538</v>
      </c>
      <c r="BM123" s="18" t="s">
        <v>2181</v>
      </c>
    </row>
    <row r="124" spans="2:65" s="1" customFormat="1" ht="33.75" customHeight="1">
      <c r="B124" s="35"/>
      <c r="C124" s="183" t="s">
        <v>298</v>
      </c>
      <c r="D124" s="183" t="s">
        <v>136</v>
      </c>
      <c r="E124" s="184" t="s">
        <v>1871</v>
      </c>
      <c r="F124" s="185" t="s">
        <v>2182</v>
      </c>
      <c r="G124" s="186" t="s">
        <v>2164</v>
      </c>
      <c r="H124" s="187">
        <v>2</v>
      </c>
      <c r="I124" s="188"/>
      <c r="J124" s="189">
        <f t="shared" si="0"/>
        <v>0</v>
      </c>
      <c r="K124" s="185" t="s">
        <v>2105</v>
      </c>
      <c r="L124" s="39"/>
      <c r="M124" s="190" t="s">
        <v>19</v>
      </c>
      <c r="N124" s="191" t="s">
        <v>45</v>
      </c>
      <c r="O124" s="61"/>
      <c r="P124" s="192">
        <f t="shared" si="1"/>
        <v>0</v>
      </c>
      <c r="Q124" s="192">
        <v>0</v>
      </c>
      <c r="R124" s="192">
        <f t="shared" si="2"/>
        <v>0</v>
      </c>
      <c r="S124" s="192">
        <v>0</v>
      </c>
      <c r="T124" s="193">
        <f t="shared" si="3"/>
        <v>0</v>
      </c>
      <c r="AR124" s="18" t="s">
        <v>538</v>
      </c>
      <c r="AT124" s="18" t="s">
        <v>136</v>
      </c>
      <c r="AU124" s="18" t="s">
        <v>74</v>
      </c>
      <c r="AY124" s="18" t="s">
        <v>133</v>
      </c>
      <c r="BE124" s="194">
        <f t="shared" si="4"/>
        <v>0</v>
      </c>
      <c r="BF124" s="194">
        <f t="shared" si="5"/>
        <v>0</v>
      </c>
      <c r="BG124" s="194">
        <f t="shared" si="6"/>
        <v>0</v>
      </c>
      <c r="BH124" s="194">
        <f t="shared" si="7"/>
        <v>0</v>
      </c>
      <c r="BI124" s="194">
        <f t="shared" si="8"/>
        <v>0</v>
      </c>
      <c r="BJ124" s="18" t="s">
        <v>82</v>
      </c>
      <c r="BK124" s="194">
        <f t="shared" si="9"/>
        <v>0</v>
      </c>
      <c r="BL124" s="18" t="s">
        <v>538</v>
      </c>
      <c r="BM124" s="18" t="s">
        <v>2183</v>
      </c>
    </row>
    <row r="125" spans="2:65" s="1" customFormat="1" ht="33.75" customHeight="1">
      <c r="B125" s="35"/>
      <c r="C125" s="183" t="s">
        <v>302</v>
      </c>
      <c r="D125" s="183" t="s">
        <v>136</v>
      </c>
      <c r="E125" s="184" t="s">
        <v>1875</v>
      </c>
      <c r="F125" s="185" t="s">
        <v>2184</v>
      </c>
      <c r="G125" s="186" t="s">
        <v>2164</v>
      </c>
      <c r="H125" s="187">
        <v>1</v>
      </c>
      <c r="I125" s="188"/>
      <c r="J125" s="189">
        <f t="shared" si="0"/>
        <v>0</v>
      </c>
      <c r="K125" s="185" t="s">
        <v>2105</v>
      </c>
      <c r="L125" s="39"/>
      <c r="M125" s="190" t="s">
        <v>19</v>
      </c>
      <c r="N125" s="191" t="s">
        <v>45</v>
      </c>
      <c r="O125" s="61"/>
      <c r="P125" s="192">
        <f t="shared" si="1"/>
        <v>0</v>
      </c>
      <c r="Q125" s="192">
        <v>0</v>
      </c>
      <c r="R125" s="192">
        <f t="shared" si="2"/>
        <v>0</v>
      </c>
      <c r="S125" s="192">
        <v>0</v>
      </c>
      <c r="T125" s="193">
        <f t="shared" si="3"/>
        <v>0</v>
      </c>
      <c r="AR125" s="18" t="s">
        <v>538</v>
      </c>
      <c r="AT125" s="18" t="s">
        <v>136</v>
      </c>
      <c r="AU125" s="18" t="s">
        <v>74</v>
      </c>
      <c r="AY125" s="18" t="s">
        <v>133</v>
      </c>
      <c r="BE125" s="194">
        <f t="shared" si="4"/>
        <v>0</v>
      </c>
      <c r="BF125" s="194">
        <f t="shared" si="5"/>
        <v>0</v>
      </c>
      <c r="BG125" s="194">
        <f t="shared" si="6"/>
        <v>0</v>
      </c>
      <c r="BH125" s="194">
        <f t="shared" si="7"/>
        <v>0</v>
      </c>
      <c r="BI125" s="194">
        <f t="shared" si="8"/>
        <v>0</v>
      </c>
      <c r="BJ125" s="18" t="s">
        <v>82</v>
      </c>
      <c r="BK125" s="194">
        <f t="shared" si="9"/>
        <v>0</v>
      </c>
      <c r="BL125" s="18" t="s">
        <v>538</v>
      </c>
      <c r="BM125" s="18" t="s">
        <v>2185</v>
      </c>
    </row>
    <row r="126" spans="2:65" s="1" customFormat="1" ht="33.75" customHeight="1">
      <c r="B126" s="35"/>
      <c r="C126" s="183" t="s">
        <v>306</v>
      </c>
      <c r="D126" s="183" t="s">
        <v>136</v>
      </c>
      <c r="E126" s="184" t="s">
        <v>1878</v>
      </c>
      <c r="F126" s="185" t="s">
        <v>2186</v>
      </c>
      <c r="G126" s="186" t="s">
        <v>2164</v>
      </c>
      <c r="H126" s="187">
        <v>1</v>
      </c>
      <c r="I126" s="188"/>
      <c r="J126" s="189">
        <f t="shared" si="0"/>
        <v>0</v>
      </c>
      <c r="K126" s="185" t="s">
        <v>2105</v>
      </c>
      <c r="L126" s="39"/>
      <c r="M126" s="206" t="s">
        <v>19</v>
      </c>
      <c r="N126" s="207" t="s">
        <v>45</v>
      </c>
      <c r="O126" s="208"/>
      <c r="P126" s="209">
        <f t="shared" si="1"/>
        <v>0</v>
      </c>
      <c r="Q126" s="209">
        <v>0</v>
      </c>
      <c r="R126" s="209">
        <f t="shared" si="2"/>
        <v>0</v>
      </c>
      <c r="S126" s="209">
        <v>0</v>
      </c>
      <c r="T126" s="210">
        <f t="shared" si="3"/>
        <v>0</v>
      </c>
      <c r="AR126" s="18" t="s">
        <v>538</v>
      </c>
      <c r="AT126" s="18" t="s">
        <v>136</v>
      </c>
      <c r="AU126" s="18" t="s">
        <v>74</v>
      </c>
      <c r="AY126" s="18" t="s">
        <v>133</v>
      </c>
      <c r="BE126" s="194">
        <f t="shared" si="4"/>
        <v>0</v>
      </c>
      <c r="BF126" s="194">
        <f t="shared" si="5"/>
        <v>0</v>
      </c>
      <c r="BG126" s="194">
        <f t="shared" si="6"/>
        <v>0</v>
      </c>
      <c r="BH126" s="194">
        <f t="shared" si="7"/>
        <v>0</v>
      </c>
      <c r="BI126" s="194">
        <f t="shared" si="8"/>
        <v>0</v>
      </c>
      <c r="BJ126" s="18" t="s">
        <v>82</v>
      </c>
      <c r="BK126" s="194">
        <f t="shared" si="9"/>
        <v>0</v>
      </c>
      <c r="BL126" s="18" t="s">
        <v>538</v>
      </c>
      <c r="BM126" s="18" t="s">
        <v>2187</v>
      </c>
    </row>
    <row r="127" spans="2:12" s="1" customFormat="1" ht="6.95" customHeight="1">
      <c r="B127" s="47"/>
      <c r="C127" s="48"/>
      <c r="D127" s="48"/>
      <c r="E127" s="48"/>
      <c r="F127" s="48"/>
      <c r="G127" s="48"/>
      <c r="H127" s="48"/>
      <c r="I127" s="135"/>
      <c r="J127" s="48"/>
      <c r="K127" s="48"/>
      <c r="L127" s="39"/>
    </row>
  </sheetData>
  <sheetProtection algorithmName="SHA-512" hashValue="j6nCn+yVo2AOrD7zxILvcv4RDPhUx5TYybvq9cEp4RHUhOJcdhb5INhnHkqOUj7ba5bQxRI2h777P4MTbjzuCQ==" saltValue="W54HlH57d5lWnBFICTWHc1yysuist1o+IrUFLpE/g6UrIxVUUNpQdTltY61QEi1ap/oQV04ThQrPkGZ639sErg==" spinCount="100000" sheet="1" objects="1" scenarios="1" formatColumns="0" formatRows="0" autoFilter="0"/>
  <autoFilter ref="C84:K126"/>
  <mergeCells count="12">
    <mergeCell ref="E77:H77"/>
    <mergeCell ref="L2:V2"/>
    <mergeCell ref="E50:H50"/>
    <mergeCell ref="E52:H52"/>
    <mergeCell ref="E54:H54"/>
    <mergeCell ref="E73:H73"/>
    <mergeCell ref="E75:H7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8" t="s">
        <v>103</v>
      </c>
    </row>
    <row r="3" spans="2:46" ht="6.95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84</v>
      </c>
    </row>
    <row r="4" spans="2:46" ht="24.95" customHeight="1">
      <c r="B4" s="21"/>
      <c r="D4" s="111" t="s">
        <v>104</v>
      </c>
      <c r="L4" s="21"/>
      <c r="M4" s="25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2" t="s">
        <v>16</v>
      </c>
      <c r="L6" s="21"/>
    </row>
    <row r="7" spans="2:12" ht="16.5" customHeight="1">
      <c r="B7" s="21"/>
      <c r="E7" s="376" t="str">
        <f>'Rekapitulace stavby'!K6</f>
        <v>SOŠ a SOU řemesel - Stavební úpravy provozního objektu na univerzální dílnu</v>
      </c>
      <c r="F7" s="377"/>
      <c r="G7" s="377"/>
      <c r="H7" s="377"/>
      <c r="L7" s="21"/>
    </row>
    <row r="8" spans="2:12" ht="12" customHeight="1">
      <c r="B8" s="21"/>
      <c r="D8" s="112" t="s">
        <v>105</v>
      </c>
      <c r="L8" s="21"/>
    </row>
    <row r="9" spans="2:12" s="1" customFormat="1" ht="16.5" customHeight="1">
      <c r="B9" s="39"/>
      <c r="E9" s="376" t="s">
        <v>2101</v>
      </c>
      <c r="F9" s="379"/>
      <c r="G9" s="379"/>
      <c r="H9" s="379"/>
      <c r="I9" s="113"/>
      <c r="L9" s="39"/>
    </row>
    <row r="10" spans="2:12" s="1" customFormat="1" ht="12" customHeight="1">
      <c r="B10" s="39"/>
      <c r="D10" s="112" t="s">
        <v>2102</v>
      </c>
      <c r="I10" s="113"/>
      <c r="L10" s="39"/>
    </row>
    <row r="11" spans="2:12" s="1" customFormat="1" ht="36.95" customHeight="1">
      <c r="B11" s="39"/>
      <c r="E11" s="378" t="s">
        <v>2188</v>
      </c>
      <c r="F11" s="379"/>
      <c r="G11" s="379"/>
      <c r="H11" s="379"/>
      <c r="I11" s="113"/>
      <c r="L11" s="39"/>
    </row>
    <row r="12" spans="2:12" s="1" customFormat="1" ht="11.25">
      <c r="B12" s="39"/>
      <c r="I12" s="113"/>
      <c r="L12" s="39"/>
    </row>
    <row r="13" spans="2:12" s="1" customFormat="1" ht="12" customHeight="1">
      <c r="B13" s="39"/>
      <c r="D13" s="112" t="s">
        <v>18</v>
      </c>
      <c r="F13" s="18" t="s">
        <v>19</v>
      </c>
      <c r="I13" s="114" t="s">
        <v>20</v>
      </c>
      <c r="J13" s="18" t="s">
        <v>19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15. 4. 2019</v>
      </c>
      <c r="L14" s="39"/>
    </row>
    <row r="15" spans="2:12" s="1" customFormat="1" ht="10.9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19</v>
      </c>
      <c r="L16" s="39"/>
    </row>
    <row r="17" spans="2:12" s="1" customFormat="1" ht="18" customHeight="1">
      <c r="B17" s="39"/>
      <c r="E17" s="18" t="s">
        <v>27</v>
      </c>
      <c r="I17" s="114" t="s">
        <v>28</v>
      </c>
      <c r="J17" s="18" t="s">
        <v>19</v>
      </c>
      <c r="L17" s="39"/>
    </row>
    <row r="18" spans="2:12" s="1" customFormat="1" ht="6.95" customHeight="1">
      <c r="B18" s="39"/>
      <c r="I18" s="113"/>
      <c r="L18" s="39"/>
    </row>
    <row r="19" spans="2:12" s="1" customFormat="1" ht="12" customHeight="1">
      <c r="B19" s="39"/>
      <c r="D19" s="112" t="s">
        <v>29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0" t="str">
        <f>'Rekapitulace stavby'!E14</f>
        <v>Vyplň údaj</v>
      </c>
      <c r="F20" s="381"/>
      <c r="G20" s="381"/>
      <c r="H20" s="381"/>
      <c r="I20" s="114" t="s">
        <v>28</v>
      </c>
      <c r="J20" s="31" t="str">
        <f>'Rekapitulace stavby'!AN14</f>
        <v>Vyplň údaj</v>
      </c>
      <c r="L20" s="39"/>
    </row>
    <row r="21" spans="2:12" s="1" customFormat="1" ht="6.95" customHeight="1">
      <c r="B21" s="39"/>
      <c r="I21" s="113"/>
      <c r="L21" s="39"/>
    </row>
    <row r="22" spans="2:12" s="1" customFormat="1" ht="12" customHeight="1">
      <c r="B22" s="39"/>
      <c r="D22" s="112" t="s">
        <v>31</v>
      </c>
      <c r="I22" s="114" t="s">
        <v>26</v>
      </c>
      <c r="J22" s="18" t="s">
        <v>32</v>
      </c>
      <c r="L22" s="39"/>
    </row>
    <row r="23" spans="2:12" s="1" customFormat="1" ht="18" customHeight="1">
      <c r="B23" s="39"/>
      <c r="E23" s="18" t="s">
        <v>33</v>
      </c>
      <c r="I23" s="114" t="s">
        <v>28</v>
      </c>
      <c r="J23" s="18" t="s">
        <v>34</v>
      </c>
      <c r="L23" s="39"/>
    </row>
    <row r="24" spans="2:12" s="1" customFormat="1" ht="6.95" customHeight="1">
      <c r="B24" s="39"/>
      <c r="I24" s="113"/>
      <c r="L24" s="39"/>
    </row>
    <row r="25" spans="2:12" s="1" customFormat="1" ht="12" customHeight="1">
      <c r="B25" s="39"/>
      <c r="D25" s="112" t="s">
        <v>36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6.95" customHeight="1">
      <c r="B27" s="39"/>
      <c r="I27" s="113"/>
      <c r="L27" s="39"/>
    </row>
    <row r="28" spans="2:12" s="1" customFormat="1" ht="12" customHeight="1">
      <c r="B28" s="39"/>
      <c r="D28" s="112" t="s">
        <v>38</v>
      </c>
      <c r="I28" s="113"/>
      <c r="L28" s="39"/>
    </row>
    <row r="29" spans="2:12" s="7" customFormat="1" ht="45" customHeight="1">
      <c r="B29" s="116"/>
      <c r="E29" s="382" t="s">
        <v>107</v>
      </c>
      <c r="F29" s="382"/>
      <c r="G29" s="382"/>
      <c r="H29" s="382"/>
      <c r="I29" s="117"/>
      <c r="L29" s="116"/>
    </row>
    <row r="30" spans="2:12" s="1" customFormat="1" ht="6.95" customHeight="1">
      <c r="B30" s="39"/>
      <c r="I30" s="113"/>
      <c r="L30" s="39"/>
    </row>
    <row r="31" spans="2:12" s="1" customFormat="1" ht="6.95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35" customHeight="1">
      <c r="B32" s="39"/>
      <c r="D32" s="119" t="s">
        <v>40</v>
      </c>
      <c r="I32" s="113"/>
      <c r="J32" s="120">
        <f>ROUND(J87,2)</f>
        <v>0</v>
      </c>
      <c r="L32" s="39"/>
    </row>
    <row r="33" spans="2:12" s="1" customFormat="1" ht="6.95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45" customHeight="1">
      <c r="B34" s="39"/>
      <c r="F34" s="121" t="s">
        <v>42</v>
      </c>
      <c r="I34" s="122" t="s">
        <v>41</v>
      </c>
      <c r="J34" s="121" t="s">
        <v>43</v>
      </c>
      <c r="L34" s="39"/>
    </row>
    <row r="35" spans="2:12" s="1" customFormat="1" ht="14.45" customHeight="1">
      <c r="B35" s="39"/>
      <c r="D35" s="112" t="s">
        <v>44</v>
      </c>
      <c r="E35" s="112" t="s">
        <v>45</v>
      </c>
      <c r="F35" s="123">
        <f>ROUND((SUM(BE87:BE118)),2)</f>
        <v>0</v>
      </c>
      <c r="I35" s="124">
        <v>0.21</v>
      </c>
      <c r="J35" s="123">
        <f>ROUND(((SUM(BE87:BE118))*I35),2)</f>
        <v>0</v>
      </c>
      <c r="L35" s="39"/>
    </row>
    <row r="36" spans="2:12" s="1" customFormat="1" ht="14.45" customHeight="1">
      <c r="B36" s="39"/>
      <c r="E36" s="112" t="s">
        <v>46</v>
      </c>
      <c r="F36" s="123">
        <f>ROUND((SUM(BF87:BF118)),2)</f>
        <v>0</v>
      </c>
      <c r="I36" s="124">
        <v>0.15</v>
      </c>
      <c r="J36" s="123">
        <f>ROUND(((SUM(BF87:BF118))*I36),2)</f>
        <v>0</v>
      </c>
      <c r="L36" s="39"/>
    </row>
    <row r="37" spans="2:12" s="1" customFormat="1" ht="14.45" customHeight="1" hidden="1">
      <c r="B37" s="39"/>
      <c r="E37" s="112" t="s">
        <v>47</v>
      </c>
      <c r="F37" s="123">
        <f>ROUND((SUM(BG87:BG118)),2)</f>
        <v>0</v>
      </c>
      <c r="I37" s="124">
        <v>0.21</v>
      </c>
      <c r="J37" s="123">
        <f>0</f>
        <v>0</v>
      </c>
      <c r="L37" s="39"/>
    </row>
    <row r="38" spans="2:12" s="1" customFormat="1" ht="14.45" customHeight="1" hidden="1">
      <c r="B38" s="39"/>
      <c r="E38" s="112" t="s">
        <v>48</v>
      </c>
      <c r="F38" s="123">
        <f>ROUND((SUM(BH87:BH118)),2)</f>
        <v>0</v>
      </c>
      <c r="I38" s="124">
        <v>0.15</v>
      </c>
      <c r="J38" s="123">
        <f>0</f>
        <v>0</v>
      </c>
      <c r="L38" s="39"/>
    </row>
    <row r="39" spans="2:12" s="1" customFormat="1" ht="14.45" customHeight="1" hidden="1">
      <c r="B39" s="39"/>
      <c r="E39" s="112" t="s">
        <v>49</v>
      </c>
      <c r="F39" s="123">
        <f>ROUND((SUM(BI87:BI118)),2)</f>
        <v>0</v>
      </c>
      <c r="I39" s="124">
        <v>0</v>
      </c>
      <c r="J39" s="123">
        <f>0</f>
        <v>0</v>
      </c>
      <c r="L39" s="39"/>
    </row>
    <row r="40" spans="2:12" s="1" customFormat="1" ht="6.95" customHeight="1">
      <c r="B40" s="39"/>
      <c r="I40" s="113"/>
      <c r="L40" s="39"/>
    </row>
    <row r="41" spans="2:12" s="1" customFormat="1" ht="25.35" customHeight="1">
      <c r="B41" s="39"/>
      <c r="C41" s="125"/>
      <c r="D41" s="126" t="s">
        <v>50</v>
      </c>
      <c r="E41" s="127"/>
      <c r="F41" s="127"/>
      <c r="G41" s="128" t="s">
        <v>51</v>
      </c>
      <c r="H41" s="129" t="s">
        <v>52</v>
      </c>
      <c r="I41" s="130"/>
      <c r="J41" s="131">
        <f>SUM(J32:J39)</f>
        <v>0</v>
      </c>
      <c r="K41" s="132"/>
      <c r="L41" s="39"/>
    </row>
    <row r="42" spans="2:12" s="1" customFormat="1" ht="14.4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6.95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4.95" customHeight="1">
      <c r="B47" s="35"/>
      <c r="C47" s="24" t="s">
        <v>108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16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3" t="str">
        <f>E7</f>
        <v>SOŠ a SOU řemesel - Stavební úpravy provozního objektu na univerzální dílnu</v>
      </c>
      <c r="F50" s="384"/>
      <c r="G50" s="384"/>
      <c r="H50" s="384"/>
      <c r="I50" s="113"/>
      <c r="J50" s="36"/>
      <c r="K50" s="36"/>
      <c r="L50" s="39"/>
    </row>
    <row r="51" spans="2:12" ht="12" customHeight="1">
      <c r="B51" s="22"/>
      <c r="C51" s="30" t="s">
        <v>105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3" t="s">
        <v>2101</v>
      </c>
      <c r="F52" s="351"/>
      <c r="G52" s="351"/>
      <c r="H52" s="351"/>
      <c r="I52" s="113"/>
      <c r="J52" s="36"/>
      <c r="K52" s="36"/>
      <c r="L52" s="39"/>
    </row>
    <row r="53" spans="2:12" s="1" customFormat="1" ht="12" customHeight="1">
      <c r="B53" s="35"/>
      <c r="C53" s="30" t="s">
        <v>2102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2" t="str">
        <f>E11</f>
        <v>17906ELSLEZS - zabezpečovací a přístupový systém</v>
      </c>
      <c r="F54" s="351"/>
      <c r="G54" s="351"/>
      <c r="H54" s="351"/>
      <c r="I54" s="113"/>
      <c r="J54" s="36"/>
      <c r="K54" s="36"/>
      <c r="L54" s="39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Čáslavská č.p. 202, Kutná Hora - Karlov</v>
      </c>
      <c r="G56" s="36"/>
      <c r="H56" s="36"/>
      <c r="I56" s="114" t="s">
        <v>23</v>
      </c>
      <c r="J56" s="56" t="str">
        <f>IF(J14="","",J14)</f>
        <v>15. 4. 2019</v>
      </c>
      <c r="K56" s="36"/>
      <c r="L56" s="39"/>
    </row>
    <row r="57" spans="2:12" s="1" customFormat="1" ht="6.95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38.65" customHeight="1">
      <c r="B58" s="35"/>
      <c r="C58" s="30" t="s">
        <v>25</v>
      </c>
      <c r="D58" s="36"/>
      <c r="E58" s="36"/>
      <c r="F58" s="28" t="str">
        <f>E17</f>
        <v xml:space="preserve">SOŠ a SOU řemesel, Kutná Hora, Čáslavská 202 </v>
      </c>
      <c r="G58" s="36"/>
      <c r="H58" s="36"/>
      <c r="I58" s="114" t="s">
        <v>31</v>
      </c>
      <c r="J58" s="33" t="str">
        <f>E23</f>
        <v>Kutnohorská stavební projekce- ing.Zuzana Hádková</v>
      </c>
      <c r="K58" s="36"/>
      <c r="L58" s="39"/>
    </row>
    <row r="59" spans="2:12" s="1" customFormat="1" ht="13.7" customHeight="1">
      <c r="B59" s="35"/>
      <c r="C59" s="30" t="s">
        <v>29</v>
      </c>
      <c r="D59" s="36"/>
      <c r="E59" s="36"/>
      <c r="F59" s="28" t="str">
        <f>IF(E20="","",E20)</f>
        <v>Vyplň údaj</v>
      </c>
      <c r="G59" s="36"/>
      <c r="H59" s="36"/>
      <c r="I59" s="114" t="s">
        <v>36</v>
      </c>
      <c r="J59" s="33" t="str">
        <f>E26</f>
        <v xml:space="preserve"> </v>
      </c>
      <c r="K59" s="36"/>
      <c r="L59" s="39"/>
    </row>
    <row r="60" spans="2:12" s="1" customFormat="1" ht="10.3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109</v>
      </c>
      <c r="D61" s="140"/>
      <c r="E61" s="140"/>
      <c r="F61" s="140"/>
      <c r="G61" s="140"/>
      <c r="H61" s="140"/>
      <c r="I61" s="141"/>
      <c r="J61" s="142" t="s">
        <v>110</v>
      </c>
      <c r="K61" s="140"/>
      <c r="L61" s="39"/>
    </row>
    <row r="62" spans="2:12" s="1" customFormat="1" ht="10.3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9" customHeight="1">
      <c r="B63" s="35"/>
      <c r="C63" s="143" t="s">
        <v>72</v>
      </c>
      <c r="D63" s="36"/>
      <c r="E63" s="36"/>
      <c r="F63" s="36"/>
      <c r="G63" s="36"/>
      <c r="H63" s="36"/>
      <c r="I63" s="113"/>
      <c r="J63" s="74">
        <f>J87</f>
        <v>0</v>
      </c>
      <c r="K63" s="36"/>
      <c r="L63" s="39"/>
      <c r="AU63" s="18" t="s">
        <v>111</v>
      </c>
    </row>
    <row r="64" spans="2:12" s="8" customFormat="1" ht="24.95" customHeight="1">
      <c r="B64" s="144"/>
      <c r="C64" s="145"/>
      <c r="D64" s="146" t="s">
        <v>2189</v>
      </c>
      <c r="E64" s="147"/>
      <c r="F64" s="147"/>
      <c r="G64" s="147"/>
      <c r="H64" s="147"/>
      <c r="I64" s="148"/>
      <c r="J64" s="149">
        <f>J88</f>
        <v>0</v>
      </c>
      <c r="K64" s="145"/>
      <c r="L64" s="150"/>
    </row>
    <row r="65" spans="2:12" s="8" customFormat="1" ht="24.95" customHeight="1">
      <c r="B65" s="144"/>
      <c r="C65" s="145"/>
      <c r="D65" s="146" t="s">
        <v>2190</v>
      </c>
      <c r="E65" s="147"/>
      <c r="F65" s="147"/>
      <c r="G65" s="147"/>
      <c r="H65" s="147"/>
      <c r="I65" s="148"/>
      <c r="J65" s="149">
        <f>J106</f>
        <v>0</v>
      </c>
      <c r="K65" s="145"/>
      <c r="L65" s="150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12" s="1" customFormat="1" ht="6.95" customHeight="1">
      <c r="B67" s="47"/>
      <c r="C67" s="48"/>
      <c r="D67" s="48"/>
      <c r="E67" s="48"/>
      <c r="F67" s="48"/>
      <c r="G67" s="48"/>
      <c r="H67" s="48"/>
      <c r="I67" s="135"/>
      <c r="J67" s="48"/>
      <c r="K67" s="48"/>
      <c r="L67" s="39"/>
    </row>
    <row r="71" spans="2:12" s="1" customFormat="1" ht="6.95" customHeight="1">
      <c r="B71" s="49"/>
      <c r="C71" s="50"/>
      <c r="D71" s="50"/>
      <c r="E71" s="50"/>
      <c r="F71" s="50"/>
      <c r="G71" s="50"/>
      <c r="H71" s="50"/>
      <c r="I71" s="138"/>
      <c r="J71" s="50"/>
      <c r="K71" s="50"/>
      <c r="L71" s="39"/>
    </row>
    <row r="72" spans="2:12" s="1" customFormat="1" ht="24.95" customHeight="1">
      <c r="B72" s="35"/>
      <c r="C72" s="24" t="s">
        <v>118</v>
      </c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13"/>
      <c r="J73" s="36"/>
      <c r="K73" s="36"/>
      <c r="L73" s="39"/>
    </row>
    <row r="74" spans="2:12" s="1" customFormat="1" ht="12" customHeight="1">
      <c r="B74" s="35"/>
      <c r="C74" s="30" t="s">
        <v>16</v>
      </c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16.5" customHeight="1">
      <c r="B75" s="35"/>
      <c r="C75" s="36"/>
      <c r="D75" s="36"/>
      <c r="E75" s="383" t="str">
        <f>E7</f>
        <v>SOŠ a SOU řemesel - Stavební úpravy provozního objektu na univerzální dílnu</v>
      </c>
      <c r="F75" s="384"/>
      <c r="G75" s="384"/>
      <c r="H75" s="384"/>
      <c r="I75" s="113"/>
      <c r="J75" s="36"/>
      <c r="K75" s="36"/>
      <c r="L75" s="39"/>
    </row>
    <row r="76" spans="2:12" ht="12" customHeight="1">
      <c r="B76" s="22"/>
      <c r="C76" s="30" t="s">
        <v>105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3" t="s">
        <v>2101</v>
      </c>
      <c r="F77" s="351"/>
      <c r="G77" s="351"/>
      <c r="H77" s="351"/>
      <c r="I77" s="113"/>
      <c r="J77" s="36"/>
      <c r="K77" s="36"/>
      <c r="L77" s="39"/>
    </row>
    <row r="78" spans="2:12" s="1" customFormat="1" ht="12" customHeight="1">
      <c r="B78" s="35"/>
      <c r="C78" s="30" t="s">
        <v>2102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6.5" customHeight="1">
      <c r="B79" s="35"/>
      <c r="C79" s="36"/>
      <c r="D79" s="36"/>
      <c r="E79" s="352" t="str">
        <f>E11</f>
        <v>17906ELSLEZS - zabezpečovací a přístupový systém</v>
      </c>
      <c r="F79" s="351"/>
      <c r="G79" s="351"/>
      <c r="H79" s="351"/>
      <c r="I79" s="113"/>
      <c r="J79" s="36"/>
      <c r="K79" s="36"/>
      <c r="L79" s="39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Čáslavská č.p. 202, Kutná Hora - Karlov</v>
      </c>
      <c r="G81" s="36"/>
      <c r="H81" s="36"/>
      <c r="I81" s="114" t="s">
        <v>23</v>
      </c>
      <c r="J81" s="56" t="str">
        <f>IF(J14="","",J14)</f>
        <v>15. 4. 2019</v>
      </c>
      <c r="K81" s="36"/>
      <c r="L81" s="39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38.65" customHeight="1">
      <c r="B83" s="35"/>
      <c r="C83" s="30" t="s">
        <v>25</v>
      </c>
      <c r="D83" s="36"/>
      <c r="E83" s="36"/>
      <c r="F83" s="28" t="str">
        <f>E17</f>
        <v xml:space="preserve">SOŠ a SOU řemesel, Kutná Hora, Čáslavská 202 </v>
      </c>
      <c r="G83" s="36"/>
      <c r="H83" s="36"/>
      <c r="I83" s="114" t="s">
        <v>31</v>
      </c>
      <c r="J83" s="33" t="str">
        <f>E23</f>
        <v>Kutnohorská stavební projekce- ing.Zuzana Hádková</v>
      </c>
      <c r="K83" s="36"/>
      <c r="L83" s="39"/>
    </row>
    <row r="84" spans="2:12" s="1" customFormat="1" ht="13.7" customHeight="1">
      <c r="B84" s="35"/>
      <c r="C84" s="30" t="s">
        <v>29</v>
      </c>
      <c r="D84" s="36"/>
      <c r="E84" s="36"/>
      <c r="F84" s="28" t="str">
        <f>IF(E20="","",E20)</f>
        <v>Vyplň údaj</v>
      </c>
      <c r="G84" s="36"/>
      <c r="H84" s="36"/>
      <c r="I84" s="114" t="s">
        <v>36</v>
      </c>
      <c r="J84" s="33" t="str">
        <f>E26</f>
        <v xml:space="preserve"> </v>
      </c>
      <c r="K84" s="36"/>
      <c r="L84" s="39"/>
    </row>
    <row r="85" spans="2:12" s="1" customFormat="1" ht="10.35" customHeight="1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20" s="10" customFormat="1" ht="29.25" customHeight="1">
      <c r="B86" s="157"/>
      <c r="C86" s="158" t="s">
        <v>119</v>
      </c>
      <c r="D86" s="159" t="s">
        <v>59</v>
      </c>
      <c r="E86" s="159" t="s">
        <v>55</v>
      </c>
      <c r="F86" s="159" t="s">
        <v>56</v>
      </c>
      <c r="G86" s="159" t="s">
        <v>120</v>
      </c>
      <c r="H86" s="159" t="s">
        <v>121</v>
      </c>
      <c r="I86" s="160" t="s">
        <v>122</v>
      </c>
      <c r="J86" s="159" t="s">
        <v>110</v>
      </c>
      <c r="K86" s="161" t="s">
        <v>123</v>
      </c>
      <c r="L86" s="162"/>
      <c r="M86" s="65" t="s">
        <v>19</v>
      </c>
      <c r="N86" s="66" t="s">
        <v>44</v>
      </c>
      <c r="O86" s="66" t="s">
        <v>124</v>
      </c>
      <c r="P86" s="66" t="s">
        <v>125</v>
      </c>
      <c r="Q86" s="66" t="s">
        <v>126</v>
      </c>
      <c r="R86" s="66" t="s">
        <v>127</v>
      </c>
      <c r="S86" s="66" t="s">
        <v>128</v>
      </c>
      <c r="T86" s="67" t="s">
        <v>129</v>
      </c>
    </row>
    <row r="87" spans="2:63" s="1" customFormat="1" ht="22.9" customHeight="1">
      <c r="B87" s="35"/>
      <c r="C87" s="72" t="s">
        <v>130</v>
      </c>
      <c r="D87" s="36"/>
      <c r="E87" s="36"/>
      <c r="F87" s="36"/>
      <c r="G87" s="36"/>
      <c r="H87" s="36"/>
      <c r="I87" s="113"/>
      <c r="J87" s="163">
        <f>BK87</f>
        <v>0</v>
      </c>
      <c r="K87" s="36"/>
      <c r="L87" s="39"/>
      <c r="M87" s="68"/>
      <c r="N87" s="69"/>
      <c r="O87" s="69"/>
      <c r="P87" s="164">
        <f>P88+P106</f>
        <v>0</v>
      </c>
      <c r="Q87" s="69"/>
      <c r="R87" s="164">
        <f>R88+R106</f>
        <v>0</v>
      </c>
      <c r="S87" s="69"/>
      <c r="T87" s="165">
        <f>T88+T106</f>
        <v>0</v>
      </c>
      <c r="AT87" s="18" t="s">
        <v>73</v>
      </c>
      <c r="AU87" s="18" t="s">
        <v>111</v>
      </c>
      <c r="BK87" s="166">
        <f>BK88+BK106</f>
        <v>0</v>
      </c>
    </row>
    <row r="88" spans="2:63" s="11" customFormat="1" ht="25.9" customHeight="1">
      <c r="B88" s="167"/>
      <c r="C88" s="168"/>
      <c r="D88" s="169" t="s">
        <v>73</v>
      </c>
      <c r="E88" s="170" t="s">
        <v>1862</v>
      </c>
      <c r="F88" s="170" t="s">
        <v>2191</v>
      </c>
      <c r="G88" s="168"/>
      <c r="H88" s="168"/>
      <c r="I88" s="171"/>
      <c r="J88" s="172">
        <f>BK88</f>
        <v>0</v>
      </c>
      <c r="K88" s="168"/>
      <c r="L88" s="173"/>
      <c r="M88" s="174"/>
      <c r="N88" s="175"/>
      <c r="O88" s="175"/>
      <c r="P88" s="176">
        <f>SUM(P89:P105)</f>
        <v>0</v>
      </c>
      <c r="Q88" s="175"/>
      <c r="R88" s="176">
        <f>SUM(R89:R105)</f>
        <v>0</v>
      </c>
      <c r="S88" s="175"/>
      <c r="T88" s="177">
        <f>SUM(T89:T105)</f>
        <v>0</v>
      </c>
      <c r="AR88" s="178" t="s">
        <v>148</v>
      </c>
      <c r="AT88" s="179" t="s">
        <v>73</v>
      </c>
      <c r="AU88" s="179" t="s">
        <v>74</v>
      </c>
      <c r="AY88" s="178" t="s">
        <v>133</v>
      </c>
      <c r="BK88" s="180">
        <f>SUM(BK89:BK105)</f>
        <v>0</v>
      </c>
    </row>
    <row r="89" spans="2:65" s="1" customFormat="1" ht="33.75" customHeight="1">
      <c r="B89" s="35"/>
      <c r="C89" s="195" t="s">
        <v>82</v>
      </c>
      <c r="D89" s="195" t="s">
        <v>143</v>
      </c>
      <c r="E89" s="196" t="s">
        <v>1795</v>
      </c>
      <c r="F89" s="197" t="s">
        <v>2192</v>
      </c>
      <c r="G89" s="198" t="s">
        <v>1727</v>
      </c>
      <c r="H89" s="199">
        <v>1</v>
      </c>
      <c r="I89" s="200"/>
      <c r="J89" s="201">
        <f aca="true" t="shared" si="0" ref="J89:J105">ROUND(I89*H89,2)</f>
        <v>0</v>
      </c>
      <c r="K89" s="197" t="s">
        <v>2105</v>
      </c>
      <c r="L89" s="202"/>
      <c r="M89" s="203" t="s">
        <v>19</v>
      </c>
      <c r="N89" s="204" t="s">
        <v>45</v>
      </c>
      <c r="O89" s="61"/>
      <c r="P89" s="192">
        <f aca="true" t="shared" si="1" ref="P89:P105">O89*H89</f>
        <v>0</v>
      </c>
      <c r="Q89" s="192">
        <v>0</v>
      </c>
      <c r="R89" s="192">
        <f aca="true" t="shared" si="2" ref="R89:R105">Q89*H89</f>
        <v>0</v>
      </c>
      <c r="S89" s="192">
        <v>0</v>
      </c>
      <c r="T89" s="193">
        <f aca="true" t="shared" si="3" ref="T89:T105">S89*H89</f>
        <v>0</v>
      </c>
      <c r="AR89" s="18" t="s">
        <v>1798</v>
      </c>
      <c r="AT89" s="18" t="s">
        <v>143</v>
      </c>
      <c r="AU89" s="18" t="s">
        <v>82</v>
      </c>
      <c r="AY89" s="18" t="s">
        <v>133</v>
      </c>
      <c r="BE89" s="194">
        <f aca="true" t="shared" si="4" ref="BE89:BE105">IF(N89="základní",J89,0)</f>
        <v>0</v>
      </c>
      <c r="BF89" s="194">
        <f aca="true" t="shared" si="5" ref="BF89:BF105">IF(N89="snížená",J89,0)</f>
        <v>0</v>
      </c>
      <c r="BG89" s="194">
        <f aca="true" t="shared" si="6" ref="BG89:BG105">IF(N89="zákl. přenesená",J89,0)</f>
        <v>0</v>
      </c>
      <c r="BH89" s="194">
        <f aca="true" t="shared" si="7" ref="BH89:BH105">IF(N89="sníž. přenesená",J89,0)</f>
        <v>0</v>
      </c>
      <c r="BI89" s="194">
        <f aca="true" t="shared" si="8" ref="BI89:BI105">IF(N89="nulová",J89,0)</f>
        <v>0</v>
      </c>
      <c r="BJ89" s="18" t="s">
        <v>82</v>
      </c>
      <c r="BK89" s="194">
        <f aca="true" t="shared" si="9" ref="BK89:BK105">ROUND(I89*H89,2)</f>
        <v>0</v>
      </c>
      <c r="BL89" s="18" t="s">
        <v>538</v>
      </c>
      <c r="BM89" s="18" t="s">
        <v>2193</v>
      </c>
    </row>
    <row r="90" spans="2:65" s="1" customFormat="1" ht="33.75" customHeight="1">
      <c r="B90" s="35"/>
      <c r="C90" s="195" t="s">
        <v>84</v>
      </c>
      <c r="D90" s="195" t="s">
        <v>143</v>
      </c>
      <c r="E90" s="196" t="s">
        <v>1803</v>
      </c>
      <c r="F90" s="197" t="s">
        <v>2194</v>
      </c>
      <c r="G90" s="198" t="s">
        <v>1727</v>
      </c>
      <c r="H90" s="199">
        <v>1</v>
      </c>
      <c r="I90" s="200"/>
      <c r="J90" s="201">
        <f t="shared" si="0"/>
        <v>0</v>
      </c>
      <c r="K90" s="197" t="s">
        <v>2105</v>
      </c>
      <c r="L90" s="202"/>
      <c r="M90" s="203" t="s">
        <v>19</v>
      </c>
      <c r="N90" s="204" t="s">
        <v>45</v>
      </c>
      <c r="O90" s="61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18" t="s">
        <v>1798</v>
      </c>
      <c r="AT90" s="18" t="s">
        <v>143</v>
      </c>
      <c r="AU90" s="18" t="s">
        <v>82</v>
      </c>
      <c r="AY90" s="18" t="s">
        <v>133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18" t="s">
        <v>82</v>
      </c>
      <c r="BK90" s="194">
        <f t="shared" si="9"/>
        <v>0</v>
      </c>
      <c r="BL90" s="18" t="s">
        <v>538</v>
      </c>
      <c r="BM90" s="18" t="s">
        <v>2195</v>
      </c>
    </row>
    <row r="91" spans="2:65" s="1" customFormat="1" ht="33.75" customHeight="1">
      <c r="B91" s="35"/>
      <c r="C91" s="195" t="s">
        <v>148</v>
      </c>
      <c r="D91" s="195" t="s">
        <v>143</v>
      </c>
      <c r="E91" s="196" t="s">
        <v>1806</v>
      </c>
      <c r="F91" s="197" t="s">
        <v>2196</v>
      </c>
      <c r="G91" s="198" t="s">
        <v>1727</v>
      </c>
      <c r="H91" s="199">
        <v>2</v>
      </c>
      <c r="I91" s="200"/>
      <c r="J91" s="201">
        <f t="shared" si="0"/>
        <v>0</v>
      </c>
      <c r="K91" s="197" t="s">
        <v>2105</v>
      </c>
      <c r="L91" s="202"/>
      <c r="M91" s="203" t="s">
        <v>19</v>
      </c>
      <c r="N91" s="204" t="s">
        <v>45</v>
      </c>
      <c r="O91" s="61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18" t="s">
        <v>1798</v>
      </c>
      <c r="AT91" s="18" t="s">
        <v>143</v>
      </c>
      <c r="AU91" s="18" t="s">
        <v>82</v>
      </c>
      <c r="AY91" s="18" t="s">
        <v>133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18" t="s">
        <v>82</v>
      </c>
      <c r="BK91" s="194">
        <f t="shared" si="9"/>
        <v>0</v>
      </c>
      <c r="BL91" s="18" t="s">
        <v>538</v>
      </c>
      <c r="BM91" s="18" t="s">
        <v>2197</v>
      </c>
    </row>
    <row r="92" spans="2:65" s="1" customFormat="1" ht="33.75" customHeight="1">
      <c r="B92" s="35"/>
      <c r="C92" s="195" t="s">
        <v>152</v>
      </c>
      <c r="D92" s="195" t="s">
        <v>143</v>
      </c>
      <c r="E92" s="196" t="s">
        <v>1835</v>
      </c>
      <c r="F92" s="197" t="s">
        <v>2198</v>
      </c>
      <c r="G92" s="198" t="s">
        <v>1727</v>
      </c>
      <c r="H92" s="199">
        <v>1</v>
      </c>
      <c r="I92" s="200"/>
      <c r="J92" s="201">
        <f t="shared" si="0"/>
        <v>0</v>
      </c>
      <c r="K92" s="197" t="s">
        <v>2105</v>
      </c>
      <c r="L92" s="202"/>
      <c r="M92" s="203" t="s">
        <v>19</v>
      </c>
      <c r="N92" s="204" t="s">
        <v>45</v>
      </c>
      <c r="O92" s="61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18" t="s">
        <v>1798</v>
      </c>
      <c r="AT92" s="18" t="s">
        <v>143</v>
      </c>
      <c r="AU92" s="18" t="s">
        <v>82</v>
      </c>
      <c r="AY92" s="18" t="s">
        <v>133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18" t="s">
        <v>82</v>
      </c>
      <c r="BK92" s="194">
        <f t="shared" si="9"/>
        <v>0</v>
      </c>
      <c r="BL92" s="18" t="s">
        <v>538</v>
      </c>
      <c r="BM92" s="18" t="s">
        <v>2199</v>
      </c>
    </row>
    <row r="93" spans="2:65" s="1" customFormat="1" ht="33.75" customHeight="1">
      <c r="B93" s="35"/>
      <c r="C93" s="195" t="s">
        <v>156</v>
      </c>
      <c r="D93" s="195" t="s">
        <v>143</v>
      </c>
      <c r="E93" s="196" t="s">
        <v>1838</v>
      </c>
      <c r="F93" s="197" t="s">
        <v>2200</v>
      </c>
      <c r="G93" s="198" t="s">
        <v>1727</v>
      </c>
      <c r="H93" s="199">
        <v>7</v>
      </c>
      <c r="I93" s="200"/>
      <c r="J93" s="201">
        <f t="shared" si="0"/>
        <v>0</v>
      </c>
      <c r="K93" s="197" t="s">
        <v>2105</v>
      </c>
      <c r="L93" s="202"/>
      <c r="M93" s="203" t="s">
        <v>19</v>
      </c>
      <c r="N93" s="204" t="s">
        <v>45</v>
      </c>
      <c r="O93" s="61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18" t="s">
        <v>1798</v>
      </c>
      <c r="AT93" s="18" t="s">
        <v>143</v>
      </c>
      <c r="AU93" s="18" t="s">
        <v>82</v>
      </c>
      <c r="AY93" s="18" t="s">
        <v>133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18" t="s">
        <v>82</v>
      </c>
      <c r="BK93" s="194">
        <f t="shared" si="9"/>
        <v>0</v>
      </c>
      <c r="BL93" s="18" t="s">
        <v>538</v>
      </c>
      <c r="BM93" s="18" t="s">
        <v>2201</v>
      </c>
    </row>
    <row r="94" spans="2:65" s="1" customFormat="1" ht="33.75" customHeight="1">
      <c r="B94" s="35"/>
      <c r="C94" s="195" t="s">
        <v>160</v>
      </c>
      <c r="D94" s="195" t="s">
        <v>143</v>
      </c>
      <c r="E94" s="196" t="s">
        <v>1841</v>
      </c>
      <c r="F94" s="197" t="s">
        <v>2202</v>
      </c>
      <c r="G94" s="198" t="s">
        <v>1727</v>
      </c>
      <c r="H94" s="199">
        <v>6</v>
      </c>
      <c r="I94" s="200"/>
      <c r="J94" s="201">
        <f t="shared" si="0"/>
        <v>0</v>
      </c>
      <c r="K94" s="197" t="s">
        <v>2105</v>
      </c>
      <c r="L94" s="202"/>
      <c r="M94" s="203" t="s">
        <v>19</v>
      </c>
      <c r="N94" s="204" t="s">
        <v>45</v>
      </c>
      <c r="O94" s="61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18" t="s">
        <v>1798</v>
      </c>
      <c r="AT94" s="18" t="s">
        <v>143</v>
      </c>
      <c r="AU94" s="18" t="s">
        <v>82</v>
      </c>
      <c r="AY94" s="18" t="s">
        <v>133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18" t="s">
        <v>82</v>
      </c>
      <c r="BK94" s="194">
        <f t="shared" si="9"/>
        <v>0</v>
      </c>
      <c r="BL94" s="18" t="s">
        <v>538</v>
      </c>
      <c r="BM94" s="18" t="s">
        <v>2203</v>
      </c>
    </row>
    <row r="95" spans="2:65" s="1" customFormat="1" ht="33.75" customHeight="1">
      <c r="B95" s="35"/>
      <c r="C95" s="195" t="s">
        <v>164</v>
      </c>
      <c r="D95" s="195" t="s">
        <v>143</v>
      </c>
      <c r="E95" s="196" t="s">
        <v>1844</v>
      </c>
      <c r="F95" s="197" t="s">
        <v>2204</v>
      </c>
      <c r="G95" s="198" t="s">
        <v>1727</v>
      </c>
      <c r="H95" s="199">
        <v>5</v>
      </c>
      <c r="I95" s="200"/>
      <c r="J95" s="201">
        <f t="shared" si="0"/>
        <v>0</v>
      </c>
      <c r="K95" s="197" t="s">
        <v>2105</v>
      </c>
      <c r="L95" s="202"/>
      <c r="M95" s="203" t="s">
        <v>19</v>
      </c>
      <c r="N95" s="204" t="s">
        <v>45</v>
      </c>
      <c r="O95" s="61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18" t="s">
        <v>1798</v>
      </c>
      <c r="AT95" s="18" t="s">
        <v>143</v>
      </c>
      <c r="AU95" s="18" t="s">
        <v>82</v>
      </c>
      <c r="AY95" s="18" t="s">
        <v>133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18" t="s">
        <v>82</v>
      </c>
      <c r="BK95" s="194">
        <f t="shared" si="9"/>
        <v>0</v>
      </c>
      <c r="BL95" s="18" t="s">
        <v>538</v>
      </c>
      <c r="BM95" s="18" t="s">
        <v>2205</v>
      </c>
    </row>
    <row r="96" spans="2:65" s="1" customFormat="1" ht="33.75" customHeight="1">
      <c r="B96" s="35"/>
      <c r="C96" s="195" t="s">
        <v>168</v>
      </c>
      <c r="D96" s="195" t="s">
        <v>143</v>
      </c>
      <c r="E96" s="196" t="s">
        <v>1856</v>
      </c>
      <c r="F96" s="197" t="s">
        <v>2206</v>
      </c>
      <c r="G96" s="198" t="s">
        <v>1727</v>
      </c>
      <c r="H96" s="199">
        <v>2</v>
      </c>
      <c r="I96" s="200"/>
      <c r="J96" s="201">
        <f t="shared" si="0"/>
        <v>0</v>
      </c>
      <c r="K96" s="197" t="s">
        <v>2105</v>
      </c>
      <c r="L96" s="202"/>
      <c r="M96" s="203" t="s">
        <v>19</v>
      </c>
      <c r="N96" s="204" t="s">
        <v>45</v>
      </c>
      <c r="O96" s="61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18" t="s">
        <v>1798</v>
      </c>
      <c r="AT96" s="18" t="s">
        <v>143</v>
      </c>
      <c r="AU96" s="18" t="s">
        <v>82</v>
      </c>
      <c r="AY96" s="18" t="s">
        <v>133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18" t="s">
        <v>82</v>
      </c>
      <c r="BK96" s="194">
        <f t="shared" si="9"/>
        <v>0</v>
      </c>
      <c r="BL96" s="18" t="s">
        <v>538</v>
      </c>
      <c r="BM96" s="18" t="s">
        <v>2207</v>
      </c>
    </row>
    <row r="97" spans="2:65" s="1" customFormat="1" ht="33.75" customHeight="1">
      <c r="B97" s="35"/>
      <c r="C97" s="195" t="s">
        <v>173</v>
      </c>
      <c r="D97" s="195" t="s">
        <v>143</v>
      </c>
      <c r="E97" s="196" t="s">
        <v>1859</v>
      </c>
      <c r="F97" s="197" t="s">
        <v>2208</v>
      </c>
      <c r="G97" s="198" t="s">
        <v>1727</v>
      </c>
      <c r="H97" s="199">
        <v>1</v>
      </c>
      <c r="I97" s="200"/>
      <c r="J97" s="201">
        <f t="shared" si="0"/>
        <v>0</v>
      </c>
      <c r="K97" s="197" t="s">
        <v>2105</v>
      </c>
      <c r="L97" s="202"/>
      <c r="M97" s="203" t="s">
        <v>19</v>
      </c>
      <c r="N97" s="204" t="s">
        <v>45</v>
      </c>
      <c r="O97" s="61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18" t="s">
        <v>1798</v>
      </c>
      <c r="AT97" s="18" t="s">
        <v>143</v>
      </c>
      <c r="AU97" s="18" t="s">
        <v>82</v>
      </c>
      <c r="AY97" s="18" t="s">
        <v>133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18" t="s">
        <v>82</v>
      </c>
      <c r="BK97" s="194">
        <f t="shared" si="9"/>
        <v>0</v>
      </c>
      <c r="BL97" s="18" t="s">
        <v>538</v>
      </c>
      <c r="BM97" s="18" t="s">
        <v>2209</v>
      </c>
    </row>
    <row r="98" spans="2:65" s="1" customFormat="1" ht="33.75" customHeight="1">
      <c r="B98" s="35"/>
      <c r="C98" s="195" t="s">
        <v>177</v>
      </c>
      <c r="D98" s="195" t="s">
        <v>143</v>
      </c>
      <c r="E98" s="196" t="s">
        <v>1886</v>
      </c>
      <c r="F98" s="197" t="s">
        <v>2210</v>
      </c>
      <c r="G98" s="198" t="s">
        <v>1727</v>
      </c>
      <c r="H98" s="199">
        <v>1</v>
      </c>
      <c r="I98" s="200"/>
      <c r="J98" s="201">
        <f t="shared" si="0"/>
        <v>0</v>
      </c>
      <c r="K98" s="197" t="s">
        <v>2105</v>
      </c>
      <c r="L98" s="202"/>
      <c r="M98" s="203" t="s">
        <v>19</v>
      </c>
      <c r="N98" s="204" t="s">
        <v>45</v>
      </c>
      <c r="O98" s="61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18" t="s">
        <v>1798</v>
      </c>
      <c r="AT98" s="18" t="s">
        <v>143</v>
      </c>
      <c r="AU98" s="18" t="s">
        <v>82</v>
      </c>
      <c r="AY98" s="18" t="s">
        <v>133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18" t="s">
        <v>82</v>
      </c>
      <c r="BK98" s="194">
        <f t="shared" si="9"/>
        <v>0</v>
      </c>
      <c r="BL98" s="18" t="s">
        <v>538</v>
      </c>
      <c r="BM98" s="18" t="s">
        <v>2211</v>
      </c>
    </row>
    <row r="99" spans="2:65" s="1" customFormat="1" ht="33.75" customHeight="1">
      <c r="B99" s="35"/>
      <c r="C99" s="195" t="s">
        <v>181</v>
      </c>
      <c r="D99" s="195" t="s">
        <v>143</v>
      </c>
      <c r="E99" s="196" t="s">
        <v>1889</v>
      </c>
      <c r="F99" s="197" t="s">
        <v>2212</v>
      </c>
      <c r="G99" s="198" t="s">
        <v>1727</v>
      </c>
      <c r="H99" s="199">
        <v>1</v>
      </c>
      <c r="I99" s="200"/>
      <c r="J99" s="201">
        <f t="shared" si="0"/>
        <v>0</v>
      </c>
      <c r="K99" s="197" t="s">
        <v>2105</v>
      </c>
      <c r="L99" s="202"/>
      <c r="M99" s="203" t="s">
        <v>19</v>
      </c>
      <c r="N99" s="204" t="s">
        <v>45</v>
      </c>
      <c r="O99" s="61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18" t="s">
        <v>1798</v>
      </c>
      <c r="AT99" s="18" t="s">
        <v>143</v>
      </c>
      <c r="AU99" s="18" t="s">
        <v>82</v>
      </c>
      <c r="AY99" s="18" t="s">
        <v>133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18" t="s">
        <v>82</v>
      </c>
      <c r="BK99" s="194">
        <f t="shared" si="9"/>
        <v>0</v>
      </c>
      <c r="BL99" s="18" t="s">
        <v>538</v>
      </c>
      <c r="BM99" s="18" t="s">
        <v>2213</v>
      </c>
    </row>
    <row r="100" spans="2:65" s="1" customFormat="1" ht="33.75" customHeight="1">
      <c r="B100" s="35"/>
      <c r="C100" s="195" t="s">
        <v>188</v>
      </c>
      <c r="D100" s="195" t="s">
        <v>143</v>
      </c>
      <c r="E100" s="196" t="s">
        <v>1892</v>
      </c>
      <c r="F100" s="197" t="s">
        <v>2214</v>
      </c>
      <c r="G100" s="198" t="s">
        <v>139</v>
      </c>
      <c r="H100" s="199">
        <v>350</v>
      </c>
      <c r="I100" s="200"/>
      <c r="J100" s="201">
        <f t="shared" si="0"/>
        <v>0</v>
      </c>
      <c r="K100" s="197" t="s">
        <v>2105</v>
      </c>
      <c r="L100" s="202"/>
      <c r="M100" s="203" t="s">
        <v>19</v>
      </c>
      <c r="N100" s="204" t="s">
        <v>45</v>
      </c>
      <c r="O100" s="61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18" t="s">
        <v>1798</v>
      </c>
      <c r="AT100" s="18" t="s">
        <v>143</v>
      </c>
      <c r="AU100" s="18" t="s">
        <v>82</v>
      </c>
      <c r="AY100" s="18" t="s">
        <v>133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18" t="s">
        <v>82</v>
      </c>
      <c r="BK100" s="194">
        <f t="shared" si="9"/>
        <v>0</v>
      </c>
      <c r="BL100" s="18" t="s">
        <v>538</v>
      </c>
      <c r="BM100" s="18" t="s">
        <v>2215</v>
      </c>
    </row>
    <row r="101" spans="2:65" s="1" customFormat="1" ht="33.75" customHeight="1">
      <c r="B101" s="35"/>
      <c r="C101" s="195" t="s">
        <v>192</v>
      </c>
      <c r="D101" s="195" t="s">
        <v>143</v>
      </c>
      <c r="E101" s="196" t="s">
        <v>1895</v>
      </c>
      <c r="F101" s="197" t="s">
        <v>2216</v>
      </c>
      <c r="G101" s="198" t="s">
        <v>139</v>
      </c>
      <c r="H101" s="199">
        <v>260</v>
      </c>
      <c r="I101" s="200"/>
      <c r="J101" s="201">
        <f t="shared" si="0"/>
        <v>0</v>
      </c>
      <c r="K101" s="197" t="s">
        <v>2105</v>
      </c>
      <c r="L101" s="202"/>
      <c r="M101" s="203" t="s">
        <v>19</v>
      </c>
      <c r="N101" s="204" t="s">
        <v>45</v>
      </c>
      <c r="O101" s="61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18" t="s">
        <v>1798</v>
      </c>
      <c r="AT101" s="18" t="s">
        <v>143</v>
      </c>
      <c r="AU101" s="18" t="s">
        <v>82</v>
      </c>
      <c r="AY101" s="18" t="s">
        <v>133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18" t="s">
        <v>82</v>
      </c>
      <c r="BK101" s="194">
        <f t="shared" si="9"/>
        <v>0</v>
      </c>
      <c r="BL101" s="18" t="s">
        <v>538</v>
      </c>
      <c r="BM101" s="18" t="s">
        <v>2217</v>
      </c>
    </row>
    <row r="102" spans="2:65" s="1" customFormat="1" ht="33.75" customHeight="1">
      <c r="B102" s="35"/>
      <c r="C102" s="195" t="s">
        <v>196</v>
      </c>
      <c r="D102" s="195" t="s">
        <v>143</v>
      </c>
      <c r="E102" s="196" t="s">
        <v>1898</v>
      </c>
      <c r="F102" s="197" t="s">
        <v>2161</v>
      </c>
      <c r="G102" s="198" t="s">
        <v>139</v>
      </c>
      <c r="H102" s="199">
        <v>20</v>
      </c>
      <c r="I102" s="200"/>
      <c r="J102" s="201">
        <f t="shared" si="0"/>
        <v>0</v>
      </c>
      <c r="K102" s="197" t="s">
        <v>2105</v>
      </c>
      <c r="L102" s="202"/>
      <c r="M102" s="203" t="s">
        <v>19</v>
      </c>
      <c r="N102" s="204" t="s">
        <v>45</v>
      </c>
      <c r="O102" s="61"/>
      <c r="P102" s="192">
        <f t="shared" si="1"/>
        <v>0</v>
      </c>
      <c r="Q102" s="192">
        <v>0</v>
      </c>
      <c r="R102" s="192">
        <f t="shared" si="2"/>
        <v>0</v>
      </c>
      <c r="S102" s="192">
        <v>0</v>
      </c>
      <c r="T102" s="193">
        <f t="shared" si="3"/>
        <v>0</v>
      </c>
      <c r="AR102" s="18" t="s">
        <v>1798</v>
      </c>
      <c r="AT102" s="18" t="s">
        <v>143</v>
      </c>
      <c r="AU102" s="18" t="s">
        <v>82</v>
      </c>
      <c r="AY102" s="18" t="s">
        <v>133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18" t="s">
        <v>82</v>
      </c>
      <c r="BK102" s="194">
        <f t="shared" si="9"/>
        <v>0</v>
      </c>
      <c r="BL102" s="18" t="s">
        <v>538</v>
      </c>
      <c r="BM102" s="18" t="s">
        <v>2218</v>
      </c>
    </row>
    <row r="103" spans="2:65" s="1" customFormat="1" ht="33.75" customHeight="1">
      <c r="B103" s="35"/>
      <c r="C103" s="195" t="s">
        <v>8</v>
      </c>
      <c r="D103" s="195" t="s">
        <v>143</v>
      </c>
      <c r="E103" s="196" t="s">
        <v>1901</v>
      </c>
      <c r="F103" s="197" t="s">
        <v>2219</v>
      </c>
      <c r="G103" s="198" t="s">
        <v>1727</v>
      </c>
      <c r="H103" s="199">
        <v>1</v>
      </c>
      <c r="I103" s="200"/>
      <c r="J103" s="201">
        <f t="shared" si="0"/>
        <v>0</v>
      </c>
      <c r="K103" s="197" t="s">
        <v>2105</v>
      </c>
      <c r="L103" s="202"/>
      <c r="M103" s="203" t="s">
        <v>19</v>
      </c>
      <c r="N103" s="204" t="s">
        <v>45</v>
      </c>
      <c r="O103" s="61"/>
      <c r="P103" s="192">
        <f t="shared" si="1"/>
        <v>0</v>
      </c>
      <c r="Q103" s="192">
        <v>0</v>
      </c>
      <c r="R103" s="192">
        <f t="shared" si="2"/>
        <v>0</v>
      </c>
      <c r="S103" s="192">
        <v>0</v>
      </c>
      <c r="T103" s="193">
        <f t="shared" si="3"/>
        <v>0</v>
      </c>
      <c r="AR103" s="18" t="s">
        <v>1798</v>
      </c>
      <c r="AT103" s="18" t="s">
        <v>143</v>
      </c>
      <c r="AU103" s="18" t="s">
        <v>82</v>
      </c>
      <c r="AY103" s="18" t="s">
        <v>133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18" t="s">
        <v>82</v>
      </c>
      <c r="BK103" s="194">
        <f t="shared" si="9"/>
        <v>0</v>
      </c>
      <c r="BL103" s="18" t="s">
        <v>538</v>
      </c>
      <c r="BM103" s="18" t="s">
        <v>2220</v>
      </c>
    </row>
    <row r="104" spans="2:65" s="1" customFormat="1" ht="33.75" customHeight="1">
      <c r="B104" s="35"/>
      <c r="C104" s="183" t="s">
        <v>141</v>
      </c>
      <c r="D104" s="183" t="s">
        <v>136</v>
      </c>
      <c r="E104" s="184" t="s">
        <v>1904</v>
      </c>
      <c r="F104" s="185" t="s">
        <v>2221</v>
      </c>
      <c r="G104" s="186" t="s">
        <v>1727</v>
      </c>
      <c r="H104" s="187">
        <v>1</v>
      </c>
      <c r="I104" s="188"/>
      <c r="J104" s="189">
        <f t="shared" si="0"/>
        <v>0</v>
      </c>
      <c r="K104" s="185" t="s">
        <v>2105</v>
      </c>
      <c r="L104" s="39"/>
      <c r="M104" s="190" t="s">
        <v>19</v>
      </c>
      <c r="N104" s="191" t="s">
        <v>45</v>
      </c>
      <c r="O104" s="61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18" t="s">
        <v>538</v>
      </c>
      <c r="AT104" s="18" t="s">
        <v>136</v>
      </c>
      <c r="AU104" s="18" t="s">
        <v>82</v>
      </c>
      <c r="AY104" s="18" t="s">
        <v>133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18" t="s">
        <v>82</v>
      </c>
      <c r="BK104" s="194">
        <f t="shared" si="9"/>
        <v>0</v>
      </c>
      <c r="BL104" s="18" t="s">
        <v>538</v>
      </c>
      <c r="BM104" s="18" t="s">
        <v>2222</v>
      </c>
    </row>
    <row r="105" spans="2:65" s="1" customFormat="1" ht="33.75" customHeight="1">
      <c r="B105" s="35"/>
      <c r="C105" s="183" t="s">
        <v>206</v>
      </c>
      <c r="D105" s="183" t="s">
        <v>136</v>
      </c>
      <c r="E105" s="184" t="s">
        <v>1907</v>
      </c>
      <c r="F105" s="185" t="s">
        <v>2223</v>
      </c>
      <c r="G105" s="186" t="s">
        <v>1727</v>
      </c>
      <c r="H105" s="187">
        <v>1</v>
      </c>
      <c r="I105" s="188"/>
      <c r="J105" s="189">
        <f t="shared" si="0"/>
        <v>0</v>
      </c>
      <c r="K105" s="185" t="s">
        <v>2105</v>
      </c>
      <c r="L105" s="39"/>
      <c r="M105" s="190" t="s">
        <v>19</v>
      </c>
      <c r="N105" s="191" t="s">
        <v>45</v>
      </c>
      <c r="O105" s="61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18" t="s">
        <v>538</v>
      </c>
      <c r="AT105" s="18" t="s">
        <v>136</v>
      </c>
      <c r="AU105" s="18" t="s">
        <v>82</v>
      </c>
      <c r="AY105" s="18" t="s">
        <v>133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18" t="s">
        <v>82</v>
      </c>
      <c r="BK105" s="194">
        <f t="shared" si="9"/>
        <v>0</v>
      </c>
      <c r="BL105" s="18" t="s">
        <v>538</v>
      </c>
      <c r="BM105" s="18" t="s">
        <v>2224</v>
      </c>
    </row>
    <row r="106" spans="2:63" s="11" customFormat="1" ht="25.9" customHeight="1">
      <c r="B106" s="167"/>
      <c r="C106" s="168"/>
      <c r="D106" s="169" t="s">
        <v>73</v>
      </c>
      <c r="E106" s="170" t="s">
        <v>1884</v>
      </c>
      <c r="F106" s="170" t="s">
        <v>2225</v>
      </c>
      <c r="G106" s="168"/>
      <c r="H106" s="168"/>
      <c r="I106" s="171"/>
      <c r="J106" s="172">
        <f>BK106</f>
        <v>0</v>
      </c>
      <c r="K106" s="168"/>
      <c r="L106" s="173"/>
      <c r="M106" s="174"/>
      <c r="N106" s="175"/>
      <c r="O106" s="175"/>
      <c r="P106" s="176">
        <f>SUM(P107:P118)</f>
        <v>0</v>
      </c>
      <c r="Q106" s="175"/>
      <c r="R106" s="176">
        <f>SUM(R107:R118)</f>
        <v>0</v>
      </c>
      <c r="S106" s="175"/>
      <c r="T106" s="177">
        <f>SUM(T107:T118)</f>
        <v>0</v>
      </c>
      <c r="AR106" s="178" t="s">
        <v>148</v>
      </c>
      <c r="AT106" s="179" t="s">
        <v>73</v>
      </c>
      <c r="AU106" s="179" t="s">
        <v>74</v>
      </c>
      <c r="AY106" s="178" t="s">
        <v>133</v>
      </c>
      <c r="BK106" s="180">
        <f>SUM(BK107:BK118)</f>
        <v>0</v>
      </c>
    </row>
    <row r="107" spans="2:65" s="1" customFormat="1" ht="33.75" customHeight="1">
      <c r="B107" s="35"/>
      <c r="C107" s="195" t="s">
        <v>210</v>
      </c>
      <c r="D107" s="195" t="s">
        <v>143</v>
      </c>
      <c r="E107" s="196" t="s">
        <v>1910</v>
      </c>
      <c r="F107" s="197" t="s">
        <v>2226</v>
      </c>
      <c r="G107" s="198" t="s">
        <v>1727</v>
      </c>
      <c r="H107" s="199">
        <v>4</v>
      </c>
      <c r="I107" s="200"/>
      <c r="J107" s="201">
        <f aca="true" t="shared" si="10" ref="J107:J118">ROUND(I107*H107,2)</f>
        <v>0</v>
      </c>
      <c r="K107" s="197" t="s">
        <v>2105</v>
      </c>
      <c r="L107" s="202"/>
      <c r="M107" s="203" t="s">
        <v>19</v>
      </c>
      <c r="N107" s="204" t="s">
        <v>45</v>
      </c>
      <c r="O107" s="61"/>
      <c r="P107" s="192">
        <f aca="true" t="shared" si="11" ref="P107:P118">O107*H107</f>
        <v>0</v>
      </c>
      <c r="Q107" s="192">
        <v>0</v>
      </c>
      <c r="R107" s="192">
        <f aca="true" t="shared" si="12" ref="R107:R118">Q107*H107</f>
        <v>0</v>
      </c>
      <c r="S107" s="192">
        <v>0</v>
      </c>
      <c r="T107" s="193">
        <f aca="true" t="shared" si="13" ref="T107:T118">S107*H107</f>
        <v>0</v>
      </c>
      <c r="AR107" s="18" t="s">
        <v>1798</v>
      </c>
      <c r="AT107" s="18" t="s">
        <v>143</v>
      </c>
      <c r="AU107" s="18" t="s">
        <v>82</v>
      </c>
      <c r="AY107" s="18" t="s">
        <v>133</v>
      </c>
      <c r="BE107" s="194">
        <f aca="true" t="shared" si="14" ref="BE107:BE118">IF(N107="základní",J107,0)</f>
        <v>0</v>
      </c>
      <c r="BF107" s="194">
        <f aca="true" t="shared" si="15" ref="BF107:BF118">IF(N107="snížená",J107,0)</f>
        <v>0</v>
      </c>
      <c r="BG107" s="194">
        <f aca="true" t="shared" si="16" ref="BG107:BG118">IF(N107="zákl. přenesená",J107,0)</f>
        <v>0</v>
      </c>
      <c r="BH107" s="194">
        <f aca="true" t="shared" si="17" ref="BH107:BH118">IF(N107="sníž. přenesená",J107,0)</f>
        <v>0</v>
      </c>
      <c r="BI107" s="194">
        <f aca="true" t="shared" si="18" ref="BI107:BI118">IF(N107="nulová",J107,0)</f>
        <v>0</v>
      </c>
      <c r="BJ107" s="18" t="s">
        <v>82</v>
      </c>
      <c r="BK107" s="194">
        <f aca="true" t="shared" si="19" ref="BK107:BK118">ROUND(I107*H107,2)</f>
        <v>0</v>
      </c>
      <c r="BL107" s="18" t="s">
        <v>538</v>
      </c>
      <c r="BM107" s="18" t="s">
        <v>2227</v>
      </c>
    </row>
    <row r="108" spans="2:65" s="1" customFormat="1" ht="33.75" customHeight="1">
      <c r="B108" s="35"/>
      <c r="C108" s="195" t="s">
        <v>214</v>
      </c>
      <c r="D108" s="195" t="s">
        <v>143</v>
      </c>
      <c r="E108" s="196" t="s">
        <v>1913</v>
      </c>
      <c r="F108" s="197" t="s">
        <v>2228</v>
      </c>
      <c r="G108" s="198" t="s">
        <v>1727</v>
      </c>
      <c r="H108" s="199">
        <v>2</v>
      </c>
      <c r="I108" s="200"/>
      <c r="J108" s="201">
        <f t="shared" si="10"/>
        <v>0</v>
      </c>
      <c r="K108" s="197" t="s">
        <v>2105</v>
      </c>
      <c r="L108" s="202"/>
      <c r="M108" s="203" t="s">
        <v>19</v>
      </c>
      <c r="N108" s="204" t="s">
        <v>45</v>
      </c>
      <c r="O108" s="61"/>
      <c r="P108" s="192">
        <f t="shared" si="11"/>
        <v>0</v>
      </c>
      <c r="Q108" s="192">
        <v>0</v>
      </c>
      <c r="R108" s="192">
        <f t="shared" si="12"/>
        <v>0</v>
      </c>
      <c r="S108" s="192">
        <v>0</v>
      </c>
      <c r="T108" s="193">
        <f t="shared" si="13"/>
        <v>0</v>
      </c>
      <c r="AR108" s="18" t="s">
        <v>1798</v>
      </c>
      <c r="AT108" s="18" t="s">
        <v>143</v>
      </c>
      <c r="AU108" s="18" t="s">
        <v>82</v>
      </c>
      <c r="AY108" s="18" t="s">
        <v>133</v>
      </c>
      <c r="BE108" s="194">
        <f t="shared" si="14"/>
        <v>0</v>
      </c>
      <c r="BF108" s="194">
        <f t="shared" si="15"/>
        <v>0</v>
      </c>
      <c r="BG108" s="194">
        <f t="shared" si="16"/>
        <v>0</v>
      </c>
      <c r="BH108" s="194">
        <f t="shared" si="17"/>
        <v>0</v>
      </c>
      <c r="BI108" s="194">
        <f t="shared" si="18"/>
        <v>0</v>
      </c>
      <c r="BJ108" s="18" t="s">
        <v>82</v>
      </c>
      <c r="BK108" s="194">
        <f t="shared" si="19"/>
        <v>0</v>
      </c>
      <c r="BL108" s="18" t="s">
        <v>538</v>
      </c>
      <c r="BM108" s="18" t="s">
        <v>2229</v>
      </c>
    </row>
    <row r="109" spans="2:65" s="1" customFormat="1" ht="33.75" customHeight="1">
      <c r="B109" s="35"/>
      <c r="C109" s="195" t="s">
        <v>218</v>
      </c>
      <c r="D109" s="195" t="s">
        <v>143</v>
      </c>
      <c r="E109" s="196" t="s">
        <v>1916</v>
      </c>
      <c r="F109" s="197" t="s">
        <v>2230</v>
      </c>
      <c r="G109" s="198" t="s">
        <v>1727</v>
      </c>
      <c r="H109" s="199">
        <v>1</v>
      </c>
      <c r="I109" s="200"/>
      <c r="J109" s="201">
        <f t="shared" si="10"/>
        <v>0</v>
      </c>
      <c r="K109" s="197" t="s">
        <v>2105</v>
      </c>
      <c r="L109" s="202"/>
      <c r="M109" s="203" t="s">
        <v>19</v>
      </c>
      <c r="N109" s="204" t="s">
        <v>45</v>
      </c>
      <c r="O109" s="61"/>
      <c r="P109" s="192">
        <f t="shared" si="11"/>
        <v>0</v>
      </c>
      <c r="Q109" s="192">
        <v>0</v>
      </c>
      <c r="R109" s="192">
        <f t="shared" si="12"/>
        <v>0</v>
      </c>
      <c r="S109" s="192">
        <v>0</v>
      </c>
      <c r="T109" s="193">
        <f t="shared" si="13"/>
        <v>0</v>
      </c>
      <c r="AR109" s="18" t="s">
        <v>1798</v>
      </c>
      <c r="AT109" s="18" t="s">
        <v>143</v>
      </c>
      <c r="AU109" s="18" t="s">
        <v>82</v>
      </c>
      <c r="AY109" s="18" t="s">
        <v>133</v>
      </c>
      <c r="BE109" s="194">
        <f t="shared" si="14"/>
        <v>0</v>
      </c>
      <c r="BF109" s="194">
        <f t="shared" si="15"/>
        <v>0</v>
      </c>
      <c r="BG109" s="194">
        <f t="shared" si="16"/>
        <v>0</v>
      </c>
      <c r="BH109" s="194">
        <f t="shared" si="17"/>
        <v>0</v>
      </c>
      <c r="BI109" s="194">
        <f t="shared" si="18"/>
        <v>0</v>
      </c>
      <c r="BJ109" s="18" t="s">
        <v>82</v>
      </c>
      <c r="BK109" s="194">
        <f t="shared" si="19"/>
        <v>0</v>
      </c>
      <c r="BL109" s="18" t="s">
        <v>538</v>
      </c>
      <c r="BM109" s="18" t="s">
        <v>2231</v>
      </c>
    </row>
    <row r="110" spans="2:65" s="1" customFormat="1" ht="33.75" customHeight="1">
      <c r="B110" s="35"/>
      <c r="C110" s="195" t="s">
        <v>7</v>
      </c>
      <c r="D110" s="195" t="s">
        <v>143</v>
      </c>
      <c r="E110" s="196" t="s">
        <v>1919</v>
      </c>
      <c r="F110" s="197" t="s">
        <v>2232</v>
      </c>
      <c r="G110" s="198" t="s">
        <v>1727</v>
      </c>
      <c r="H110" s="199">
        <v>1</v>
      </c>
      <c r="I110" s="200"/>
      <c r="J110" s="201">
        <f t="shared" si="10"/>
        <v>0</v>
      </c>
      <c r="K110" s="197" t="s">
        <v>2105</v>
      </c>
      <c r="L110" s="202"/>
      <c r="M110" s="203" t="s">
        <v>19</v>
      </c>
      <c r="N110" s="204" t="s">
        <v>45</v>
      </c>
      <c r="O110" s="61"/>
      <c r="P110" s="192">
        <f t="shared" si="11"/>
        <v>0</v>
      </c>
      <c r="Q110" s="192">
        <v>0</v>
      </c>
      <c r="R110" s="192">
        <f t="shared" si="12"/>
        <v>0</v>
      </c>
      <c r="S110" s="192">
        <v>0</v>
      </c>
      <c r="T110" s="193">
        <f t="shared" si="13"/>
        <v>0</v>
      </c>
      <c r="AR110" s="18" t="s">
        <v>1798</v>
      </c>
      <c r="AT110" s="18" t="s">
        <v>143</v>
      </c>
      <c r="AU110" s="18" t="s">
        <v>82</v>
      </c>
      <c r="AY110" s="18" t="s">
        <v>133</v>
      </c>
      <c r="BE110" s="194">
        <f t="shared" si="14"/>
        <v>0</v>
      </c>
      <c r="BF110" s="194">
        <f t="shared" si="15"/>
        <v>0</v>
      </c>
      <c r="BG110" s="194">
        <f t="shared" si="16"/>
        <v>0</v>
      </c>
      <c r="BH110" s="194">
        <f t="shared" si="17"/>
        <v>0</v>
      </c>
      <c r="BI110" s="194">
        <f t="shared" si="18"/>
        <v>0</v>
      </c>
      <c r="BJ110" s="18" t="s">
        <v>82</v>
      </c>
      <c r="BK110" s="194">
        <f t="shared" si="19"/>
        <v>0</v>
      </c>
      <c r="BL110" s="18" t="s">
        <v>538</v>
      </c>
      <c r="BM110" s="18" t="s">
        <v>2233</v>
      </c>
    </row>
    <row r="111" spans="2:65" s="1" customFormat="1" ht="33.75" customHeight="1">
      <c r="B111" s="35"/>
      <c r="C111" s="195" t="s">
        <v>225</v>
      </c>
      <c r="D111" s="195" t="s">
        <v>143</v>
      </c>
      <c r="E111" s="196" t="s">
        <v>1922</v>
      </c>
      <c r="F111" s="197" t="s">
        <v>2234</v>
      </c>
      <c r="G111" s="198" t="s">
        <v>1727</v>
      </c>
      <c r="H111" s="199">
        <v>1</v>
      </c>
      <c r="I111" s="200"/>
      <c r="J111" s="201">
        <f t="shared" si="10"/>
        <v>0</v>
      </c>
      <c r="K111" s="197" t="s">
        <v>2105</v>
      </c>
      <c r="L111" s="202"/>
      <c r="M111" s="203" t="s">
        <v>19</v>
      </c>
      <c r="N111" s="204" t="s">
        <v>45</v>
      </c>
      <c r="O111" s="61"/>
      <c r="P111" s="192">
        <f t="shared" si="11"/>
        <v>0</v>
      </c>
      <c r="Q111" s="192">
        <v>0</v>
      </c>
      <c r="R111" s="192">
        <f t="shared" si="12"/>
        <v>0</v>
      </c>
      <c r="S111" s="192">
        <v>0</v>
      </c>
      <c r="T111" s="193">
        <f t="shared" si="13"/>
        <v>0</v>
      </c>
      <c r="AR111" s="18" t="s">
        <v>1798</v>
      </c>
      <c r="AT111" s="18" t="s">
        <v>143</v>
      </c>
      <c r="AU111" s="18" t="s">
        <v>82</v>
      </c>
      <c r="AY111" s="18" t="s">
        <v>133</v>
      </c>
      <c r="BE111" s="194">
        <f t="shared" si="14"/>
        <v>0</v>
      </c>
      <c r="BF111" s="194">
        <f t="shared" si="15"/>
        <v>0</v>
      </c>
      <c r="BG111" s="194">
        <f t="shared" si="16"/>
        <v>0</v>
      </c>
      <c r="BH111" s="194">
        <f t="shared" si="17"/>
        <v>0</v>
      </c>
      <c r="BI111" s="194">
        <f t="shared" si="18"/>
        <v>0</v>
      </c>
      <c r="BJ111" s="18" t="s">
        <v>82</v>
      </c>
      <c r="BK111" s="194">
        <f t="shared" si="19"/>
        <v>0</v>
      </c>
      <c r="BL111" s="18" t="s">
        <v>538</v>
      </c>
      <c r="BM111" s="18" t="s">
        <v>2235</v>
      </c>
    </row>
    <row r="112" spans="2:65" s="1" customFormat="1" ht="33.75" customHeight="1">
      <c r="B112" s="35"/>
      <c r="C112" s="195" t="s">
        <v>230</v>
      </c>
      <c r="D112" s="195" t="s">
        <v>143</v>
      </c>
      <c r="E112" s="196" t="s">
        <v>1925</v>
      </c>
      <c r="F112" s="197" t="s">
        <v>2236</v>
      </c>
      <c r="G112" s="198" t="s">
        <v>1727</v>
      </c>
      <c r="H112" s="199">
        <v>2</v>
      </c>
      <c r="I112" s="200"/>
      <c r="J112" s="201">
        <f t="shared" si="10"/>
        <v>0</v>
      </c>
      <c r="K112" s="197" t="s">
        <v>2105</v>
      </c>
      <c r="L112" s="202"/>
      <c r="M112" s="203" t="s">
        <v>19</v>
      </c>
      <c r="N112" s="204" t="s">
        <v>45</v>
      </c>
      <c r="O112" s="61"/>
      <c r="P112" s="192">
        <f t="shared" si="11"/>
        <v>0</v>
      </c>
      <c r="Q112" s="192">
        <v>0</v>
      </c>
      <c r="R112" s="192">
        <f t="shared" si="12"/>
        <v>0</v>
      </c>
      <c r="S112" s="192">
        <v>0</v>
      </c>
      <c r="T112" s="193">
        <f t="shared" si="13"/>
        <v>0</v>
      </c>
      <c r="AR112" s="18" t="s">
        <v>1798</v>
      </c>
      <c r="AT112" s="18" t="s">
        <v>143</v>
      </c>
      <c r="AU112" s="18" t="s">
        <v>82</v>
      </c>
      <c r="AY112" s="18" t="s">
        <v>133</v>
      </c>
      <c r="BE112" s="194">
        <f t="shared" si="14"/>
        <v>0</v>
      </c>
      <c r="BF112" s="194">
        <f t="shared" si="15"/>
        <v>0</v>
      </c>
      <c r="BG112" s="194">
        <f t="shared" si="16"/>
        <v>0</v>
      </c>
      <c r="BH112" s="194">
        <f t="shared" si="17"/>
        <v>0</v>
      </c>
      <c r="BI112" s="194">
        <f t="shared" si="18"/>
        <v>0</v>
      </c>
      <c r="BJ112" s="18" t="s">
        <v>82</v>
      </c>
      <c r="BK112" s="194">
        <f t="shared" si="19"/>
        <v>0</v>
      </c>
      <c r="BL112" s="18" t="s">
        <v>538</v>
      </c>
      <c r="BM112" s="18" t="s">
        <v>2237</v>
      </c>
    </row>
    <row r="113" spans="2:65" s="1" customFormat="1" ht="33.75" customHeight="1">
      <c r="B113" s="35"/>
      <c r="C113" s="195" t="s">
        <v>236</v>
      </c>
      <c r="D113" s="195" t="s">
        <v>143</v>
      </c>
      <c r="E113" s="196" t="s">
        <v>1940</v>
      </c>
      <c r="F113" s="197" t="s">
        <v>2238</v>
      </c>
      <c r="G113" s="198" t="s">
        <v>1727</v>
      </c>
      <c r="H113" s="199">
        <v>2</v>
      </c>
      <c r="I113" s="200"/>
      <c r="J113" s="201">
        <f t="shared" si="10"/>
        <v>0</v>
      </c>
      <c r="K113" s="197" t="s">
        <v>2105</v>
      </c>
      <c r="L113" s="202"/>
      <c r="M113" s="203" t="s">
        <v>19</v>
      </c>
      <c r="N113" s="204" t="s">
        <v>45</v>
      </c>
      <c r="O113" s="61"/>
      <c r="P113" s="192">
        <f t="shared" si="11"/>
        <v>0</v>
      </c>
      <c r="Q113" s="192">
        <v>0</v>
      </c>
      <c r="R113" s="192">
        <f t="shared" si="12"/>
        <v>0</v>
      </c>
      <c r="S113" s="192">
        <v>0</v>
      </c>
      <c r="T113" s="193">
        <f t="shared" si="13"/>
        <v>0</v>
      </c>
      <c r="AR113" s="18" t="s">
        <v>1798</v>
      </c>
      <c r="AT113" s="18" t="s">
        <v>143</v>
      </c>
      <c r="AU113" s="18" t="s">
        <v>82</v>
      </c>
      <c r="AY113" s="18" t="s">
        <v>133</v>
      </c>
      <c r="BE113" s="194">
        <f t="shared" si="14"/>
        <v>0</v>
      </c>
      <c r="BF113" s="194">
        <f t="shared" si="15"/>
        <v>0</v>
      </c>
      <c r="BG113" s="194">
        <f t="shared" si="16"/>
        <v>0</v>
      </c>
      <c r="BH113" s="194">
        <f t="shared" si="17"/>
        <v>0</v>
      </c>
      <c r="BI113" s="194">
        <f t="shared" si="18"/>
        <v>0</v>
      </c>
      <c r="BJ113" s="18" t="s">
        <v>82</v>
      </c>
      <c r="BK113" s="194">
        <f t="shared" si="19"/>
        <v>0</v>
      </c>
      <c r="BL113" s="18" t="s">
        <v>538</v>
      </c>
      <c r="BM113" s="18" t="s">
        <v>2239</v>
      </c>
    </row>
    <row r="114" spans="2:65" s="1" customFormat="1" ht="33.75" customHeight="1">
      <c r="B114" s="35"/>
      <c r="C114" s="195" t="s">
        <v>240</v>
      </c>
      <c r="D114" s="195" t="s">
        <v>143</v>
      </c>
      <c r="E114" s="196" t="s">
        <v>1892</v>
      </c>
      <c r="F114" s="197" t="s">
        <v>2214</v>
      </c>
      <c r="G114" s="198" t="s">
        <v>139</v>
      </c>
      <c r="H114" s="199">
        <v>98</v>
      </c>
      <c r="I114" s="200"/>
      <c r="J114" s="201">
        <f t="shared" si="10"/>
        <v>0</v>
      </c>
      <c r="K114" s="197" t="s">
        <v>2105</v>
      </c>
      <c r="L114" s="202"/>
      <c r="M114" s="203" t="s">
        <v>19</v>
      </c>
      <c r="N114" s="204" t="s">
        <v>45</v>
      </c>
      <c r="O114" s="61"/>
      <c r="P114" s="192">
        <f t="shared" si="11"/>
        <v>0</v>
      </c>
      <c r="Q114" s="192">
        <v>0</v>
      </c>
      <c r="R114" s="192">
        <f t="shared" si="12"/>
        <v>0</v>
      </c>
      <c r="S114" s="192">
        <v>0</v>
      </c>
      <c r="T114" s="193">
        <f t="shared" si="13"/>
        <v>0</v>
      </c>
      <c r="AR114" s="18" t="s">
        <v>1798</v>
      </c>
      <c r="AT114" s="18" t="s">
        <v>143</v>
      </c>
      <c r="AU114" s="18" t="s">
        <v>82</v>
      </c>
      <c r="AY114" s="18" t="s">
        <v>133</v>
      </c>
      <c r="BE114" s="194">
        <f t="shared" si="14"/>
        <v>0</v>
      </c>
      <c r="BF114" s="194">
        <f t="shared" si="15"/>
        <v>0</v>
      </c>
      <c r="BG114" s="194">
        <f t="shared" si="16"/>
        <v>0</v>
      </c>
      <c r="BH114" s="194">
        <f t="shared" si="17"/>
        <v>0</v>
      </c>
      <c r="BI114" s="194">
        <f t="shared" si="18"/>
        <v>0</v>
      </c>
      <c r="BJ114" s="18" t="s">
        <v>82</v>
      </c>
      <c r="BK114" s="194">
        <f t="shared" si="19"/>
        <v>0</v>
      </c>
      <c r="BL114" s="18" t="s">
        <v>538</v>
      </c>
      <c r="BM114" s="18" t="s">
        <v>2240</v>
      </c>
    </row>
    <row r="115" spans="2:65" s="1" customFormat="1" ht="33.75" customHeight="1">
      <c r="B115" s="35"/>
      <c r="C115" s="195" t="s">
        <v>244</v>
      </c>
      <c r="D115" s="195" t="s">
        <v>143</v>
      </c>
      <c r="E115" s="196" t="s">
        <v>1898</v>
      </c>
      <c r="F115" s="197" t="s">
        <v>2161</v>
      </c>
      <c r="G115" s="198" t="s">
        <v>139</v>
      </c>
      <c r="H115" s="199">
        <v>65</v>
      </c>
      <c r="I115" s="200"/>
      <c r="J115" s="201">
        <f t="shared" si="10"/>
        <v>0</v>
      </c>
      <c r="K115" s="197" t="s">
        <v>2105</v>
      </c>
      <c r="L115" s="202"/>
      <c r="M115" s="203" t="s">
        <v>19</v>
      </c>
      <c r="N115" s="204" t="s">
        <v>45</v>
      </c>
      <c r="O115" s="61"/>
      <c r="P115" s="192">
        <f t="shared" si="11"/>
        <v>0</v>
      </c>
      <c r="Q115" s="192">
        <v>0</v>
      </c>
      <c r="R115" s="192">
        <f t="shared" si="12"/>
        <v>0</v>
      </c>
      <c r="S115" s="192">
        <v>0</v>
      </c>
      <c r="T115" s="193">
        <f t="shared" si="13"/>
        <v>0</v>
      </c>
      <c r="AR115" s="18" t="s">
        <v>1798</v>
      </c>
      <c r="AT115" s="18" t="s">
        <v>143</v>
      </c>
      <c r="AU115" s="18" t="s">
        <v>82</v>
      </c>
      <c r="AY115" s="18" t="s">
        <v>133</v>
      </c>
      <c r="BE115" s="194">
        <f t="shared" si="14"/>
        <v>0</v>
      </c>
      <c r="BF115" s="194">
        <f t="shared" si="15"/>
        <v>0</v>
      </c>
      <c r="BG115" s="194">
        <f t="shared" si="16"/>
        <v>0</v>
      </c>
      <c r="BH115" s="194">
        <f t="shared" si="17"/>
        <v>0</v>
      </c>
      <c r="BI115" s="194">
        <f t="shared" si="18"/>
        <v>0</v>
      </c>
      <c r="BJ115" s="18" t="s">
        <v>82</v>
      </c>
      <c r="BK115" s="194">
        <f t="shared" si="19"/>
        <v>0</v>
      </c>
      <c r="BL115" s="18" t="s">
        <v>538</v>
      </c>
      <c r="BM115" s="18" t="s">
        <v>2241</v>
      </c>
    </row>
    <row r="116" spans="2:65" s="1" customFormat="1" ht="33.75" customHeight="1">
      <c r="B116" s="35"/>
      <c r="C116" s="195" t="s">
        <v>248</v>
      </c>
      <c r="D116" s="195" t="s">
        <v>143</v>
      </c>
      <c r="E116" s="196" t="s">
        <v>1943</v>
      </c>
      <c r="F116" s="197" t="s">
        <v>2219</v>
      </c>
      <c r="G116" s="198" t="s">
        <v>1727</v>
      </c>
      <c r="H116" s="199">
        <v>1</v>
      </c>
      <c r="I116" s="200"/>
      <c r="J116" s="201">
        <f t="shared" si="10"/>
        <v>0</v>
      </c>
      <c r="K116" s="197" t="s">
        <v>2105</v>
      </c>
      <c r="L116" s="202"/>
      <c r="M116" s="203" t="s">
        <v>19</v>
      </c>
      <c r="N116" s="204" t="s">
        <v>45</v>
      </c>
      <c r="O116" s="61"/>
      <c r="P116" s="192">
        <f t="shared" si="11"/>
        <v>0</v>
      </c>
      <c r="Q116" s="192">
        <v>0</v>
      </c>
      <c r="R116" s="192">
        <f t="shared" si="12"/>
        <v>0</v>
      </c>
      <c r="S116" s="192">
        <v>0</v>
      </c>
      <c r="T116" s="193">
        <f t="shared" si="13"/>
        <v>0</v>
      </c>
      <c r="AR116" s="18" t="s">
        <v>1798</v>
      </c>
      <c r="AT116" s="18" t="s">
        <v>143</v>
      </c>
      <c r="AU116" s="18" t="s">
        <v>82</v>
      </c>
      <c r="AY116" s="18" t="s">
        <v>133</v>
      </c>
      <c r="BE116" s="194">
        <f t="shared" si="14"/>
        <v>0</v>
      </c>
      <c r="BF116" s="194">
        <f t="shared" si="15"/>
        <v>0</v>
      </c>
      <c r="BG116" s="194">
        <f t="shared" si="16"/>
        <v>0</v>
      </c>
      <c r="BH116" s="194">
        <f t="shared" si="17"/>
        <v>0</v>
      </c>
      <c r="BI116" s="194">
        <f t="shared" si="18"/>
        <v>0</v>
      </c>
      <c r="BJ116" s="18" t="s">
        <v>82</v>
      </c>
      <c r="BK116" s="194">
        <f t="shared" si="19"/>
        <v>0</v>
      </c>
      <c r="BL116" s="18" t="s">
        <v>538</v>
      </c>
      <c r="BM116" s="18" t="s">
        <v>2242</v>
      </c>
    </row>
    <row r="117" spans="2:65" s="1" customFormat="1" ht="33.75" customHeight="1">
      <c r="B117" s="35"/>
      <c r="C117" s="183" t="s">
        <v>252</v>
      </c>
      <c r="D117" s="183" t="s">
        <v>136</v>
      </c>
      <c r="E117" s="184" t="s">
        <v>1946</v>
      </c>
      <c r="F117" s="185" t="s">
        <v>2221</v>
      </c>
      <c r="G117" s="186" t="s">
        <v>1727</v>
      </c>
      <c r="H117" s="187">
        <v>1</v>
      </c>
      <c r="I117" s="188"/>
      <c r="J117" s="189">
        <f t="shared" si="10"/>
        <v>0</v>
      </c>
      <c r="K117" s="185" t="s">
        <v>2105</v>
      </c>
      <c r="L117" s="39"/>
      <c r="M117" s="190" t="s">
        <v>19</v>
      </c>
      <c r="N117" s="191" t="s">
        <v>45</v>
      </c>
      <c r="O117" s="61"/>
      <c r="P117" s="192">
        <f t="shared" si="11"/>
        <v>0</v>
      </c>
      <c r="Q117" s="192">
        <v>0</v>
      </c>
      <c r="R117" s="192">
        <f t="shared" si="12"/>
        <v>0</v>
      </c>
      <c r="S117" s="192">
        <v>0</v>
      </c>
      <c r="T117" s="193">
        <f t="shared" si="13"/>
        <v>0</v>
      </c>
      <c r="AR117" s="18" t="s">
        <v>538</v>
      </c>
      <c r="AT117" s="18" t="s">
        <v>136</v>
      </c>
      <c r="AU117" s="18" t="s">
        <v>82</v>
      </c>
      <c r="AY117" s="18" t="s">
        <v>133</v>
      </c>
      <c r="BE117" s="194">
        <f t="shared" si="14"/>
        <v>0</v>
      </c>
      <c r="BF117" s="194">
        <f t="shared" si="15"/>
        <v>0</v>
      </c>
      <c r="BG117" s="194">
        <f t="shared" si="16"/>
        <v>0</v>
      </c>
      <c r="BH117" s="194">
        <f t="shared" si="17"/>
        <v>0</v>
      </c>
      <c r="BI117" s="194">
        <f t="shared" si="18"/>
        <v>0</v>
      </c>
      <c r="BJ117" s="18" t="s">
        <v>82</v>
      </c>
      <c r="BK117" s="194">
        <f t="shared" si="19"/>
        <v>0</v>
      </c>
      <c r="BL117" s="18" t="s">
        <v>538</v>
      </c>
      <c r="BM117" s="18" t="s">
        <v>2243</v>
      </c>
    </row>
    <row r="118" spans="2:65" s="1" customFormat="1" ht="33.75" customHeight="1">
      <c r="B118" s="35"/>
      <c r="C118" s="183" t="s">
        <v>256</v>
      </c>
      <c r="D118" s="183" t="s">
        <v>136</v>
      </c>
      <c r="E118" s="184" t="s">
        <v>1949</v>
      </c>
      <c r="F118" s="185" t="s">
        <v>2223</v>
      </c>
      <c r="G118" s="186" t="s">
        <v>1727</v>
      </c>
      <c r="H118" s="187">
        <v>1</v>
      </c>
      <c r="I118" s="188"/>
      <c r="J118" s="189">
        <f t="shared" si="10"/>
        <v>0</v>
      </c>
      <c r="K118" s="185" t="s">
        <v>2105</v>
      </c>
      <c r="L118" s="39"/>
      <c r="M118" s="206" t="s">
        <v>19</v>
      </c>
      <c r="N118" s="207" t="s">
        <v>45</v>
      </c>
      <c r="O118" s="208"/>
      <c r="P118" s="209">
        <f t="shared" si="11"/>
        <v>0</v>
      </c>
      <c r="Q118" s="209">
        <v>0</v>
      </c>
      <c r="R118" s="209">
        <f t="shared" si="12"/>
        <v>0</v>
      </c>
      <c r="S118" s="209">
        <v>0</v>
      </c>
      <c r="T118" s="210">
        <f t="shared" si="13"/>
        <v>0</v>
      </c>
      <c r="AR118" s="18" t="s">
        <v>538</v>
      </c>
      <c r="AT118" s="18" t="s">
        <v>136</v>
      </c>
      <c r="AU118" s="18" t="s">
        <v>82</v>
      </c>
      <c r="AY118" s="18" t="s">
        <v>133</v>
      </c>
      <c r="BE118" s="194">
        <f t="shared" si="14"/>
        <v>0</v>
      </c>
      <c r="BF118" s="194">
        <f t="shared" si="15"/>
        <v>0</v>
      </c>
      <c r="BG118" s="194">
        <f t="shared" si="16"/>
        <v>0</v>
      </c>
      <c r="BH118" s="194">
        <f t="shared" si="17"/>
        <v>0</v>
      </c>
      <c r="BI118" s="194">
        <f t="shared" si="18"/>
        <v>0</v>
      </c>
      <c r="BJ118" s="18" t="s">
        <v>82</v>
      </c>
      <c r="BK118" s="194">
        <f t="shared" si="19"/>
        <v>0</v>
      </c>
      <c r="BL118" s="18" t="s">
        <v>538</v>
      </c>
      <c r="BM118" s="18" t="s">
        <v>2244</v>
      </c>
    </row>
    <row r="119" spans="2:12" s="1" customFormat="1" ht="6.95" customHeight="1">
      <c r="B119" s="47"/>
      <c r="C119" s="48"/>
      <c r="D119" s="48"/>
      <c r="E119" s="48"/>
      <c r="F119" s="48"/>
      <c r="G119" s="48"/>
      <c r="H119" s="48"/>
      <c r="I119" s="135"/>
      <c r="J119" s="48"/>
      <c r="K119" s="48"/>
      <c r="L119" s="39"/>
    </row>
  </sheetData>
  <sheetProtection algorithmName="SHA-512" hashValue="PzUR9wUZuW2wsD34OQomNtXoYoxaNh7zoKi2VbhsP8/vyIUZIf7A0Qo0PGowKbyBhUx5lT5I6oHKqILR0npTZQ==" saltValue="gmZh0orXEEXHdhUzKNVRL775uCVtfoa6DrSeVnL4o6jOTQ/2fppPG1bmPHRRWEdgMGT+UsgVsnD4tqba42Nq8Q==" spinCount="100000" sheet="1" objects="1" scenarios="1" formatColumns="0" formatRows="0" autoFilter="0"/>
  <autoFilter ref="C86:K118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6" customFormat="1" ht="45" customHeight="1">
      <c r="B3" s="259"/>
      <c r="C3" s="388" t="s">
        <v>2245</v>
      </c>
      <c r="D3" s="388"/>
      <c r="E3" s="388"/>
      <c r="F3" s="388"/>
      <c r="G3" s="388"/>
      <c r="H3" s="388"/>
      <c r="I3" s="388"/>
      <c r="J3" s="388"/>
      <c r="K3" s="260"/>
    </row>
    <row r="4" spans="2:11" ht="25.5" customHeight="1">
      <c r="B4" s="261"/>
      <c r="C4" s="391" t="s">
        <v>2246</v>
      </c>
      <c r="D4" s="391"/>
      <c r="E4" s="391"/>
      <c r="F4" s="391"/>
      <c r="G4" s="391"/>
      <c r="H4" s="391"/>
      <c r="I4" s="391"/>
      <c r="J4" s="391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9" t="s">
        <v>2247</v>
      </c>
      <c r="D6" s="389"/>
      <c r="E6" s="389"/>
      <c r="F6" s="389"/>
      <c r="G6" s="389"/>
      <c r="H6" s="389"/>
      <c r="I6" s="389"/>
      <c r="J6" s="389"/>
      <c r="K6" s="262"/>
    </row>
    <row r="7" spans="2:11" ht="15" customHeight="1">
      <c r="B7" s="265"/>
      <c r="C7" s="389" t="s">
        <v>2248</v>
      </c>
      <c r="D7" s="389"/>
      <c r="E7" s="389"/>
      <c r="F7" s="389"/>
      <c r="G7" s="389"/>
      <c r="H7" s="389"/>
      <c r="I7" s="389"/>
      <c r="J7" s="389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9" t="s">
        <v>2249</v>
      </c>
      <c r="D9" s="389"/>
      <c r="E9" s="389"/>
      <c r="F9" s="389"/>
      <c r="G9" s="389"/>
      <c r="H9" s="389"/>
      <c r="I9" s="389"/>
      <c r="J9" s="389"/>
      <c r="K9" s="262"/>
    </row>
    <row r="10" spans="2:11" ht="15" customHeight="1">
      <c r="B10" s="265"/>
      <c r="C10" s="264"/>
      <c r="D10" s="389" t="s">
        <v>2250</v>
      </c>
      <c r="E10" s="389"/>
      <c r="F10" s="389"/>
      <c r="G10" s="389"/>
      <c r="H10" s="389"/>
      <c r="I10" s="389"/>
      <c r="J10" s="389"/>
      <c r="K10" s="262"/>
    </row>
    <row r="11" spans="2:11" ht="15" customHeight="1">
      <c r="B11" s="265"/>
      <c r="C11" s="266"/>
      <c r="D11" s="389" t="s">
        <v>2251</v>
      </c>
      <c r="E11" s="389"/>
      <c r="F11" s="389"/>
      <c r="G11" s="389"/>
      <c r="H11" s="389"/>
      <c r="I11" s="389"/>
      <c r="J11" s="389"/>
      <c r="K11" s="262"/>
    </row>
    <row r="12" spans="2:1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ht="15" customHeight="1">
      <c r="B13" s="265"/>
      <c r="C13" s="266"/>
      <c r="D13" s="267" t="s">
        <v>2252</v>
      </c>
      <c r="E13" s="264"/>
      <c r="F13" s="264"/>
      <c r="G13" s="264"/>
      <c r="H13" s="264"/>
      <c r="I13" s="264"/>
      <c r="J13" s="264"/>
      <c r="K13" s="262"/>
    </row>
    <row r="14" spans="2:1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ht="15" customHeight="1">
      <c r="B15" s="265"/>
      <c r="C15" s="266"/>
      <c r="D15" s="389" t="s">
        <v>2253</v>
      </c>
      <c r="E15" s="389"/>
      <c r="F15" s="389"/>
      <c r="G15" s="389"/>
      <c r="H15" s="389"/>
      <c r="I15" s="389"/>
      <c r="J15" s="389"/>
      <c r="K15" s="262"/>
    </row>
    <row r="16" spans="2:11" ht="15" customHeight="1">
      <c r="B16" s="265"/>
      <c r="C16" s="266"/>
      <c r="D16" s="389" t="s">
        <v>2254</v>
      </c>
      <c r="E16" s="389"/>
      <c r="F16" s="389"/>
      <c r="G16" s="389"/>
      <c r="H16" s="389"/>
      <c r="I16" s="389"/>
      <c r="J16" s="389"/>
      <c r="K16" s="262"/>
    </row>
    <row r="17" spans="2:11" ht="15" customHeight="1">
      <c r="B17" s="265"/>
      <c r="C17" s="266"/>
      <c r="D17" s="389" t="s">
        <v>2255</v>
      </c>
      <c r="E17" s="389"/>
      <c r="F17" s="389"/>
      <c r="G17" s="389"/>
      <c r="H17" s="389"/>
      <c r="I17" s="389"/>
      <c r="J17" s="389"/>
      <c r="K17" s="262"/>
    </row>
    <row r="18" spans="2:11" ht="15" customHeight="1">
      <c r="B18" s="265"/>
      <c r="C18" s="266"/>
      <c r="D18" s="266"/>
      <c r="E18" s="268" t="s">
        <v>81</v>
      </c>
      <c r="F18" s="389" t="s">
        <v>2256</v>
      </c>
      <c r="G18" s="389"/>
      <c r="H18" s="389"/>
      <c r="I18" s="389"/>
      <c r="J18" s="389"/>
      <c r="K18" s="262"/>
    </row>
    <row r="19" spans="2:11" ht="15" customHeight="1">
      <c r="B19" s="265"/>
      <c r="C19" s="266"/>
      <c r="D19" s="266"/>
      <c r="E19" s="268" t="s">
        <v>2257</v>
      </c>
      <c r="F19" s="389" t="s">
        <v>2258</v>
      </c>
      <c r="G19" s="389"/>
      <c r="H19" s="389"/>
      <c r="I19" s="389"/>
      <c r="J19" s="389"/>
      <c r="K19" s="262"/>
    </row>
    <row r="20" spans="2:11" ht="15" customHeight="1">
      <c r="B20" s="265"/>
      <c r="C20" s="266"/>
      <c r="D20" s="266"/>
      <c r="E20" s="268" t="s">
        <v>2259</v>
      </c>
      <c r="F20" s="389" t="s">
        <v>2260</v>
      </c>
      <c r="G20" s="389"/>
      <c r="H20" s="389"/>
      <c r="I20" s="389"/>
      <c r="J20" s="389"/>
      <c r="K20" s="262"/>
    </row>
    <row r="21" spans="2:11" ht="15" customHeight="1">
      <c r="B21" s="265"/>
      <c r="C21" s="266"/>
      <c r="D21" s="266"/>
      <c r="E21" s="268" t="s">
        <v>2261</v>
      </c>
      <c r="F21" s="389" t="s">
        <v>2262</v>
      </c>
      <c r="G21" s="389"/>
      <c r="H21" s="389"/>
      <c r="I21" s="389"/>
      <c r="J21" s="389"/>
      <c r="K21" s="262"/>
    </row>
    <row r="22" spans="2:11" ht="15" customHeight="1">
      <c r="B22" s="265"/>
      <c r="C22" s="266"/>
      <c r="D22" s="266"/>
      <c r="E22" s="268" t="s">
        <v>2263</v>
      </c>
      <c r="F22" s="389" t="s">
        <v>2264</v>
      </c>
      <c r="G22" s="389"/>
      <c r="H22" s="389"/>
      <c r="I22" s="389"/>
      <c r="J22" s="389"/>
      <c r="K22" s="262"/>
    </row>
    <row r="23" spans="2:11" ht="15" customHeight="1">
      <c r="B23" s="265"/>
      <c r="C23" s="266"/>
      <c r="D23" s="266"/>
      <c r="E23" s="268" t="s">
        <v>99</v>
      </c>
      <c r="F23" s="389" t="s">
        <v>2265</v>
      </c>
      <c r="G23" s="389"/>
      <c r="H23" s="389"/>
      <c r="I23" s="389"/>
      <c r="J23" s="389"/>
      <c r="K23" s="262"/>
    </row>
    <row r="24" spans="2:1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ht="15" customHeight="1">
      <c r="B25" s="265"/>
      <c r="C25" s="389" t="s">
        <v>2266</v>
      </c>
      <c r="D25" s="389"/>
      <c r="E25" s="389"/>
      <c r="F25" s="389"/>
      <c r="G25" s="389"/>
      <c r="H25" s="389"/>
      <c r="I25" s="389"/>
      <c r="J25" s="389"/>
      <c r="K25" s="262"/>
    </row>
    <row r="26" spans="2:11" ht="15" customHeight="1">
      <c r="B26" s="265"/>
      <c r="C26" s="389" t="s">
        <v>2267</v>
      </c>
      <c r="D26" s="389"/>
      <c r="E26" s="389"/>
      <c r="F26" s="389"/>
      <c r="G26" s="389"/>
      <c r="H26" s="389"/>
      <c r="I26" s="389"/>
      <c r="J26" s="389"/>
      <c r="K26" s="262"/>
    </row>
    <row r="27" spans="2:11" ht="15" customHeight="1">
      <c r="B27" s="265"/>
      <c r="C27" s="264"/>
      <c r="D27" s="389" t="s">
        <v>2268</v>
      </c>
      <c r="E27" s="389"/>
      <c r="F27" s="389"/>
      <c r="G27" s="389"/>
      <c r="H27" s="389"/>
      <c r="I27" s="389"/>
      <c r="J27" s="389"/>
      <c r="K27" s="262"/>
    </row>
    <row r="28" spans="2:11" ht="15" customHeight="1">
      <c r="B28" s="265"/>
      <c r="C28" s="266"/>
      <c r="D28" s="389" t="s">
        <v>2269</v>
      </c>
      <c r="E28" s="389"/>
      <c r="F28" s="389"/>
      <c r="G28" s="389"/>
      <c r="H28" s="389"/>
      <c r="I28" s="389"/>
      <c r="J28" s="389"/>
      <c r="K28" s="262"/>
    </row>
    <row r="29" spans="2:1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ht="15" customHeight="1">
      <c r="B30" s="265"/>
      <c r="C30" s="266"/>
      <c r="D30" s="389" t="s">
        <v>2270</v>
      </c>
      <c r="E30" s="389"/>
      <c r="F30" s="389"/>
      <c r="G30" s="389"/>
      <c r="H30" s="389"/>
      <c r="I30" s="389"/>
      <c r="J30" s="389"/>
      <c r="K30" s="262"/>
    </row>
    <row r="31" spans="2:11" ht="15" customHeight="1">
      <c r="B31" s="265"/>
      <c r="C31" s="266"/>
      <c r="D31" s="389" t="s">
        <v>2271</v>
      </c>
      <c r="E31" s="389"/>
      <c r="F31" s="389"/>
      <c r="G31" s="389"/>
      <c r="H31" s="389"/>
      <c r="I31" s="389"/>
      <c r="J31" s="389"/>
      <c r="K31" s="262"/>
    </row>
    <row r="32" spans="2:1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ht="15" customHeight="1">
      <c r="B33" s="265"/>
      <c r="C33" s="266"/>
      <c r="D33" s="389" t="s">
        <v>2272</v>
      </c>
      <c r="E33" s="389"/>
      <c r="F33" s="389"/>
      <c r="G33" s="389"/>
      <c r="H33" s="389"/>
      <c r="I33" s="389"/>
      <c r="J33" s="389"/>
      <c r="K33" s="262"/>
    </row>
    <row r="34" spans="2:11" ht="15" customHeight="1">
      <c r="B34" s="265"/>
      <c r="C34" s="266"/>
      <c r="D34" s="389" t="s">
        <v>2273</v>
      </c>
      <c r="E34" s="389"/>
      <c r="F34" s="389"/>
      <c r="G34" s="389"/>
      <c r="H34" s="389"/>
      <c r="I34" s="389"/>
      <c r="J34" s="389"/>
      <c r="K34" s="262"/>
    </row>
    <row r="35" spans="2:11" ht="15" customHeight="1">
      <c r="B35" s="265"/>
      <c r="C35" s="266"/>
      <c r="D35" s="389" t="s">
        <v>2274</v>
      </c>
      <c r="E35" s="389"/>
      <c r="F35" s="389"/>
      <c r="G35" s="389"/>
      <c r="H35" s="389"/>
      <c r="I35" s="389"/>
      <c r="J35" s="389"/>
      <c r="K35" s="262"/>
    </row>
    <row r="36" spans="2:11" ht="15" customHeight="1">
      <c r="B36" s="265"/>
      <c r="C36" s="266"/>
      <c r="D36" s="264"/>
      <c r="E36" s="267" t="s">
        <v>119</v>
      </c>
      <c r="F36" s="264"/>
      <c r="G36" s="389" t="s">
        <v>2275</v>
      </c>
      <c r="H36" s="389"/>
      <c r="I36" s="389"/>
      <c r="J36" s="389"/>
      <c r="K36" s="262"/>
    </row>
    <row r="37" spans="2:11" ht="30.75" customHeight="1">
      <c r="B37" s="265"/>
      <c r="C37" s="266"/>
      <c r="D37" s="264"/>
      <c r="E37" s="267" t="s">
        <v>2276</v>
      </c>
      <c r="F37" s="264"/>
      <c r="G37" s="389" t="s">
        <v>2277</v>
      </c>
      <c r="H37" s="389"/>
      <c r="I37" s="389"/>
      <c r="J37" s="389"/>
      <c r="K37" s="262"/>
    </row>
    <row r="38" spans="2:11" ht="15" customHeight="1">
      <c r="B38" s="265"/>
      <c r="C38" s="266"/>
      <c r="D38" s="264"/>
      <c r="E38" s="267" t="s">
        <v>55</v>
      </c>
      <c r="F38" s="264"/>
      <c r="G38" s="389" t="s">
        <v>2278</v>
      </c>
      <c r="H38" s="389"/>
      <c r="I38" s="389"/>
      <c r="J38" s="389"/>
      <c r="K38" s="262"/>
    </row>
    <row r="39" spans="2:11" ht="15" customHeight="1">
      <c r="B39" s="265"/>
      <c r="C39" s="266"/>
      <c r="D39" s="264"/>
      <c r="E39" s="267" t="s">
        <v>56</v>
      </c>
      <c r="F39" s="264"/>
      <c r="G39" s="389" t="s">
        <v>2279</v>
      </c>
      <c r="H39" s="389"/>
      <c r="I39" s="389"/>
      <c r="J39" s="389"/>
      <c r="K39" s="262"/>
    </row>
    <row r="40" spans="2:11" ht="15" customHeight="1">
      <c r="B40" s="265"/>
      <c r="C40" s="266"/>
      <c r="D40" s="264"/>
      <c r="E40" s="267" t="s">
        <v>120</v>
      </c>
      <c r="F40" s="264"/>
      <c r="G40" s="389" t="s">
        <v>2280</v>
      </c>
      <c r="H40" s="389"/>
      <c r="I40" s="389"/>
      <c r="J40" s="389"/>
      <c r="K40" s="262"/>
    </row>
    <row r="41" spans="2:11" ht="15" customHeight="1">
      <c r="B41" s="265"/>
      <c r="C41" s="266"/>
      <c r="D41" s="264"/>
      <c r="E41" s="267" t="s">
        <v>121</v>
      </c>
      <c r="F41" s="264"/>
      <c r="G41" s="389" t="s">
        <v>2281</v>
      </c>
      <c r="H41" s="389"/>
      <c r="I41" s="389"/>
      <c r="J41" s="389"/>
      <c r="K41" s="262"/>
    </row>
    <row r="42" spans="2:11" ht="15" customHeight="1">
      <c r="B42" s="265"/>
      <c r="C42" s="266"/>
      <c r="D42" s="264"/>
      <c r="E42" s="267" t="s">
        <v>2282</v>
      </c>
      <c r="F42" s="264"/>
      <c r="G42" s="389" t="s">
        <v>2283</v>
      </c>
      <c r="H42" s="389"/>
      <c r="I42" s="389"/>
      <c r="J42" s="389"/>
      <c r="K42" s="262"/>
    </row>
    <row r="43" spans="2:11" ht="15" customHeight="1">
      <c r="B43" s="265"/>
      <c r="C43" s="266"/>
      <c r="D43" s="264"/>
      <c r="E43" s="267"/>
      <c r="F43" s="264"/>
      <c r="G43" s="389" t="s">
        <v>2284</v>
      </c>
      <c r="H43" s="389"/>
      <c r="I43" s="389"/>
      <c r="J43" s="389"/>
      <c r="K43" s="262"/>
    </row>
    <row r="44" spans="2:11" ht="15" customHeight="1">
      <c r="B44" s="265"/>
      <c r="C44" s="266"/>
      <c r="D44" s="264"/>
      <c r="E44" s="267" t="s">
        <v>2285</v>
      </c>
      <c r="F44" s="264"/>
      <c r="G44" s="389" t="s">
        <v>2286</v>
      </c>
      <c r="H44" s="389"/>
      <c r="I44" s="389"/>
      <c r="J44" s="389"/>
      <c r="K44" s="262"/>
    </row>
    <row r="45" spans="2:11" ht="15" customHeight="1">
      <c r="B45" s="265"/>
      <c r="C45" s="266"/>
      <c r="D45" s="264"/>
      <c r="E45" s="267" t="s">
        <v>123</v>
      </c>
      <c r="F45" s="264"/>
      <c r="G45" s="389" t="s">
        <v>2287</v>
      </c>
      <c r="H45" s="389"/>
      <c r="I45" s="389"/>
      <c r="J45" s="389"/>
      <c r="K45" s="262"/>
    </row>
    <row r="46" spans="2:1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389" t="s">
        <v>2288</v>
      </c>
      <c r="E47" s="389"/>
      <c r="F47" s="389"/>
      <c r="G47" s="389"/>
      <c r="H47" s="389"/>
      <c r="I47" s="389"/>
      <c r="J47" s="389"/>
      <c r="K47" s="262"/>
    </row>
    <row r="48" spans="2:11" ht="15" customHeight="1">
      <c r="B48" s="265"/>
      <c r="C48" s="266"/>
      <c r="D48" s="266"/>
      <c r="E48" s="389" t="s">
        <v>2289</v>
      </c>
      <c r="F48" s="389"/>
      <c r="G48" s="389"/>
      <c r="H48" s="389"/>
      <c r="I48" s="389"/>
      <c r="J48" s="389"/>
      <c r="K48" s="262"/>
    </row>
    <row r="49" spans="2:11" ht="15" customHeight="1">
      <c r="B49" s="265"/>
      <c r="C49" s="266"/>
      <c r="D49" s="266"/>
      <c r="E49" s="389" t="s">
        <v>2290</v>
      </c>
      <c r="F49" s="389"/>
      <c r="G49" s="389"/>
      <c r="H49" s="389"/>
      <c r="I49" s="389"/>
      <c r="J49" s="389"/>
      <c r="K49" s="262"/>
    </row>
    <row r="50" spans="2:11" ht="15" customHeight="1">
      <c r="B50" s="265"/>
      <c r="C50" s="266"/>
      <c r="D50" s="266"/>
      <c r="E50" s="389" t="s">
        <v>2291</v>
      </c>
      <c r="F50" s="389"/>
      <c r="G50" s="389"/>
      <c r="H50" s="389"/>
      <c r="I50" s="389"/>
      <c r="J50" s="389"/>
      <c r="K50" s="262"/>
    </row>
    <row r="51" spans="2:11" ht="15" customHeight="1">
      <c r="B51" s="265"/>
      <c r="C51" s="266"/>
      <c r="D51" s="389" t="s">
        <v>2292</v>
      </c>
      <c r="E51" s="389"/>
      <c r="F51" s="389"/>
      <c r="G51" s="389"/>
      <c r="H51" s="389"/>
      <c r="I51" s="389"/>
      <c r="J51" s="389"/>
      <c r="K51" s="262"/>
    </row>
    <row r="52" spans="2:11" ht="25.5" customHeight="1">
      <c r="B52" s="261"/>
      <c r="C52" s="391" t="s">
        <v>2293</v>
      </c>
      <c r="D52" s="391"/>
      <c r="E52" s="391"/>
      <c r="F52" s="391"/>
      <c r="G52" s="391"/>
      <c r="H52" s="391"/>
      <c r="I52" s="391"/>
      <c r="J52" s="391"/>
      <c r="K52" s="262"/>
    </row>
    <row r="53" spans="2:1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ht="15" customHeight="1">
      <c r="B54" s="261"/>
      <c r="C54" s="389" t="s">
        <v>2294</v>
      </c>
      <c r="D54" s="389"/>
      <c r="E54" s="389"/>
      <c r="F54" s="389"/>
      <c r="G54" s="389"/>
      <c r="H54" s="389"/>
      <c r="I54" s="389"/>
      <c r="J54" s="389"/>
      <c r="K54" s="262"/>
    </row>
    <row r="55" spans="2:11" ht="15" customHeight="1">
      <c r="B55" s="261"/>
      <c r="C55" s="389" t="s">
        <v>2295</v>
      </c>
      <c r="D55" s="389"/>
      <c r="E55" s="389"/>
      <c r="F55" s="389"/>
      <c r="G55" s="389"/>
      <c r="H55" s="389"/>
      <c r="I55" s="389"/>
      <c r="J55" s="389"/>
      <c r="K55" s="262"/>
    </row>
    <row r="56" spans="2:1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ht="15" customHeight="1">
      <c r="B57" s="261"/>
      <c r="C57" s="389" t="s">
        <v>2296</v>
      </c>
      <c r="D57" s="389"/>
      <c r="E57" s="389"/>
      <c r="F57" s="389"/>
      <c r="G57" s="389"/>
      <c r="H57" s="389"/>
      <c r="I57" s="389"/>
      <c r="J57" s="389"/>
      <c r="K57" s="262"/>
    </row>
    <row r="58" spans="2:11" ht="15" customHeight="1">
      <c r="B58" s="261"/>
      <c r="C58" s="266"/>
      <c r="D58" s="389" t="s">
        <v>2297</v>
      </c>
      <c r="E58" s="389"/>
      <c r="F58" s="389"/>
      <c r="G58" s="389"/>
      <c r="H58" s="389"/>
      <c r="I58" s="389"/>
      <c r="J58" s="389"/>
      <c r="K58" s="262"/>
    </row>
    <row r="59" spans="2:11" ht="15" customHeight="1">
      <c r="B59" s="261"/>
      <c r="C59" s="266"/>
      <c r="D59" s="389" t="s">
        <v>2298</v>
      </c>
      <c r="E59" s="389"/>
      <c r="F59" s="389"/>
      <c r="G59" s="389"/>
      <c r="H59" s="389"/>
      <c r="I59" s="389"/>
      <c r="J59" s="389"/>
      <c r="K59" s="262"/>
    </row>
    <row r="60" spans="2:11" ht="15" customHeight="1">
      <c r="B60" s="261"/>
      <c r="C60" s="266"/>
      <c r="D60" s="389" t="s">
        <v>2299</v>
      </c>
      <c r="E60" s="389"/>
      <c r="F60" s="389"/>
      <c r="G60" s="389"/>
      <c r="H60" s="389"/>
      <c r="I60" s="389"/>
      <c r="J60" s="389"/>
      <c r="K60" s="262"/>
    </row>
    <row r="61" spans="2:11" ht="15" customHeight="1">
      <c r="B61" s="261"/>
      <c r="C61" s="266"/>
      <c r="D61" s="389" t="s">
        <v>2300</v>
      </c>
      <c r="E61" s="389"/>
      <c r="F61" s="389"/>
      <c r="G61" s="389"/>
      <c r="H61" s="389"/>
      <c r="I61" s="389"/>
      <c r="J61" s="389"/>
      <c r="K61" s="262"/>
    </row>
    <row r="62" spans="2:11" ht="15" customHeight="1">
      <c r="B62" s="261"/>
      <c r="C62" s="266"/>
      <c r="D62" s="392" t="s">
        <v>2301</v>
      </c>
      <c r="E62" s="392"/>
      <c r="F62" s="392"/>
      <c r="G62" s="392"/>
      <c r="H62" s="392"/>
      <c r="I62" s="392"/>
      <c r="J62" s="392"/>
      <c r="K62" s="262"/>
    </row>
    <row r="63" spans="2:11" ht="15" customHeight="1">
      <c r="B63" s="261"/>
      <c r="C63" s="266"/>
      <c r="D63" s="389" t="s">
        <v>2302</v>
      </c>
      <c r="E63" s="389"/>
      <c r="F63" s="389"/>
      <c r="G63" s="389"/>
      <c r="H63" s="389"/>
      <c r="I63" s="389"/>
      <c r="J63" s="389"/>
      <c r="K63" s="262"/>
    </row>
    <row r="64" spans="2:1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ht="15" customHeight="1">
      <c r="B65" s="261"/>
      <c r="C65" s="266"/>
      <c r="D65" s="389" t="s">
        <v>2303</v>
      </c>
      <c r="E65" s="389"/>
      <c r="F65" s="389"/>
      <c r="G65" s="389"/>
      <c r="H65" s="389"/>
      <c r="I65" s="389"/>
      <c r="J65" s="389"/>
      <c r="K65" s="262"/>
    </row>
    <row r="66" spans="2:11" ht="15" customHeight="1">
      <c r="B66" s="261"/>
      <c r="C66" s="266"/>
      <c r="D66" s="392" t="s">
        <v>2304</v>
      </c>
      <c r="E66" s="392"/>
      <c r="F66" s="392"/>
      <c r="G66" s="392"/>
      <c r="H66" s="392"/>
      <c r="I66" s="392"/>
      <c r="J66" s="392"/>
      <c r="K66" s="262"/>
    </row>
    <row r="67" spans="2:11" ht="15" customHeight="1">
      <c r="B67" s="261"/>
      <c r="C67" s="266"/>
      <c r="D67" s="389" t="s">
        <v>2305</v>
      </c>
      <c r="E67" s="389"/>
      <c r="F67" s="389"/>
      <c r="G67" s="389"/>
      <c r="H67" s="389"/>
      <c r="I67" s="389"/>
      <c r="J67" s="389"/>
      <c r="K67" s="262"/>
    </row>
    <row r="68" spans="2:11" ht="15" customHeight="1">
      <c r="B68" s="261"/>
      <c r="C68" s="266"/>
      <c r="D68" s="389" t="s">
        <v>2306</v>
      </c>
      <c r="E68" s="389"/>
      <c r="F68" s="389"/>
      <c r="G68" s="389"/>
      <c r="H68" s="389"/>
      <c r="I68" s="389"/>
      <c r="J68" s="389"/>
      <c r="K68" s="262"/>
    </row>
    <row r="69" spans="2:11" ht="15" customHeight="1">
      <c r="B69" s="261"/>
      <c r="C69" s="266"/>
      <c r="D69" s="389" t="s">
        <v>2307</v>
      </c>
      <c r="E69" s="389"/>
      <c r="F69" s="389"/>
      <c r="G69" s="389"/>
      <c r="H69" s="389"/>
      <c r="I69" s="389"/>
      <c r="J69" s="389"/>
      <c r="K69" s="262"/>
    </row>
    <row r="70" spans="2:11" ht="15" customHeight="1">
      <c r="B70" s="261"/>
      <c r="C70" s="266"/>
      <c r="D70" s="389" t="s">
        <v>2308</v>
      </c>
      <c r="E70" s="389"/>
      <c r="F70" s="389"/>
      <c r="G70" s="389"/>
      <c r="H70" s="389"/>
      <c r="I70" s="389"/>
      <c r="J70" s="389"/>
      <c r="K70" s="262"/>
    </row>
    <row r="71" spans="2:1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ht="45" customHeight="1">
      <c r="B75" s="278"/>
      <c r="C75" s="390" t="s">
        <v>2309</v>
      </c>
      <c r="D75" s="390"/>
      <c r="E75" s="390"/>
      <c r="F75" s="390"/>
      <c r="G75" s="390"/>
      <c r="H75" s="390"/>
      <c r="I75" s="390"/>
      <c r="J75" s="390"/>
      <c r="K75" s="279"/>
    </row>
    <row r="76" spans="2:11" ht="17.25" customHeight="1">
      <c r="B76" s="278"/>
      <c r="C76" s="280" t="s">
        <v>2310</v>
      </c>
      <c r="D76" s="280"/>
      <c r="E76" s="280"/>
      <c r="F76" s="280" t="s">
        <v>2311</v>
      </c>
      <c r="G76" s="281"/>
      <c r="H76" s="280" t="s">
        <v>56</v>
      </c>
      <c r="I76" s="280" t="s">
        <v>59</v>
      </c>
      <c r="J76" s="280" t="s">
        <v>2312</v>
      </c>
      <c r="K76" s="279"/>
    </row>
    <row r="77" spans="2:11" ht="17.25" customHeight="1">
      <c r="B77" s="278"/>
      <c r="C77" s="282" t="s">
        <v>2313</v>
      </c>
      <c r="D77" s="282"/>
      <c r="E77" s="282"/>
      <c r="F77" s="283" t="s">
        <v>2314</v>
      </c>
      <c r="G77" s="284"/>
      <c r="H77" s="282"/>
      <c r="I77" s="282"/>
      <c r="J77" s="282" t="s">
        <v>2315</v>
      </c>
      <c r="K77" s="279"/>
    </row>
    <row r="78" spans="2:1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ht="15" customHeight="1">
      <c r="B79" s="278"/>
      <c r="C79" s="267" t="s">
        <v>55</v>
      </c>
      <c r="D79" s="285"/>
      <c r="E79" s="285"/>
      <c r="F79" s="287" t="s">
        <v>2316</v>
      </c>
      <c r="G79" s="286"/>
      <c r="H79" s="267" t="s">
        <v>2317</v>
      </c>
      <c r="I79" s="267" t="s">
        <v>2318</v>
      </c>
      <c r="J79" s="267">
        <v>20</v>
      </c>
      <c r="K79" s="279"/>
    </row>
    <row r="80" spans="2:11" ht="15" customHeight="1">
      <c r="B80" s="278"/>
      <c r="C80" s="267" t="s">
        <v>2319</v>
      </c>
      <c r="D80" s="267"/>
      <c r="E80" s="267"/>
      <c r="F80" s="287" t="s">
        <v>2316</v>
      </c>
      <c r="G80" s="286"/>
      <c r="H80" s="267" t="s">
        <v>2320</v>
      </c>
      <c r="I80" s="267" t="s">
        <v>2318</v>
      </c>
      <c r="J80" s="267">
        <v>120</v>
      </c>
      <c r="K80" s="279"/>
    </row>
    <row r="81" spans="2:11" ht="15" customHeight="1">
      <c r="B81" s="288"/>
      <c r="C81" s="267" t="s">
        <v>2321</v>
      </c>
      <c r="D81" s="267"/>
      <c r="E81" s="267"/>
      <c r="F81" s="287" t="s">
        <v>2322</v>
      </c>
      <c r="G81" s="286"/>
      <c r="H81" s="267" t="s">
        <v>2323</v>
      </c>
      <c r="I81" s="267" t="s">
        <v>2318</v>
      </c>
      <c r="J81" s="267">
        <v>50</v>
      </c>
      <c r="K81" s="279"/>
    </row>
    <row r="82" spans="2:11" ht="15" customHeight="1">
      <c r="B82" s="288"/>
      <c r="C82" s="267" t="s">
        <v>2324</v>
      </c>
      <c r="D82" s="267"/>
      <c r="E82" s="267"/>
      <c r="F82" s="287" t="s">
        <v>2316</v>
      </c>
      <c r="G82" s="286"/>
      <c r="H82" s="267" t="s">
        <v>2325</v>
      </c>
      <c r="I82" s="267" t="s">
        <v>2326</v>
      </c>
      <c r="J82" s="267"/>
      <c r="K82" s="279"/>
    </row>
    <row r="83" spans="2:11" ht="15" customHeight="1">
      <c r="B83" s="288"/>
      <c r="C83" s="289" t="s">
        <v>2327</v>
      </c>
      <c r="D83" s="289"/>
      <c r="E83" s="289"/>
      <c r="F83" s="290" t="s">
        <v>2322</v>
      </c>
      <c r="G83" s="289"/>
      <c r="H83" s="289" t="s">
        <v>2328</v>
      </c>
      <c r="I83" s="289" t="s">
        <v>2318</v>
      </c>
      <c r="J83" s="289">
        <v>15</v>
      </c>
      <c r="K83" s="279"/>
    </row>
    <row r="84" spans="2:11" ht="15" customHeight="1">
      <c r="B84" s="288"/>
      <c r="C84" s="289" t="s">
        <v>2329</v>
      </c>
      <c r="D84" s="289"/>
      <c r="E84" s="289"/>
      <c r="F84" s="290" t="s">
        <v>2322</v>
      </c>
      <c r="G84" s="289"/>
      <c r="H84" s="289" t="s">
        <v>2330</v>
      </c>
      <c r="I84" s="289" t="s">
        <v>2318</v>
      </c>
      <c r="J84" s="289">
        <v>15</v>
      </c>
      <c r="K84" s="279"/>
    </row>
    <row r="85" spans="2:11" ht="15" customHeight="1">
      <c r="B85" s="288"/>
      <c r="C85" s="289" t="s">
        <v>2331</v>
      </c>
      <c r="D85" s="289"/>
      <c r="E85" s="289"/>
      <c r="F85" s="290" t="s">
        <v>2322</v>
      </c>
      <c r="G85" s="289"/>
      <c r="H85" s="289" t="s">
        <v>2332</v>
      </c>
      <c r="I85" s="289" t="s">
        <v>2318</v>
      </c>
      <c r="J85" s="289">
        <v>20</v>
      </c>
      <c r="K85" s="279"/>
    </row>
    <row r="86" spans="2:11" ht="15" customHeight="1">
      <c r="B86" s="288"/>
      <c r="C86" s="289" t="s">
        <v>2333</v>
      </c>
      <c r="D86" s="289"/>
      <c r="E86" s="289"/>
      <c r="F86" s="290" t="s">
        <v>2322</v>
      </c>
      <c r="G86" s="289"/>
      <c r="H86" s="289" t="s">
        <v>2334</v>
      </c>
      <c r="I86" s="289" t="s">
        <v>2318</v>
      </c>
      <c r="J86" s="289">
        <v>20</v>
      </c>
      <c r="K86" s="279"/>
    </row>
    <row r="87" spans="2:11" ht="15" customHeight="1">
      <c r="B87" s="288"/>
      <c r="C87" s="267" t="s">
        <v>2335</v>
      </c>
      <c r="D87" s="267"/>
      <c r="E87" s="267"/>
      <c r="F87" s="287" t="s">
        <v>2322</v>
      </c>
      <c r="G87" s="286"/>
      <c r="H87" s="267" t="s">
        <v>2336</v>
      </c>
      <c r="I87" s="267" t="s">
        <v>2318</v>
      </c>
      <c r="J87" s="267">
        <v>50</v>
      </c>
      <c r="K87" s="279"/>
    </row>
    <row r="88" spans="2:11" ht="15" customHeight="1">
      <c r="B88" s="288"/>
      <c r="C88" s="267" t="s">
        <v>2337</v>
      </c>
      <c r="D88" s="267"/>
      <c r="E88" s="267"/>
      <c r="F88" s="287" t="s">
        <v>2322</v>
      </c>
      <c r="G88" s="286"/>
      <c r="H88" s="267" t="s">
        <v>2338</v>
      </c>
      <c r="I88" s="267" t="s">
        <v>2318</v>
      </c>
      <c r="J88" s="267">
        <v>20</v>
      </c>
      <c r="K88" s="279"/>
    </row>
    <row r="89" spans="2:11" ht="15" customHeight="1">
      <c r="B89" s="288"/>
      <c r="C89" s="267" t="s">
        <v>2339</v>
      </c>
      <c r="D89" s="267"/>
      <c r="E89" s="267"/>
      <c r="F89" s="287" t="s">
        <v>2322</v>
      </c>
      <c r="G89" s="286"/>
      <c r="H89" s="267" t="s">
        <v>2340</v>
      </c>
      <c r="I89" s="267" t="s">
        <v>2318</v>
      </c>
      <c r="J89" s="267">
        <v>20</v>
      </c>
      <c r="K89" s="279"/>
    </row>
    <row r="90" spans="2:11" ht="15" customHeight="1">
      <c r="B90" s="288"/>
      <c r="C90" s="267" t="s">
        <v>2341</v>
      </c>
      <c r="D90" s="267"/>
      <c r="E90" s="267"/>
      <c r="F90" s="287" t="s">
        <v>2322</v>
      </c>
      <c r="G90" s="286"/>
      <c r="H90" s="267" t="s">
        <v>2342</v>
      </c>
      <c r="I90" s="267" t="s">
        <v>2318</v>
      </c>
      <c r="J90" s="267">
        <v>50</v>
      </c>
      <c r="K90" s="279"/>
    </row>
    <row r="91" spans="2:11" ht="15" customHeight="1">
      <c r="B91" s="288"/>
      <c r="C91" s="267" t="s">
        <v>2343</v>
      </c>
      <c r="D91" s="267"/>
      <c r="E91" s="267"/>
      <c r="F91" s="287" t="s">
        <v>2322</v>
      </c>
      <c r="G91" s="286"/>
      <c r="H91" s="267" t="s">
        <v>2343</v>
      </c>
      <c r="I91" s="267" t="s">
        <v>2318</v>
      </c>
      <c r="J91" s="267">
        <v>50</v>
      </c>
      <c r="K91" s="279"/>
    </row>
    <row r="92" spans="2:11" ht="15" customHeight="1">
      <c r="B92" s="288"/>
      <c r="C92" s="267" t="s">
        <v>2344</v>
      </c>
      <c r="D92" s="267"/>
      <c r="E92" s="267"/>
      <c r="F92" s="287" t="s">
        <v>2322</v>
      </c>
      <c r="G92" s="286"/>
      <c r="H92" s="267" t="s">
        <v>2345</v>
      </c>
      <c r="I92" s="267" t="s">
        <v>2318</v>
      </c>
      <c r="J92" s="267">
        <v>255</v>
      </c>
      <c r="K92" s="279"/>
    </row>
    <row r="93" spans="2:11" ht="15" customHeight="1">
      <c r="B93" s="288"/>
      <c r="C93" s="267" t="s">
        <v>2346</v>
      </c>
      <c r="D93" s="267"/>
      <c r="E93" s="267"/>
      <c r="F93" s="287" t="s">
        <v>2316</v>
      </c>
      <c r="G93" s="286"/>
      <c r="H93" s="267" t="s">
        <v>2347</v>
      </c>
      <c r="I93" s="267" t="s">
        <v>2348</v>
      </c>
      <c r="J93" s="267"/>
      <c r="K93" s="279"/>
    </row>
    <row r="94" spans="2:11" ht="15" customHeight="1">
      <c r="B94" s="288"/>
      <c r="C94" s="267" t="s">
        <v>2349</v>
      </c>
      <c r="D94" s="267"/>
      <c r="E94" s="267"/>
      <c r="F94" s="287" t="s">
        <v>2316</v>
      </c>
      <c r="G94" s="286"/>
      <c r="H94" s="267" t="s">
        <v>2350</v>
      </c>
      <c r="I94" s="267" t="s">
        <v>2351</v>
      </c>
      <c r="J94" s="267"/>
      <c r="K94" s="279"/>
    </row>
    <row r="95" spans="2:11" ht="15" customHeight="1">
      <c r="B95" s="288"/>
      <c r="C95" s="267" t="s">
        <v>2352</v>
      </c>
      <c r="D95" s="267"/>
      <c r="E95" s="267"/>
      <c r="F95" s="287" t="s">
        <v>2316</v>
      </c>
      <c r="G95" s="286"/>
      <c r="H95" s="267" t="s">
        <v>2352</v>
      </c>
      <c r="I95" s="267" t="s">
        <v>2351</v>
      </c>
      <c r="J95" s="267"/>
      <c r="K95" s="279"/>
    </row>
    <row r="96" spans="2:11" ht="15" customHeight="1">
      <c r="B96" s="288"/>
      <c r="C96" s="267" t="s">
        <v>40</v>
      </c>
      <c r="D96" s="267"/>
      <c r="E96" s="267"/>
      <c r="F96" s="287" t="s">
        <v>2316</v>
      </c>
      <c r="G96" s="286"/>
      <c r="H96" s="267" t="s">
        <v>2353</v>
      </c>
      <c r="I96" s="267" t="s">
        <v>2351</v>
      </c>
      <c r="J96" s="267"/>
      <c r="K96" s="279"/>
    </row>
    <row r="97" spans="2:11" ht="15" customHeight="1">
      <c r="B97" s="288"/>
      <c r="C97" s="267" t="s">
        <v>50</v>
      </c>
      <c r="D97" s="267"/>
      <c r="E97" s="267"/>
      <c r="F97" s="287" t="s">
        <v>2316</v>
      </c>
      <c r="G97" s="286"/>
      <c r="H97" s="267" t="s">
        <v>2354</v>
      </c>
      <c r="I97" s="267" t="s">
        <v>2351</v>
      </c>
      <c r="J97" s="267"/>
      <c r="K97" s="279"/>
    </row>
    <row r="98" spans="2:1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ht="45" customHeight="1">
      <c r="B102" s="278"/>
      <c r="C102" s="390" t="s">
        <v>2355</v>
      </c>
      <c r="D102" s="390"/>
      <c r="E102" s="390"/>
      <c r="F102" s="390"/>
      <c r="G102" s="390"/>
      <c r="H102" s="390"/>
      <c r="I102" s="390"/>
      <c r="J102" s="390"/>
      <c r="K102" s="279"/>
    </row>
    <row r="103" spans="2:11" ht="17.25" customHeight="1">
      <c r="B103" s="278"/>
      <c r="C103" s="280" t="s">
        <v>2310</v>
      </c>
      <c r="D103" s="280"/>
      <c r="E103" s="280"/>
      <c r="F103" s="280" t="s">
        <v>2311</v>
      </c>
      <c r="G103" s="281"/>
      <c r="H103" s="280" t="s">
        <v>56</v>
      </c>
      <c r="I103" s="280" t="s">
        <v>59</v>
      </c>
      <c r="J103" s="280" t="s">
        <v>2312</v>
      </c>
      <c r="K103" s="279"/>
    </row>
    <row r="104" spans="2:11" ht="17.25" customHeight="1">
      <c r="B104" s="278"/>
      <c r="C104" s="282" t="s">
        <v>2313</v>
      </c>
      <c r="D104" s="282"/>
      <c r="E104" s="282"/>
      <c r="F104" s="283" t="s">
        <v>2314</v>
      </c>
      <c r="G104" s="284"/>
      <c r="H104" s="282"/>
      <c r="I104" s="282"/>
      <c r="J104" s="282" t="s">
        <v>2315</v>
      </c>
      <c r="K104" s="279"/>
    </row>
    <row r="105" spans="2:11" ht="5.25" customHeight="1">
      <c r="B105" s="278"/>
      <c r="C105" s="280"/>
      <c r="D105" s="280"/>
      <c r="E105" s="280"/>
      <c r="F105" s="280"/>
      <c r="G105" s="296"/>
      <c r="H105" s="280"/>
      <c r="I105" s="280"/>
      <c r="J105" s="280"/>
      <c r="K105" s="279"/>
    </row>
    <row r="106" spans="2:11" ht="15" customHeight="1">
      <c r="B106" s="278"/>
      <c r="C106" s="267" t="s">
        <v>55</v>
      </c>
      <c r="D106" s="285"/>
      <c r="E106" s="285"/>
      <c r="F106" s="287" t="s">
        <v>2316</v>
      </c>
      <c r="G106" s="296"/>
      <c r="H106" s="267" t="s">
        <v>2356</v>
      </c>
      <c r="I106" s="267" t="s">
        <v>2318</v>
      </c>
      <c r="J106" s="267">
        <v>20</v>
      </c>
      <c r="K106" s="279"/>
    </row>
    <row r="107" spans="2:11" ht="15" customHeight="1">
      <c r="B107" s="278"/>
      <c r="C107" s="267" t="s">
        <v>2319</v>
      </c>
      <c r="D107" s="267"/>
      <c r="E107" s="267"/>
      <c r="F107" s="287" t="s">
        <v>2316</v>
      </c>
      <c r="G107" s="267"/>
      <c r="H107" s="267" t="s">
        <v>2356</v>
      </c>
      <c r="I107" s="267" t="s">
        <v>2318</v>
      </c>
      <c r="J107" s="267">
        <v>120</v>
      </c>
      <c r="K107" s="279"/>
    </row>
    <row r="108" spans="2:11" ht="15" customHeight="1">
      <c r="B108" s="288"/>
      <c r="C108" s="267" t="s">
        <v>2321</v>
      </c>
      <c r="D108" s="267"/>
      <c r="E108" s="267"/>
      <c r="F108" s="287" t="s">
        <v>2322</v>
      </c>
      <c r="G108" s="267"/>
      <c r="H108" s="267" t="s">
        <v>2356</v>
      </c>
      <c r="I108" s="267" t="s">
        <v>2318</v>
      </c>
      <c r="J108" s="267">
        <v>50</v>
      </c>
      <c r="K108" s="279"/>
    </row>
    <row r="109" spans="2:11" ht="15" customHeight="1">
      <c r="B109" s="288"/>
      <c r="C109" s="267" t="s">
        <v>2324</v>
      </c>
      <c r="D109" s="267"/>
      <c r="E109" s="267"/>
      <c r="F109" s="287" t="s">
        <v>2316</v>
      </c>
      <c r="G109" s="267"/>
      <c r="H109" s="267" t="s">
        <v>2356</v>
      </c>
      <c r="I109" s="267" t="s">
        <v>2326</v>
      </c>
      <c r="J109" s="267"/>
      <c r="K109" s="279"/>
    </row>
    <row r="110" spans="2:11" ht="15" customHeight="1">
      <c r="B110" s="288"/>
      <c r="C110" s="267" t="s">
        <v>2335</v>
      </c>
      <c r="D110" s="267"/>
      <c r="E110" s="267"/>
      <c r="F110" s="287" t="s">
        <v>2322</v>
      </c>
      <c r="G110" s="267"/>
      <c r="H110" s="267" t="s">
        <v>2356</v>
      </c>
      <c r="I110" s="267" t="s">
        <v>2318</v>
      </c>
      <c r="J110" s="267">
        <v>50</v>
      </c>
      <c r="K110" s="279"/>
    </row>
    <row r="111" spans="2:11" ht="15" customHeight="1">
      <c r="B111" s="288"/>
      <c r="C111" s="267" t="s">
        <v>2343</v>
      </c>
      <c r="D111" s="267"/>
      <c r="E111" s="267"/>
      <c r="F111" s="287" t="s">
        <v>2322</v>
      </c>
      <c r="G111" s="267"/>
      <c r="H111" s="267" t="s">
        <v>2356</v>
      </c>
      <c r="I111" s="267" t="s">
        <v>2318</v>
      </c>
      <c r="J111" s="267">
        <v>50</v>
      </c>
      <c r="K111" s="279"/>
    </row>
    <row r="112" spans="2:11" ht="15" customHeight="1">
      <c r="B112" s="288"/>
      <c r="C112" s="267" t="s">
        <v>2341</v>
      </c>
      <c r="D112" s="267"/>
      <c r="E112" s="267"/>
      <c r="F112" s="287" t="s">
        <v>2322</v>
      </c>
      <c r="G112" s="267"/>
      <c r="H112" s="267" t="s">
        <v>2356</v>
      </c>
      <c r="I112" s="267" t="s">
        <v>2318</v>
      </c>
      <c r="J112" s="267">
        <v>50</v>
      </c>
      <c r="K112" s="279"/>
    </row>
    <row r="113" spans="2:11" ht="15" customHeight="1">
      <c r="B113" s="288"/>
      <c r="C113" s="267" t="s">
        <v>55</v>
      </c>
      <c r="D113" s="267"/>
      <c r="E113" s="267"/>
      <c r="F113" s="287" t="s">
        <v>2316</v>
      </c>
      <c r="G113" s="267"/>
      <c r="H113" s="267" t="s">
        <v>2357</v>
      </c>
      <c r="I113" s="267" t="s">
        <v>2318</v>
      </c>
      <c r="J113" s="267">
        <v>20</v>
      </c>
      <c r="K113" s="279"/>
    </row>
    <row r="114" spans="2:11" ht="15" customHeight="1">
      <c r="B114" s="288"/>
      <c r="C114" s="267" t="s">
        <v>2358</v>
      </c>
      <c r="D114" s="267"/>
      <c r="E114" s="267"/>
      <c r="F114" s="287" t="s">
        <v>2316</v>
      </c>
      <c r="G114" s="267"/>
      <c r="H114" s="267" t="s">
        <v>2359</v>
      </c>
      <c r="I114" s="267" t="s">
        <v>2318</v>
      </c>
      <c r="J114" s="267">
        <v>120</v>
      </c>
      <c r="K114" s="279"/>
    </row>
    <row r="115" spans="2:11" ht="15" customHeight="1">
      <c r="B115" s="288"/>
      <c r="C115" s="267" t="s">
        <v>40</v>
      </c>
      <c r="D115" s="267"/>
      <c r="E115" s="267"/>
      <c r="F115" s="287" t="s">
        <v>2316</v>
      </c>
      <c r="G115" s="267"/>
      <c r="H115" s="267" t="s">
        <v>2360</v>
      </c>
      <c r="I115" s="267" t="s">
        <v>2351</v>
      </c>
      <c r="J115" s="267"/>
      <c r="K115" s="279"/>
    </row>
    <row r="116" spans="2:11" ht="15" customHeight="1">
      <c r="B116" s="288"/>
      <c r="C116" s="267" t="s">
        <v>50</v>
      </c>
      <c r="D116" s="267"/>
      <c r="E116" s="267"/>
      <c r="F116" s="287" t="s">
        <v>2316</v>
      </c>
      <c r="G116" s="267"/>
      <c r="H116" s="267" t="s">
        <v>2361</v>
      </c>
      <c r="I116" s="267" t="s">
        <v>2351</v>
      </c>
      <c r="J116" s="267"/>
      <c r="K116" s="279"/>
    </row>
    <row r="117" spans="2:11" ht="15" customHeight="1">
      <c r="B117" s="288"/>
      <c r="C117" s="267" t="s">
        <v>59</v>
      </c>
      <c r="D117" s="267"/>
      <c r="E117" s="267"/>
      <c r="F117" s="287" t="s">
        <v>2316</v>
      </c>
      <c r="G117" s="267"/>
      <c r="H117" s="267" t="s">
        <v>2362</v>
      </c>
      <c r="I117" s="267" t="s">
        <v>2363</v>
      </c>
      <c r="J117" s="267"/>
      <c r="K117" s="279"/>
    </row>
    <row r="118" spans="2:1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ht="18.75" customHeight="1">
      <c r="B119" s="298"/>
      <c r="C119" s="264"/>
      <c r="D119" s="264"/>
      <c r="E119" s="264"/>
      <c r="F119" s="299"/>
      <c r="G119" s="264"/>
      <c r="H119" s="264"/>
      <c r="I119" s="264"/>
      <c r="J119" s="264"/>
      <c r="K119" s="298"/>
    </row>
    <row r="120" spans="2:1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ht="45" customHeight="1">
      <c r="B122" s="303"/>
      <c r="C122" s="388" t="s">
        <v>2364</v>
      </c>
      <c r="D122" s="388"/>
      <c r="E122" s="388"/>
      <c r="F122" s="388"/>
      <c r="G122" s="388"/>
      <c r="H122" s="388"/>
      <c r="I122" s="388"/>
      <c r="J122" s="388"/>
      <c r="K122" s="304"/>
    </row>
    <row r="123" spans="2:11" ht="17.25" customHeight="1">
      <c r="B123" s="305"/>
      <c r="C123" s="280" t="s">
        <v>2310</v>
      </c>
      <c r="D123" s="280"/>
      <c r="E123" s="280"/>
      <c r="F123" s="280" t="s">
        <v>2311</v>
      </c>
      <c r="G123" s="281"/>
      <c r="H123" s="280" t="s">
        <v>56</v>
      </c>
      <c r="I123" s="280" t="s">
        <v>59</v>
      </c>
      <c r="J123" s="280" t="s">
        <v>2312</v>
      </c>
      <c r="K123" s="306"/>
    </row>
    <row r="124" spans="2:11" ht="17.25" customHeight="1">
      <c r="B124" s="305"/>
      <c r="C124" s="282" t="s">
        <v>2313</v>
      </c>
      <c r="D124" s="282"/>
      <c r="E124" s="282"/>
      <c r="F124" s="283" t="s">
        <v>2314</v>
      </c>
      <c r="G124" s="284"/>
      <c r="H124" s="282"/>
      <c r="I124" s="282"/>
      <c r="J124" s="282" t="s">
        <v>2315</v>
      </c>
      <c r="K124" s="306"/>
    </row>
    <row r="125" spans="2:11" ht="5.25" customHeight="1">
      <c r="B125" s="307"/>
      <c r="C125" s="285"/>
      <c r="D125" s="285"/>
      <c r="E125" s="285"/>
      <c r="F125" s="285"/>
      <c r="G125" s="267"/>
      <c r="H125" s="285"/>
      <c r="I125" s="285"/>
      <c r="J125" s="285"/>
      <c r="K125" s="308"/>
    </row>
    <row r="126" spans="2:11" ht="15" customHeight="1">
      <c r="B126" s="307"/>
      <c r="C126" s="267" t="s">
        <v>2319</v>
      </c>
      <c r="D126" s="285"/>
      <c r="E126" s="285"/>
      <c r="F126" s="287" t="s">
        <v>2316</v>
      </c>
      <c r="G126" s="267"/>
      <c r="H126" s="267" t="s">
        <v>2356</v>
      </c>
      <c r="I126" s="267" t="s">
        <v>2318</v>
      </c>
      <c r="J126" s="267">
        <v>120</v>
      </c>
      <c r="K126" s="309"/>
    </row>
    <row r="127" spans="2:11" ht="15" customHeight="1">
      <c r="B127" s="307"/>
      <c r="C127" s="267" t="s">
        <v>2365</v>
      </c>
      <c r="D127" s="267"/>
      <c r="E127" s="267"/>
      <c r="F127" s="287" t="s">
        <v>2316</v>
      </c>
      <c r="G127" s="267"/>
      <c r="H127" s="267" t="s">
        <v>2366</v>
      </c>
      <c r="I127" s="267" t="s">
        <v>2318</v>
      </c>
      <c r="J127" s="267" t="s">
        <v>2367</v>
      </c>
      <c r="K127" s="309"/>
    </row>
    <row r="128" spans="2:11" ht="15" customHeight="1">
      <c r="B128" s="307"/>
      <c r="C128" s="267" t="s">
        <v>99</v>
      </c>
      <c r="D128" s="267"/>
      <c r="E128" s="267"/>
      <c r="F128" s="287" t="s">
        <v>2316</v>
      </c>
      <c r="G128" s="267"/>
      <c r="H128" s="267" t="s">
        <v>2368</v>
      </c>
      <c r="I128" s="267" t="s">
        <v>2318</v>
      </c>
      <c r="J128" s="267" t="s">
        <v>2367</v>
      </c>
      <c r="K128" s="309"/>
    </row>
    <row r="129" spans="2:11" ht="15" customHeight="1">
      <c r="B129" s="307"/>
      <c r="C129" s="267" t="s">
        <v>2327</v>
      </c>
      <c r="D129" s="267"/>
      <c r="E129" s="267"/>
      <c r="F129" s="287" t="s">
        <v>2322</v>
      </c>
      <c r="G129" s="267"/>
      <c r="H129" s="267" t="s">
        <v>2328</v>
      </c>
      <c r="I129" s="267" t="s">
        <v>2318</v>
      </c>
      <c r="J129" s="267">
        <v>15</v>
      </c>
      <c r="K129" s="309"/>
    </row>
    <row r="130" spans="2:11" ht="15" customHeight="1">
      <c r="B130" s="307"/>
      <c r="C130" s="289" t="s">
        <v>2329</v>
      </c>
      <c r="D130" s="289"/>
      <c r="E130" s="289"/>
      <c r="F130" s="290" t="s">
        <v>2322</v>
      </c>
      <c r="G130" s="289"/>
      <c r="H130" s="289" t="s">
        <v>2330</v>
      </c>
      <c r="I130" s="289" t="s">
        <v>2318</v>
      </c>
      <c r="J130" s="289">
        <v>15</v>
      </c>
      <c r="K130" s="309"/>
    </row>
    <row r="131" spans="2:11" ht="15" customHeight="1">
      <c r="B131" s="307"/>
      <c r="C131" s="289" t="s">
        <v>2331</v>
      </c>
      <c r="D131" s="289"/>
      <c r="E131" s="289"/>
      <c r="F131" s="290" t="s">
        <v>2322</v>
      </c>
      <c r="G131" s="289"/>
      <c r="H131" s="289" t="s">
        <v>2332</v>
      </c>
      <c r="I131" s="289" t="s">
        <v>2318</v>
      </c>
      <c r="J131" s="289">
        <v>20</v>
      </c>
      <c r="K131" s="309"/>
    </row>
    <row r="132" spans="2:11" ht="15" customHeight="1">
      <c r="B132" s="307"/>
      <c r="C132" s="289" t="s">
        <v>2333</v>
      </c>
      <c r="D132" s="289"/>
      <c r="E132" s="289"/>
      <c r="F132" s="290" t="s">
        <v>2322</v>
      </c>
      <c r="G132" s="289"/>
      <c r="H132" s="289" t="s">
        <v>2334</v>
      </c>
      <c r="I132" s="289" t="s">
        <v>2318</v>
      </c>
      <c r="J132" s="289">
        <v>20</v>
      </c>
      <c r="K132" s="309"/>
    </row>
    <row r="133" spans="2:11" ht="15" customHeight="1">
      <c r="B133" s="307"/>
      <c r="C133" s="267" t="s">
        <v>2321</v>
      </c>
      <c r="D133" s="267"/>
      <c r="E133" s="267"/>
      <c r="F133" s="287" t="s">
        <v>2322</v>
      </c>
      <c r="G133" s="267"/>
      <c r="H133" s="267" t="s">
        <v>2356</v>
      </c>
      <c r="I133" s="267" t="s">
        <v>2318</v>
      </c>
      <c r="J133" s="267">
        <v>50</v>
      </c>
      <c r="K133" s="309"/>
    </row>
    <row r="134" spans="2:11" ht="15" customHeight="1">
      <c r="B134" s="307"/>
      <c r="C134" s="267" t="s">
        <v>2335</v>
      </c>
      <c r="D134" s="267"/>
      <c r="E134" s="267"/>
      <c r="F134" s="287" t="s">
        <v>2322</v>
      </c>
      <c r="G134" s="267"/>
      <c r="H134" s="267" t="s">
        <v>2356</v>
      </c>
      <c r="I134" s="267" t="s">
        <v>2318</v>
      </c>
      <c r="J134" s="267">
        <v>50</v>
      </c>
      <c r="K134" s="309"/>
    </row>
    <row r="135" spans="2:11" ht="15" customHeight="1">
      <c r="B135" s="307"/>
      <c r="C135" s="267" t="s">
        <v>2341</v>
      </c>
      <c r="D135" s="267"/>
      <c r="E135" s="267"/>
      <c r="F135" s="287" t="s">
        <v>2322</v>
      </c>
      <c r="G135" s="267"/>
      <c r="H135" s="267" t="s">
        <v>2356</v>
      </c>
      <c r="I135" s="267" t="s">
        <v>2318</v>
      </c>
      <c r="J135" s="267">
        <v>50</v>
      </c>
      <c r="K135" s="309"/>
    </row>
    <row r="136" spans="2:11" ht="15" customHeight="1">
      <c r="B136" s="307"/>
      <c r="C136" s="267" t="s">
        <v>2343</v>
      </c>
      <c r="D136" s="267"/>
      <c r="E136" s="267"/>
      <c r="F136" s="287" t="s">
        <v>2322</v>
      </c>
      <c r="G136" s="267"/>
      <c r="H136" s="267" t="s">
        <v>2356</v>
      </c>
      <c r="I136" s="267" t="s">
        <v>2318</v>
      </c>
      <c r="J136" s="267">
        <v>50</v>
      </c>
      <c r="K136" s="309"/>
    </row>
    <row r="137" spans="2:11" ht="15" customHeight="1">
      <c r="B137" s="307"/>
      <c r="C137" s="267" t="s">
        <v>2344</v>
      </c>
      <c r="D137" s="267"/>
      <c r="E137" s="267"/>
      <c r="F137" s="287" t="s">
        <v>2322</v>
      </c>
      <c r="G137" s="267"/>
      <c r="H137" s="267" t="s">
        <v>2369</v>
      </c>
      <c r="I137" s="267" t="s">
        <v>2318</v>
      </c>
      <c r="J137" s="267">
        <v>255</v>
      </c>
      <c r="K137" s="309"/>
    </row>
    <row r="138" spans="2:11" ht="15" customHeight="1">
      <c r="B138" s="307"/>
      <c r="C138" s="267" t="s">
        <v>2346</v>
      </c>
      <c r="D138" s="267"/>
      <c r="E138" s="267"/>
      <c r="F138" s="287" t="s">
        <v>2316</v>
      </c>
      <c r="G138" s="267"/>
      <c r="H138" s="267" t="s">
        <v>2370</v>
      </c>
      <c r="I138" s="267" t="s">
        <v>2348</v>
      </c>
      <c r="J138" s="267"/>
      <c r="K138" s="309"/>
    </row>
    <row r="139" spans="2:11" ht="15" customHeight="1">
      <c r="B139" s="307"/>
      <c r="C139" s="267" t="s">
        <v>2349</v>
      </c>
      <c r="D139" s="267"/>
      <c r="E139" s="267"/>
      <c r="F139" s="287" t="s">
        <v>2316</v>
      </c>
      <c r="G139" s="267"/>
      <c r="H139" s="267" t="s">
        <v>2371</v>
      </c>
      <c r="I139" s="267" t="s">
        <v>2351</v>
      </c>
      <c r="J139" s="267"/>
      <c r="K139" s="309"/>
    </row>
    <row r="140" spans="2:11" ht="15" customHeight="1">
      <c r="B140" s="307"/>
      <c r="C140" s="267" t="s">
        <v>2352</v>
      </c>
      <c r="D140" s="267"/>
      <c r="E140" s="267"/>
      <c r="F140" s="287" t="s">
        <v>2316</v>
      </c>
      <c r="G140" s="267"/>
      <c r="H140" s="267" t="s">
        <v>2352</v>
      </c>
      <c r="I140" s="267" t="s">
        <v>2351</v>
      </c>
      <c r="J140" s="267"/>
      <c r="K140" s="309"/>
    </row>
    <row r="141" spans="2:11" ht="15" customHeight="1">
      <c r="B141" s="307"/>
      <c r="C141" s="267" t="s">
        <v>40</v>
      </c>
      <c r="D141" s="267"/>
      <c r="E141" s="267"/>
      <c r="F141" s="287" t="s">
        <v>2316</v>
      </c>
      <c r="G141" s="267"/>
      <c r="H141" s="267" t="s">
        <v>2372</v>
      </c>
      <c r="I141" s="267" t="s">
        <v>2351</v>
      </c>
      <c r="J141" s="267"/>
      <c r="K141" s="309"/>
    </row>
    <row r="142" spans="2:11" ht="15" customHeight="1">
      <c r="B142" s="307"/>
      <c r="C142" s="267" t="s">
        <v>2373</v>
      </c>
      <c r="D142" s="267"/>
      <c r="E142" s="267"/>
      <c r="F142" s="287" t="s">
        <v>2316</v>
      </c>
      <c r="G142" s="267"/>
      <c r="H142" s="267" t="s">
        <v>2374</v>
      </c>
      <c r="I142" s="267" t="s">
        <v>2351</v>
      </c>
      <c r="J142" s="267"/>
      <c r="K142" s="309"/>
    </row>
    <row r="143" spans="2:1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ht="18.75" customHeight="1">
      <c r="B144" s="264"/>
      <c r="C144" s="264"/>
      <c r="D144" s="264"/>
      <c r="E144" s="264"/>
      <c r="F144" s="299"/>
      <c r="G144" s="264"/>
      <c r="H144" s="264"/>
      <c r="I144" s="264"/>
      <c r="J144" s="264"/>
      <c r="K144" s="264"/>
    </row>
    <row r="145" spans="2:1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ht="45" customHeight="1">
      <c r="B147" s="278"/>
      <c r="C147" s="390" t="s">
        <v>2375</v>
      </c>
      <c r="D147" s="390"/>
      <c r="E147" s="390"/>
      <c r="F147" s="390"/>
      <c r="G147" s="390"/>
      <c r="H147" s="390"/>
      <c r="I147" s="390"/>
      <c r="J147" s="390"/>
      <c r="K147" s="279"/>
    </row>
    <row r="148" spans="2:11" ht="17.25" customHeight="1">
      <c r="B148" s="278"/>
      <c r="C148" s="280" t="s">
        <v>2310</v>
      </c>
      <c r="D148" s="280"/>
      <c r="E148" s="280"/>
      <c r="F148" s="280" t="s">
        <v>2311</v>
      </c>
      <c r="G148" s="281"/>
      <c r="H148" s="280" t="s">
        <v>56</v>
      </c>
      <c r="I148" s="280" t="s">
        <v>59</v>
      </c>
      <c r="J148" s="280" t="s">
        <v>2312</v>
      </c>
      <c r="K148" s="279"/>
    </row>
    <row r="149" spans="2:11" ht="17.25" customHeight="1">
      <c r="B149" s="278"/>
      <c r="C149" s="282" t="s">
        <v>2313</v>
      </c>
      <c r="D149" s="282"/>
      <c r="E149" s="282"/>
      <c r="F149" s="283" t="s">
        <v>2314</v>
      </c>
      <c r="G149" s="284"/>
      <c r="H149" s="282"/>
      <c r="I149" s="282"/>
      <c r="J149" s="282" t="s">
        <v>2315</v>
      </c>
      <c r="K149" s="279"/>
    </row>
    <row r="150" spans="2:11" ht="5.25" customHeight="1">
      <c r="B150" s="288"/>
      <c r="C150" s="285"/>
      <c r="D150" s="285"/>
      <c r="E150" s="285"/>
      <c r="F150" s="285"/>
      <c r="G150" s="286"/>
      <c r="H150" s="285"/>
      <c r="I150" s="285"/>
      <c r="J150" s="285"/>
      <c r="K150" s="309"/>
    </row>
    <row r="151" spans="2:11" ht="15" customHeight="1">
      <c r="B151" s="288"/>
      <c r="C151" s="313" t="s">
        <v>2319</v>
      </c>
      <c r="D151" s="267"/>
      <c r="E151" s="267"/>
      <c r="F151" s="314" t="s">
        <v>2316</v>
      </c>
      <c r="G151" s="267"/>
      <c r="H151" s="313" t="s">
        <v>2356</v>
      </c>
      <c r="I151" s="313" t="s">
        <v>2318</v>
      </c>
      <c r="J151" s="313">
        <v>120</v>
      </c>
      <c r="K151" s="309"/>
    </row>
    <row r="152" spans="2:11" ht="15" customHeight="1">
      <c r="B152" s="288"/>
      <c r="C152" s="313" t="s">
        <v>2365</v>
      </c>
      <c r="D152" s="267"/>
      <c r="E152" s="267"/>
      <c r="F152" s="314" t="s">
        <v>2316</v>
      </c>
      <c r="G152" s="267"/>
      <c r="H152" s="313" t="s">
        <v>2376</v>
      </c>
      <c r="I152" s="313" t="s">
        <v>2318</v>
      </c>
      <c r="J152" s="313" t="s">
        <v>2367</v>
      </c>
      <c r="K152" s="309"/>
    </row>
    <row r="153" spans="2:11" ht="15" customHeight="1">
      <c r="B153" s="288"/>
      <c r="C153" s="313" t="s">
        <v>99</v>
      </c>
      <c r="D153" s="267"/>
      <c r="E153" s="267"/>
      <c r="F153" s="314" t="s">
        <v>2316</v>
      </c>
      <c r="G153" s="267"/>
      <c r="H153" s="313" t="s">
        <v>2377</v>
      </c>
      <c r="I153" s="313" t="s">
        <v>2318</v>
      </c>
      <c r="J153" s="313" t="s">
        <v>2367</v>
      </c>
      <c r="K153" s="309"/>
    </row>
    <row r="154" spans="2:11" ht="15" customHeight="1">
      <c r="B154" s="288"/>
      <c r="C154" s="313" t="s">
        <v>2321</v>
      </c>
      <c r="D154" s="267"/>
      <c r="E154" s="267"/>
      <c r="F154" s="314" t="s">
        <v>2322</v>
      </c>
      <c r="G154" s="267"/>
      <c r="H154" s="313" t="s">
        <v>2356</v>
      </c>
      <c r="I154" s="313" t="s">
        <v>2318</v>
      </c>
      <c r="J154" s="313">
        <v>50</v>
      </c>
      <c r="K154" s="309"/>
    </row>
    <row r="155" spans="2:11" ht="15" customHeight="1">
      <c r="B155" s="288"/>
      <c r="C155" s="313" t="s">
        <v>2324</v>
      </c>
      <c r="D155" s="267"/>
      <c r="E155" s="267"/>
      <c r="F155" s="314" t="s">
        <v>2316</v>
      </c>
      <c r="G155" s="267"/>
      <c r="H155" s="313" t="s">
        <v>2356</v>
      </c>
      <c r="I155" s="313" t="s">
        <v>2326</v>
      </c>
      <c r="J155" s="313"/>
      <c r="K155" s="309"/>
    </row>
    <row r="156" spans="2:11" ht="15" customHeight="1">
      <c r="B156" s="288"/>
      <c r="C156" s="313" t="s">
        <v>2335</v>
      </c>
      <c r="D156" s="267"/>
      <c r="E156" s="267"/>
      <c r="F156" s="314" t="s">
        <v>2322</v>
      </c>
      <c r="G156" s="267"/>
      <c r="H156" s="313" t="s">
        <v>2356</v>
      </c>
      <c r="I156" s="313" t="s">
        <v>2318</v>
      </c>
      <c r="J156" s="313">
        <v>50</v>
      </c>
      <c r="K156" s="309"/>
    </row>
    <row r="157" spans="2:11" ht="15" customHeight="1">
      <c r="B157" s="288"/>
      <c r="C157" s="313" t="s">
        <v>2343</v>
      </c>
      <c r="D157" s="267"/>
      <c r="E157" s="267"/>
      <c r="F157" s="314" t="s">
        <v>2322</v>
      </c>
      <c r="G157" s="267"/>
      <c r="H157" s="313" t="s">
        <v>2356</v>
      </c>
      <c r="I157" s="313" t="s">
        <v>2318</v>
      </c>
      <c r="J157" s="313">
        <v>50</v>
      </c>
      <c r="K157" s="309"/>
    </row>
    <row r="158" spans="2:11" ht="15" customHeight="1">
      <c r="B158" s="288"/>
      <c r="C158" s="313" t="s">
        <v>2341</v>
      </c>
      <c r="D158" s="267"/>
      <c r="E158" s="267"/>
      <c r="F158" s="314" t="s">
        <v>2322</v>
      </c>
      <c r="G158" s="267"/>
      <c r="H158" s="313" t="s">
        <v>2356</v>
      </c>
      <c r="I158" s="313" t="s">
        <v>2318</v>
      </c>
      <c r="J158" s="313">
        <v>50</v>
      </c>
      <c r="K158" s="309"/>
    </row>
    <row r="159" spans="2:11" ht="15" customHeight="1">
      <c r="B159" s="288"/>
      <c r="C159" s="313" t="s">
        <v>109</v>
      </c>
      <c r="D159" s="267"/>
      <c r="E159" s="267"/>
      <c r="F159" s="314" t="s">
        <v>2316</v>
      </c>
      <c r="G159" s="267"/>
      <c r="H159" s="313" t="s">
        <v>2378</v>
      </c>
      <c r="I159" s="313" t="s">
        <v>2318</v>
      </c>
      <c r="J159" s="313" t="s">
        <v>2379</v>
      </c>
      <c r="K159" s="309"/>
    </row>
    <row r="160" spans="2:11" ht="15" customHeight="1">
      <c r="B160" s="288"/>
      <c r="C160" s="313" t="s">
        <v>2380</v>
      </c>
      <c r="D160" s="267"/>
      <c r="E160" s="267"/>
      <c r="F160" s="314" t="s">
        <v>2316</v>
      </c>
      <c r="G160" s="267"/>
      <c r="H160" s="313" t="s">
        <v>2381</v>
      </c>
      <c r="I160" s="313" t="s">
        <v>2351</v>
      </c>
      <c r="J160" s="313"/>
      <c r="K160" s="309"/>
    </row>
    <row r="161" spans="2:11" ht="15" customHeight="1">
      <c r="B161" s="315"/>
      <c r="C161" s="297"/>
      <c r="D161" s="297"/>
      <c r="E161" s="297"/>
      <c r="F161" s="297"/>
      <c r="G161" s="297"/>
      <c r="H161" s="297"/>
      <c r="I161" s="297"/>
      <c r="J161" s="297"/>
      <c r="K161" s="316"/>
    </row>
    <row r="162" spans="2:11" ht="18.75" customHeight="1">
      <c r="B162" s="264"/>
      <c r="C162" s="267"/>
      <c r="D162" s="267"/>
      <c r="E162" s="267"/>
      <c r="F162" s="287"/>
      <c r="G162" s="267"/>
      <c r="H162" s="267"/>
      <c r="I162" s="267"/>
      <c r="J162" s="267"/>
      <c r="K162" s="264"/>
    </row>
    <row r="163" spans="2:1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ht="45" customHeight="1">
      <c r="B165" s="259"/>
      <c r="C165" s="388" t="s">
        <v>2382</v>
      </c>
      <c r="D165" s="388"/>
      <c r="E165" s="388"/>
      <c r="F165" s="388"/>
      <c r="G165" s="388"/>
      <c r="H165" s="388"/>
      <c r="I165" s="388"/>
      <c r="J165" s="388"/>
      <c r="K165" s="260"/>
    </row>
    <row r="166" spans="2:11" ht="17.25" customHeight="1">
      <c r="B166" s="259"/>
      <c r="C166" s="280" t="s">
        <v>2310</v>
      </c>
      <c r="D166" s="280"/>
      <c r="E166" s="280"/>
      <c r="F166" s="280" t="s">
        <v>2311</v>
      </c>
      <c r="G166" s="317"/>
      <c r="H166" s="318" t="s">
        <v>56</v>
      </c>
      <c r="I166" s="318" t="s">
        <v>59</v>
      </c>
      <c r="J166" s="280" t="s">
        <v>2312</v>
      </c>
      <c r="K166" s="260"/>
    </row>
    <row r="167" spans="2:11" ht="17.25" customHeight="1">
      <c r="B167" s="261"/>
      <c r="C167" s="282" t="s">
        <v>2313</v>
      </c>
      <c r="D167" s="282"/>
      <c r="E167" s="282"/>
      <c r="F167" s="283" t="s">
        <v>2314</v>
      </c>
      <c r="G167" s="319"/>
      <c r="H167" s="320"/>
      <c r="I167" s="320"/>
      <c r="J167" s="282" t="s">
        <v>2315</v>
      </c>
      <c r="K167" s="262"/>
    </row>
    <row r="168" spans="2:11" ht="5.25" customHeight="1">
      <c r="B168" s="288"/>
      <c r="C168" s="285"/>
      <c r="D168" s="285"/>
      <c r="E168" s="285"/>
      <c r="F168" s="285"/>
      <c r="G168" s="286"/>
      <c r="H168" s="285"/>
      <c r="I168" s="285"/>
      <c r="J168" s="285"/>
      <c r="K168" s="309"/>
    </row>
    <row r="169" spans="2:11" ht="15" customHeight="1">
      <c r="B169" s="288"/>
      <c r="C169" s="267" t="s">
        <v>2319</v>
      </c>
      <c r="D169" s="267"/>
      <c r="E169" s="267"/>
      <c r="F169" s="287" t="s">
        <v>2316</v>
      </c>
      <c r="G169" s="267"/>
      <c r="H169" s="267" t="s">
        <v>2356</v>
      </c>
      <c r="I169" s="267" t="s">
        <v>2318</v>
      </c>
      <c r="J169" s="267">
        <v>120</v>
      </c>
      <c r="K169" s="309"/>
    </row>
    <row r="170" spans="2:11" ht="15" customHeight="1">
      <c r="B170" s="288"/>
      <c r="C170" s="267" t="s">
        <v>2365</v>
      </c>
      <c r="D170" s="267"/>
      <c r="E170" s="267"/>
      <c r="F170" s="287" t="s">
        <v>2316</v>
      </c>
      <c r="G170" s="267"/>
      <c r="H170" s="267" t="s">
        <v>2366</v>
      </c>
      <c r="I170" s="267" t="s">
        <v>2318</v>
      </c>
      <c r="J170" s="267" t="s">
        <v>2367</v>
      </c>
      <c r="K170" s="309"/>
    </row>
    <row r="171" spans="2:11" ht="15" customHeight="1">
      <c r="B171" s="288"/>
      <c r="C171" s="267" t="s">
        <v>99</v>
      </c>
      <c r="D171" s="267"/>
      <c r="E171" s="267"/>
      <c r="F171" s="287" t="s">
        <v>2316</v>
      </c>
      <c r="G171" s="267"/>
      <c r="H171" s="267" t="s">
        <v>2383</v>
      </c>
      <c r="I171" s="267" t="s">
        <v>2318</v>
      </c>
      <c r="J171" s="267" t="s">
        <v>2367</v>
      </c>
      <c r="K171" s="309"/>
    </row>
    <row r="172" spans="2:11" ht="15" customHeight="1">
      <c r="B172" s="288"/>
      <c r="C172" s="267" t="s">
        <v>2321</v>
      </c>
      <c r="D172" s="267"/>
      <c r="E172" s="267"/>
      <c r="F172" s="287" t="s">
        <v>2322</v>
      </c>
      <c r="G172" s="267"/>
      <c r="H172" s="267" t="s">
        <v>2383</v>
      </c>
      <c r="I172" s="267" t="s">
        <v>2318</v>
      </c>
      <c r="J172" s="267">
        <v>50</v>
      </c>
      <c r="K172" s="309"/>
    </row>
    <row r="173" spans="2:11" ht="15" customHeight="1">
      <c r="B173" s="288"/>
      <c r="C173" s="267" t="s">
        <v>2324</v>
      </c>
      <c r="D173" s="267"/>
      <c r="E173" s="267"/>
      <c r="F173" s="287" t="s">
        <v>2316</v>
      </c>
      <c r="G173" s="267"/>
      <c r="H173" s="267" t="s">
        <v>2383</v>
      </c>
      <c r="I173" s="267" t="s">
        <v>2326</v>
      </c>
      <c r="J173" s="267"/>
      <c r="K173" s="309"/>
    </row>
    <row r="174" spans="2:11" ht="15" customHeight="1">
      <c r="B174" s="288"/>
      <c r="C174" s="267" t="s">
        <v>2335</v>
      </c>
      <c r="D174" s="267"/>
      <c r="E174" s="267"/>
      <c r="F174" s="287" t="s">
        <v>2322</v>
      </c>
      <c r="G174" s="267"/>
      <c r="H174" s="267" t="s">
        <v>2383</v>
      </c>
      <c r="I174" s="267" t="s">
        <v>2318</v>
      </c>
      <c r="J174" s="267">
        <v>50</v>
      </c>
      <c r="K174" s="309"/>
    </row>
    <row r="175" spans="2:11" ht="15" customHeight="1">
      <c r="B175" s="288"/>
      <c r="C175" s="267" t="s">
        <v>2343</v>
      </c>
      <c r="D175" s="267"/>
      <c r="E175" s="267"/>
      <c r="F175" s="287" t="s">
        <v>2322</v>
      </c>
      <c r="G175" s="267"/>
      <c r="H175" s="267" t="s">
        <v>2383</v>
      </c>
      <c r="I175" s="267" t="s">
        <v>2318</v>
      </c>
      <c r="J175" s="267">
        <v>50</v>
      </c>
      <c r="K175" s="309"/>
    </row>
    <row r="176" spans="2:11" ht="15" customHeight="1">
      <c r="B176" s="288"/>
      <c r="C176" s="267" t="s">
        <v>2341</v>
      </c>
      <c r="D176" s="267"/>
      <c r="E176" s="267"/>
      <c r="F176" s="287" t="s">
        <v>2322</v>
      </c>
      <c r="G176" s="267"/>
      <c r="H176" s="267" t="s">
        <v>2383</v>
      </c>
      <c r="I176" s="267" t="s">
        <v>2318</v>
      </c>
      <c r="J176" s="267">
        <v>50</v>
      </c>
      <c r="K176" s="309"/>
    </row>
    <row r="177" spans="2:11" ht="15" customHeight="1">
      <c r="B177" s="288"/>
      <c r="C177" s="267" t="s">
        <v>119</v>
      </c>
      <c r="D177" s="267"/>
      <c r="E177" s="267"/>
      <c r="F177" s="287" t="s">
        <v>2316</v>
      </c>
      <c r="G177" s="267"/>
      <c r="H177" s="267" t="s">
        <v>2384</v>
      </c>
      <c r="I177" s="267" t="s">
        <v>2385</v>
      </c>
      <c r="J177" s="267"/>
      <c r="K177" s="309"/>
    </row>
    <row r="178" spans="2:11" ht="15" customHeight="1">
      <c r="B178" s="288"/>
      <c r="C178" s="267" t="s">
        <v>59</v>
      </c>
      <c r="D178" s="267"/>
      <c r="E178" s="267"/>
      <c r="F178" s="287" t="s">
        <v>2316</v>
      </c>
      <c r="G178" s="267"/>
      <c r="H178" s="267" t="s">
        <v>2386</v>
      </c>
      <c r="I178" s="267" t="s">
        <v>2387</v>
      </c>
      <c r="J178" s="267">
        <v>1</v>
      </c>
      <c r="K178" s="309"/>
    </row>
    <row r="179" spans="2:11" ht="15" customHeight="1">
      <c r="B179" s="288"/>
      <c r="C179" s="267" t="s">
        <v>55</v>
      </c>
      <c r="D179" s="267"/>
      <c r="E179" s="267"/>
      <c r="F179" s="287" t="s">
        <v>2316</v>
      </c>
      <c r="G179" s="267"/>
      <c r="H179" s="267" t="s">
        <v>2388</v>
      </c>
      <c r="I179" s="267" t="s">
        <v>2318</v>
      </c>
      <c r="J179" s="267">
        <v>20</v>
      </c>
      <c r="K179" s="309"/>
    </row>
    <row r="180" spans="2:11" ht="15" customHeight="1">
      <c r="B180" s="288"/>
      <c r="C180" s="267" t="s">
        <v>56</v>
      </c>
      <c r="D180" s="267"/>
      <c r="E180" s="267"/>
      <c r="F180" s="287" t="s">
        <v>2316</v>
      </c>
      <c r="G180" s="267"/>
      <c r="H180" s="267" t="s">
        <v>2389</v>
      </c>
      <c r="I180" s="267" t="s">
        <v>2318</v>
      </c>
      <c r="J180" s="267">
        <v>255</v>
      </c>
      <c r="K180" s="309"/>
    </row>
    <row r="181" spans="2:11" ht="15" customHeight="1">
      <c r="B181" s="288"/>
      <c r="C181" s="267" t="s">
        <v>120</v>
      </c>
      <c r="D181" s="267"/>
      <c r="E181" s="267"/>
      <c r="F181" s="287" t="s">
        <v>2316</v>
      </c>
      <c r="G181" s="267"/>
      <c r="H181" s="267" t="s">
        <v>2280</v>
      </c>
      <c r="I181" s="267" t="s">
        <v>2318</v>
      </c>
      <c r="J181" s="267">
        <v>10</v>
      </c>
      <c r="K181" s="309"/>
    </row>
    <row r="182" spans="2:11" ht="15" customHeight="1">
      <c r="B182" s="288"/>
      <c r="C182" s="267" t="s">
        <v>121</v>
      </c>
      <c r="D182" s="267"/>
      <c r="E182" s="267"/>
      <c r="F182" s="287" t="s">
        <v>2316</v>
      </c>
      <c r="G182" s="267"/>
      <c r="H182" s="267" t="s">
        <v>2390</v>
      </c>
      <c r="I182" s="267" t="s">
        <v>2351</v>
      </c>
      <c r="J182" s="267"/>
      <c r="K182" s="309"/>
    </row>
    <row r="183" spans="2:11" ht="15" customHeight="1">
      <c r="B183" s="288"/>
      <c r="C183" s="267" t="s">
        <v>2391</v>
      </c>
      <c r="D183" s="267"/>
      <c r="E183" s="267"/>
      <c r="F183" s="287" t="s">
        <v>2316</v>
      </c>
      <c r="G183" s="267"/>
      <c r="H183" s="267" t="s">
        <v>2392</v>
      </c>
      <c r="I183" s="267" t="s">
        <v>2351</v>
      </c>
      <c r="J183" s="267"/>
      <c r="K183" s="309"/>
    </row>
    <row r="184" spans="2:11" ht="15" customHeight="1">
      <c r="B184" s="288"/>
      <c r="C184" s="267" t="s">
        <v>2380</v>
      </c>
      <c r="D184" s="267"/>
      <c r="E184" s="267"/>
      <c r="F184" s="287" t="s">
        <v>2316</v>
      </c>
      <c r="G184" s="267"/>
      <c r="H184" s="267" t="s">
        <v>2393</v>
      </c>
      <c r="I184" s="267" t="s">
        <v>2351</v>
      </c>
      <c r="J184" s="267"/>
      <c r="K184" s="309"/>
    </row>
    <row r="185" spans="2:11" ht="15" customHeight="1">
      <c r="B185" s="288"/>
      <c r="C185" s="267" t="s">
        <v>123</v>
      </c>
      <c r="D185" s="267"/>
      <c r="E185" s="267"/>
      <c r="F185" s="287" t="s">
        <v>2322</v>
      </c>
      <c r="G185" s="267"/>
      <c r="H185" s="267" t="s">
        <v>2394</v>
      </c>
      <c r="I185" s="267" t="s">
        <v>2318</v>
      </c>
      <c r="J185" s="267">
        <v>50</v>
      </c>
      <c r="K185" s="309"/>
    </row>
    <row r="186" spans="2:11" ht="15" customHeight="1">
      <c r="B186" s="288"/>
      <c r="C186" s="267" t="s">
        <v>2395</v>
      </c>
      <c r="D186" s="267"/>
      <c r="E186" s="267"/>
      <c r="F186" s="287" t="s">
        <v>2322</v>
      </c>
      <c r="G186" s="267"/>
      <c r="H186" s="267" t="s">
        <v>2396</v>
      </c>
      <c r="I186" s="267" t="s">
        <v>2397</v>
      </c>
      <c r="J186" s="267"/>
      <c r="K186" s="309"/>
    </row>
    <row r="187" spans="2:11" ht="15" customHeight="1">
      <c r="B187" s="288"/>
      <c r="C187" s="267" t="s">
        <v>2398</v>
      </c>
      <c r="D187" s="267"/>
      <c r="E187" s="267"/>
      <c r="F187" s="287" t="s">
        <v>2322</v>
      </c>
      <c r="G187" s="267"/>
      <c r="H187" s="267" t="s">
        <v>2399</v>
      </c>
      <c r="I187" s="267" t="s">
        <v>2397</v>
      </c>
      <c r="J187" s="267"/>
      <c r="K187" s="309"/>
    </row>
    <row r="188" spans="2:11" ht="15" customHeight="1">
      <c r="B188" s="288"/>
      <c r="C188" s="267" t="s">
        <v>2400</v>
      </c>
      <c r="D188" s="267"/>
      <c r="E188" s="267"/>
      <c r="F188" s="287" t="s">
        <v>2322</v>
      </c>
      <c r="G188" s="267"/>
      <c r="H188" s="267" t="s">
        <v>2401</v>
      </c>
      <c r="I188" s="267" t="s">
        <v>2397</v>
      </c>
      <c r="J188" s="267"/>
      <c r="K188" s="309"/>
    </row>
    <row r="189" spans="2:11" ht="15" customHeight="1">
      <c r="B189" s="288"/>
      <c r="C189" s="321" t="s">
        <v>2402</v>
      </c>
      <c r="D189" s="267"/>
      <c r="E189" s="267"/>
      <c r="F189" s="287" t="s">
        <v>2322</v>
      </c>
      <c r="G189" s="267"/>
      <c r="H189" s="267" t="s">
        <v>2403</v>
      </c>
      <c r="I189" s="267" t="s">
        <v>2404</v>
      </c>
      <c r="J189" s="322" t="s">
        <v>2405</v>
      </c>
      <c r="K189" s="309"/>
    </row>
    <row r="190" spans="2:11" ht="15" customHeight="1">
      <c r="B190" s="288"/>
      <c r="C190" s="273" t="s">
        <v>44</v>
      </c>
      <c r="D190" s="267"/>
      <c r="E190" s="267"/>
      <c r="F190" s="287" t="s">
        <v>2316</v>
      </c>
      <c r="G190" s="267"/>
      <c r="H190" s="264" t="s">
        <v>2406</v>
      </c>
      <c r="I190" s="267" t="s">
        <v>2407</v>
      </c>
      <c r="J190" s="267"/>
      <c r="K190" s="309"/>
    </row>
    <row r="191" spans="2:11" ht="15" customHeight="1">
      <c r="B191" s="288"/>
      <c r="C191" s="273" t="s">
        <v>2408</v>
      </c>
      <c r="D191" s="267"/>
      <c r="E191" s="267"/>
      <c r="F191" s="287" t="s">
        <v>2316</v>
      </c>
      <c r="G191" s="267"/>
      <c r="H191" s="267" t="s">
        <v>2409</v>
      </c>
      <c r="I191" s="267" t="s">
        <v>2351</v>
      </c>
      <c r="J191" s="267"/>
      <c r="K191" s="309"/>
    </row>
    <row r="192" spans="2:11" ht="15" customHeight="1">
      <c r="B192" s="288"/>
      <c r="C192" s="273" t="s">
        <v>2410</v>
      </c>
      <c r="D192" s="267"/>
      <c r="E192" s="267"/>
      <c r="F192" s="287" t="s">
        <v>2316</v>
      </c>
      <c r="G192" s="267"/>
      <c r="H192" s="267" t="s">
        <v>2411</v>
      </c>
      <c r="I192" s="267" t="s">
        <v>2351</v>
      </c>
      <c r="J192" s="267"/>
      <c r="K192" s="309"/>
    </row>
    <row r="193" spans="2:11" ht="15" customHeight="1">
      <c r="B193" s="288"/>
      <c r="C193" s="273" t="s">
        <v>2412</v>
      </c>
      <c r="D193" s="267"/>
      <c r="E193" s="267"/>
      <c r="F193" s="287" t="s">
        <v>2322</v>
      </c>
      <c r="G193" s="267"/>
      <c r="H193" s="267" t="s">
        <v>2413</v>
      </c>
      <c r="I193" s="267" t="s">
        <v>2351</v>
      </c>
      <c r="J193" s="267"/>
      <c r="K193" s="309"/>
    </row>
    <row r="194" spans="2:11" ht="15" customHeight="1">
      <c r="B194" s="315"/>
      <c r="C194" s="323"/>
      <c r="D194" s="297"/>
      <c r="E194" s="297"/>
      <c r="F194" s="297"/>
      <c r="G194" s="297"/>
      <c r="H194" s="297"/>
      <c r="I194" s="297"/>
      <c r="J194" s="297"/>
      <c r="K194" s="316"/>
    </row>
    <row r="195" spans="2:11" ht="18.75" customHeight="1">
      <c r="B195" s="264"/>
      <c r="C195" s="267"/>
      <c r="D195" s="267"/>
      <c r="E195" s="267"/>
      <c r="F195" s="287"/>
      <c r="G195" s="267"/>
      <c r="H195" s="267"/>
      <c r="I195" s="267"/>
      <c r="J195" s="267"/>
      <c r="K195" s="264"/>
    </row>
    <row r="196" spans="2:11" ht="18.75" customHeight="1">
      <c r="B196" s="264"/>
      <c r="C196" s="267"/>
      <c r="D196" s="267"/>
      <c r="E196" s="267"/>
      <c r="F196" s="287"/>
      <c r="G196" s="267"/>
      <c r="H196" s="267"/>
      <c r="I196" s="267"/>
      <c r="J196" s="267"/>
      <c r="K196" s="264"/>
    </row>
    <row r="197" spans="2:1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ht="21">
      <c r="B199" s="259"/>
      <c r="C199" s="388" t="s">
        <v>2414</v>
      </c>
      <c r="D199" s="388"/>
      <c r="E199" s="388"/>
      <c r="F199" s="388"/>
      <c r="G199" s="388"/>
      <c r="H199" s="388"/>
      <c r="I199" s="388"/>
      <c r="J199" s="388"/>
      <c r="K199" s="260"/>
    </row>
    <row r="200" spans="2:11" ht="25.5" customHeight="1">
      <c r="B200" s="259"/>
      <c r="C200" s="324" t="s">
        <v>2415</v>
      </c>
      <c r="D200" s="324"/>
      <c r="E200" s="324"/>
      <c r="F200" s="324" t="s">
        <v>2416</v>
      </c>
      <c r="G200" s="325"/>
      <c r="H200" s="387" t="s">
        <v>2417</v>
      </c>
      <c r="I200" s="387"/>
      <c r="J200" s="387"/>
      <c r="K200" s="260"/>
    </row>
    <row r="201" spans="2:11" ht="5.25" customHeight="1">
      <c r="B201" s="288"/>
      <c r="C201" s="285"/>
      <c r="D201" s="285"/>
      <c r="E201" s="285"/>
      <c r="F201" s="285"/>
      <c r="G201" s="267"/>
      <c r="H201" s="285"/>
      <c r="I201" s="285"/>
      <c r="J201" s="285"/>
      <c r="K201" s="309"/>
    </row>
    <row r="202" spans="2:11" ht="15" customHeight="1">
      <c r="B202" s="288"/>
      <c r="C202" s="267" t="s">
        <v>2407</v>
      </c>
      <c r="D202" s="267"/>
      <c r="E202" s="267"/>
      <c r="F202" s="287" t="s">
        <v>45</v>
      </c>
      <c r="G202" s="267"/>
      <c r="H202" s="386" t="s">
        <v>2418</v>
      </c>
      <c r="I202" s="386"/>
      <c r="J202" s="386"/>
      <c r="K202" s="309"/>
    </row>
    <row r="203" spans="2:11" ht="15" customHeight="1">
      <c r="B203" s="288"/>
      <c r="C203" s="294"/>
      <c r="D203" s="267"/>
      <c r="E203" s="267"/>
      <c r="F203" s="287" t="s">
        <v>46</v>
      </c>
      <c r="G203" s="267"/>
      <c r="H203" s="386" t="s">
        <v>2419</v>
      </c>
      <c r="I203" s="386"/>
      <c r="J203" s="386"/>
      <c r="K203" s="309"/>
    </row>
    <row r="204" spans="2:11" ht="15" customHeight="1">
      <c r="B204" s="288"/>
      <c r="C204" s="294"/>
      <c r="D204" s="267"/>
      <c r="E204" s="267"/>
      <c r="F204" s="287" t="s">
        <v>49</v>
      </c>
      <c r="G204" s="267"/>
      <c r="H204" s="386" t="s">
        <v>2420</v>
      </c>
      <c r="I204" s="386"/>
      <c r="J204" s="386"/>
      <c r="K204" s="309"/>
    </row>
    <row r="205" spans="2:11" ht="15" customHeight="1">
      <c r="B205" s="288"/>
      <c r="C205" s="267"/>
      <c r="D205" s="267"/>
      <c r="E205" s="267"/>
      <c r="F205" s="287" t="s">
        <v>47</v>
      </c>
      <c r="G205" s="267"/>
      <c r="H205" s="386" t="s">
        <v>2421</v>
      </c>
      <c r="I205" s="386"/>
      <c r="J205" s="386"/>
      <c r="K205" s="309"/>
    </row>
    <row r="206" spans="2:11" ht="15" customHeight="1">
      <c r="B206" s="288"/>
      <c r="C206" s="267"/>
      <c r="D206" s="267"/>
      <c r="E206" s="267"/>
      <c r="F206" s="287" t="s">
        <v>48</v>
      </c>
      <c r="G206" s="267"/>
      <c r="H206" s="386" t="s">
        <v>2422</v>
      </c>
      <c r="I206" s="386"/>
      <c r="J206" s="386"/>
      <c r="K206" s="309"/>
    </row>
    <row r="207" spans="2:11" ht="15" customHeight="1">
      <c r="B207" s="288"/>
      <c r="C207" s="267"/>
      <c r="D207" s="267"/>
      <c r="E207" s="267"/>
      <c r="F207" s="287"/>
      <c r="G207" s="267"/>
      <c r="H207" s="267"/>
      <c r="I207" s="267"/>
      <c r="J207" s="267"/>
      <c r="K207" s="309"/>
    </row>
    <row r="208" spans="2:11" ht="15" customHeight="1">
      <c r="B208" s="288"/>
      <c r="C208" s="267" t="s">
        <v>2363</v>
      </c>
      <c r="D208" s="267"/>
      <c r="E208" s="267"/>
      <c r="F208" s="287" t="s">
        <v>81</v>
      </c>
      <c r="G208" s="267"/>
      <c r="H208" s="386" t="s">
        <v>2423</v>
      </c>
      <c r="I208" s="386"/>
      <c r="J208" s="386"/>
      <c r="K208" s="309"/>
    </row>
    <row r="209" spans="2:11" ht="15" customHeight="1">
      <c r="B209" s="288"/>
      <c r="C209" s="294"/>
      <c r="D209" s="267"/>
      <c r="E209" s="267"/>
      <c r="F209" s="287" t="s">
        <v>2259</v>
      </c>
      <c r="G209" s="267"/>
      <c r="H209" s="386" t="s">
        <v>2260</v>
      </c>
      <c r="I209" s="386"/>
      <c r="J209" s="386"/>
      <c r="K209" s="309"/>
    </row>
    <row r="210" spans="2:11" ht="15" customHeight="1">
      <c r="B210" s="288"/>
      <c r="C210" s="267"/>
      <c r="D210" s="267"/>
      <c r="E210" s="267"/>
      <c r="F210" s="287" t="s">
        <v>2257</v>
      </c>
      <c r="G210" s="267"/>
      <c r="H210" s="386" t="s">
        <v>2424</v>
      </c>
      <c r="I210" s="386"/>
      <c r="J210" s="386"/>
      <c r="K210" s="309"/>
    </row>
    <row r="211" spans="2:11" ht="15" customHeight="1">
      <c r="B211" s="326"/>
      <c r="C211" s="294"/>
      <c r="D211" s="294"/>
      <c r="E211" s="294"/>
      <c r="F211" s="287" t="s">
        <v>2261</v>
      </c>
      <c r="G211" s="273"/>
      <c r="H211" s="385" t="s">
        <v>2262</v>
      </c>
      <c r="I211" s="385"/>
      <c r="J211" s="385"/>
      <c r="K211" s="327"/>
    </row>
    <row r="212" spans="2:11" ht="15" customHeight="1">
      <c r="B212" s="326"/>
      <c r="C212" s="294"/>
      <c r="D212" s="294"/>
      <c r="E212" s="294"/>
      <c r="F212" s="287" t="s">
        <v>2263</v>
      </c>
      <c r="G212" s="273"/>
      <c r="H212" s="385" t="s">
        <v>2425</v>
      </c>
      <c r="I212" s="385"/>
      <c r="J212" s="385"/>
      <c r="K212" s="327"/>
    </row>
    <row r="213" spans="2:11" ht="15" customHeight="1">
      <c r="B213" s="326"/>
      <c r="C213" s="294"/>
      <c r="D213" s="294"/>
      <c r="E213" s="294"/>
      <c r="F213" s="328"/>
      <c r="G213" s="273"/>
      <c r="H213" s="329"/>
      <c r="I213" s="329"/>
      <c r="J213" s="329"/>
      <c r="K213" s="327"/>
    </row>
    <row r="214" spans="2:11" ht="15" customHeight="1">
      <c r="B214" s="326"/>
      <c r="C214" s="267" t="s">
        <v>2387</v>
      </c>
      <c r="D214" s="294"/>
      <c r="E214" s="294"/>
      <c r="F214" s="287">
        <v>1</v>
      </c>
      <c r="G214" s="273"/>
      <c r="H214" s="385" t="s">
        <v>2426</v>
      </c>
      <c r="I214" s="385"/>
      <c r="J214" s="385"/>
      <c r="K214" s="327"/>
    </row>
    <row r="215" spans="2:11" ht="15" customHeight="1">
      <c r="B215" s="326"/>
      <c r="C215" s="294"/>
      <c r="D215" s="294"/>
      <c r="E215" s="294"/>
      <c r="F215" s="287">
        <v>2</v>
      </c>
      <c r="G215" s="273"/>
      <c r="H215" s="385" t="s">
        <v>2427</v>
      </c>
      <c r="I215" s="385"/>
      <c r="J215" s="385"/>
      <c r="K215" s="327"/>
    </row>
    <row r="216" spans="2:11" ht="15" customHeight="1">
      <c r="B216" s="326"/>
      <c r="C216" s="294"/>
      <c r="D216" s="294"/>
      <c r="E216" s="294"/>
      <c r="F216" s="287">
        <v>3</v>
      </c>
      <c r="G216" s="273"/>
      <c r="H216" s="385" t="s">
        <v>2428</v>
      </c>
      <c r="I216" s="385"/>
      <c r="J216" s="385"/>
      <c r="K216" s="327"/>
    </row>
    <row r="217" spans="2:11" ht="15" customHeight="1">
      <c r="B217" s="326"/>
      <c r="C217" s="294"/>
      <c r="D217" s="294"/>
      <c r="E217" s="294"/>
      <c r="F217" s="287">
        <v>4</v>
      </c>
      <c r="G217" s="273"/>
      <c r="H217" s="385" t="s">
        <v>2429</v>
      </c>
      <c r="I217" s="385"/>
      <c r="J217" s="385"/>
      <c r="K217" s="327"/>
    </row>
    <row r="218" spans="2:1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PC22priprava\Skrivanek</dc:creator>
  <cp:keywords/>
  <dc:description/>
  <cp:lastModifiedBy>Borovská Eva</cp:lastModifiedBy>
  <dcterms:created xsi:type="dcterms:W3CDTF">2019-04-16T15:19:02Z</dcterms:created>
  <dcterms:modified xsi:type="dcterms:W3CDTF">2020-03-25T08:52:39Z</dcterms:modified>
  <cp:category/>
  <cp:version/>
  <cp:contentType/>
  <cp:contentStatus/>
</cp:coreProperties>
</file>