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řivánková\Desktop\vzorové tiskopisy-VZMR\"/>
    </mc:Choice>
  </mc:AlternateContent>
  <xr:revisionPtr revIDLastSave="0" documentId="13_ncr:1_{405BE999-C120-4F76-89E7-C940D41205D7}" xr6:coauthVersionLast="44" xr6:coauthVersionMax="44" xr10:uidLastSave="{00000000-0000-0000-0000-000000000000}"/>
  <bookViews>
    <workbookView xWindow="-120" yWindow="-120" windowWidth="25440" windowHeight="153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Pol'!$A$1:$U$59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9" i="12" l="1"/>
  <c r="F39" i="1" s="1"/>
  <c r="F40" i="1" s="1"/>
  <c r="G23" i="1" s="1"/>
  <c r="Q8" i="12"/>
  <c r="U8" i="12"/>
  <c r="Q9" i="12"/>
  <c r="U9" i="12"/>
  <c r="Q10" i="12"/>
  <c r="U10" i="12"/>
  <c r="Q12" i="12"/>
  <c r="U12" i="12"/>
  <c r="Q13" i="12"/>
  <c r="U13" i="12"/>
  <c r="Q14" i="12"/>
  <c r="U14" i="12"/>
  <c r="Q15" i="12"/>
  <c r="U15" i="12"/>
  <c r="Q16" i="12"/>
  <c r="U16" i="12"/>
  <c r="Q17" i="12"/>
  <c r="U17" i="12"/>
  <c r="Q18" i="12"/>
  <c r="U18" i="12"/>
  <c r="Q19" i="12"/>
  <c r="U19" i="12"/>
  <c r="Q20" i="12"/>
  <c r="U20" i="12"/>
  <c r="Q21" i="12"/>
  <c r="U21" i="12"/>
  <c r="G9" i="12"/>
  <c r="M9" i="12" s="1"/>
  <c r="I9" i="12"/>
  <c r="K9" i="12"/>
  <c r="O9" i="12"/>
  <c r="Q23" i="12"/>
  <c r="U23" i="12"/>
  <c r="G10" i="12"/>
  <c r="M10" i="12" s="1"/>
  <c r="I10" i="12"/>
  <c r="K10" i="12"/>
  <c r="O10" i="12"/>
  <c r="Q24" i="12"/>
  <c r="U24" i="12"/>
  <c r="G11" i="12"/>
  <c r="M11" i="12" s="1"/>
  <c r="I11" i="12"/>
  <c r="K11" i="12"/>
  <c r="O11" i="12"/>
  <c r="Q25" i="12"/>
  <c r="U25" i="12"/>
  <c r="G12" i="12"/>
  <c r="M12" i="12" s="1"/>
  <c r="I12" i="12"/>
  <c r="K12" i="12"/>
  <c r="O12" i="12"/>
  <c r="Q26" i="12"/>
  <c r="U26" i="12"/>
  <c r="G13" i="12"/>
  <c r="M13" i="12" s="1"/>
  <c r="I13" i="12"/>
  <c r="K13" i="12"/>
  <c r="O13" i="12"/>
  <c r="Q27" i="12"/>
  <c r="U27" i="12"/>
  <c r="G14" i="12"/>
  <c r="M14" i="12" s="1"/>
  <c r="I14" i="12"/>
  <c r="K14" i="12"/>
  <c r="O14" i="12"/>
  <c r="Q28" i="12"/>
  <c r="U28" i="12"/>
  <c r="G16" i="12"/>
  <c r="M16" i="12" s="1"/>
  <c r="I16" i="12"/>
  <c r="K16" i="12"/>
  <c r="O16" i="12"/>
  <c r="Q30" i="12"/>
  <c r="U30" i="12"/>
  <c r="G17" i="12"/>
  <c r="M17" i="12" s="1"/>
  <c r="I17" i="12"/>
  <c r="K17" i="12"/>
  <c r="O17" i="12"/>
  <c r="Q31" i="12"/>
  <c r="U31" i="12"/>
  <c r="G19" i="12"/>
  <c r="M19" i="12" s="1"/>
  <c r="I19" i="12"/>
  <c r="K19" i="12"/>
  <c r="O19" i="12"/>
  <c r="Q33" i="12"/>
  <c r="U33" i="12"/>
  <c r="G20" i="12"/>
  <c r="M20" i="12" s="1"/>
  <c r="I20" i="12"/>
  <c r="K20" i="12"/>
  <c r="O20" i="12"/>
  <c r="G21" i="12"/>
  <c r="M21" i="12" s="1"/>
  <c r="I21" i="12"/>
  <c r="K21" i="12"/>
  <c r="O21" i="12"/>
  <c r="G22" i="12"/>
  <c r="M22" i="12" s="1"/>
  <c r="I22" i="12"/>
  <c r="K22" i="12"/>
  <c r="O22" i="12"/>
  <c r="G23" i="12"/>
  <c r="M23" i="12" s="1"/>
  <c r="I23" i="12"/>
  <c r="K23" i="12"/>
  <c r="O23" i="12"/>
  <c r="G24" i="12"/>
  <c r="M24" i="12" s="1"/>
  <c r="I24" i="12"/>
  <c r="K24" i="12"/>
  <c r="O24" i="12"/>
  <c r="G26" i="12"/>
  <c r="M26" i="12" s="1"/>
  <c r="I26" i="12"/>
  <c r="K26" i="12"/>
  <c r="O26" i="12"/>
  <c r="G27" i="12"/>
  <c r="M27" i="12" s="1"/>
  <c r="I27" i="12"/>
  <c r="K27" i="12"/>
  <c r="O27" i="12"/>
  <c r="G28" i="12"/>
  <c r="M28" i="12" s="1"/>
  <c r="I28" i="12"/>
  <c r="K28" i="12"/>
  <c r="O28" i="12"/>
  <c r="G29" i="12"/>
  <c r="M29" i="12" s="1"/>
  <c r="I29" i="12"/>
  <c r="K29" i="12"/>
  <c r="O29" i="12"/>
  <c r="G30" i="12"/>
  <c r="M30" i="12" s="1"/>
  <c r="I30" i="12"/>
  <c r="K30" i="12"/>
  <c r="O30" i="12"/>
  <c r="G31" i="12"/>
  <c r="M31" i="12" s="1"/>
  <c r="I31" i="12"/>
  <c r="K31" i="12"/>
  <c r="O31" i="12"/>
  <c r="G32" i="12"/>
  <c r="M32" i="12" s="1"/>
  <c r="I32" i="12"/>
  <c r="K32" i="12"/>
  <c r="O32" i="12"/>
  <c r="G33" i="12"/>
  <c r="M33" i="12" s="1"/>
  <c r="I33" i="12"/>
  <c r="K33" i="12"/>
  <c r="O33" i="12"/>
  <c r="Q34" i="12"/>
  <c r="U34" i="12"/>
  <c r="Q35" i="12"/>
  <c r="U35" i="12"/>
  <c r="Q37" i="12"/>
  <c r="U37" i="12"/>
  <c r="Q38" i="12"/>
  <c r="U38" i="12"/>
  <c r="Q40" i="12"/>
  <c r="U40" i="12"/>
  <c r="Q41" i="12"/>
  <c r="U41" i="12"/>
  <c r="Q43" i="12"/>
  <c r="U43" i="12"/>
  <c r="Q44" i="12"/>
  <c r="U44" i="12"/>
  <c r="Q45" i="12"/>
  <c r="U45" i="12"/>
  <c r="Q46" i="12"/>
  <c r="U46" i="12"/>
  <c r="Q47" i="12"/>
  <c r="U47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U39" i="12" l="1"/>
  <c r="Q39" i="12"/>
  <c r="Q36" i="12"/>
  <c r="Q42" i="12"/>
  <c r="U36" i="12"/>
  <c r="I25" i="12"/>
  <c r="Q32" i="12"/>
  <c r="U42" i="12"/>
  <c r="U11" i="12"/>
  <c r="I18" i="12"/>
  <c r="O18" i="12"/>
  <c r="AD49" i="12"/>
  <c r="G39" i="1" s="1"/>
  <c r="G40" i="1" s="1"/>
  <c r="G25" i="1" s="1"/>
  <c r="G26" i="1" s="1"/>
  <c r="I18" i="1"/>
  <c r="K18" i="12"/>
  <c r="K8" i="12"/>
  <c r="O8" i="12"/>
  <c r="Q11" i="12"/>
  <c r="K25" i="12"/>
  <c r="O25" i="12"/>
  <c r="U32" i="12"/>
  <c r="U22" i="12"/>
  <c r="Q22" i="12"/>
  <c r="I8" i="12"/>
  <c r="G24" i="1"/>
  <c r="M25" i="12"/>
  <c r="M8" i="12"/>
  <c r="M18" i="12"/>
  <c r="I19" i="1"/>
  <c r="G18" i="12"/>
  <c r="I48" i="1" s="1"/>
  <c r="G25" i="12"/>
  <c r="I49" i="1" s="1"/>
  <c r="G8" i="12"/>
  <c r="I47" i="1" s="1"/>
  <c r="G28" i="1" l="1"/>
  <c r="H39" i="1"/>
  <c r="H40" i="1" s="1"/>
  <c r="G29" i="1"/>
  <c r="I17" i="1"/>
  <c r="G35" i="12"/>
  <c r="I39" i="1" l="1"/>
  <c r="I40" i="1" s="1"/>
  <c r="J39" i="1" s="1"/>
  <c r="J40" i="1" s="1"/>
  <c r="I50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<sst xmlns="http://schemas.openxmlformats.org/spreadsheetml/2006/main" count="254" uniqueCount="160">
  <si>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</si>
  <si>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</si>
  <si>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</si>
  <si>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</si>
  <si>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</si>
  <si>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</si>
  <si>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</si>
  <si>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</si>
  <si>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</si>
  <si>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</si>
  <si>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</si>
  <si>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</si>
  <si>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</si>
  <si>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</si>
  <si>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</si>
  <si>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</si>
  <si>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</si>
  <si>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</si>
  <si>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</si>
  <si>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</si>
  <si>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</si>
  <si>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</si>
  <si>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</si>
  <si>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</si>
  <si>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</si>
  <si>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</si>
  <si>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</si>
  <si>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</si>
  <si>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</si>
  <si>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</si>
  <si>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</si>
  <si>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</si>
  <si>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</si>
  <si>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</si>
  <si>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</si>
  <si>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</si>
  <si>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</si>
  <si>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</si>
  <si>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</si>
  <si>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</si>
  <si>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</si>
  <si>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</si>
  <si>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</si>
  <si>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Čáslav, Na Svornosti</t>
  </si>
  <si>
    <t>Rozpočet:</t>
  </si>
  <si>
    <t>Misto</t>
  </si>
  <si>
    <t xml:space="preserve"> </t>
  </si>
  <si>
    <t>SO01 - Včelín SZeŠ Čáslav</t>
  </si>
  <si>
    <t>SZeŠ Čáslav</t>
  </si>
  <si>
    <t>Sadová 1234</t>
  </si>
  <si>
    <t>Čáslav</t>
  </si>
  <si>
    <t>28601</t>
  </si>
  <si>
    <t>49797999</t>
  </si>
  <si>
    <t>CZ49797999</t>
  </si>
  <si>
    <t>Rozpočet</t>
  </si>
  <si>
    <t>Celkem za stavbu</t>
  </si>
  <si>
    <t>CZK</t>
  </si>
  <si>
    <t>Rekapitulace dílů</t>
  </si>
  <si>
    <t>Typ dílu</t>
  </si>
  <si>
    <t>762</t>
  </si>
  <si>
    <t>Konstrukce tesařské</t>
  </si>
  <si>
    <t>764</t>
  </si>
  <si>
    <t>Konstrukce klempířské</t>
  </si>
  <si>
    <t>765</t>
  </si>
  <si>
    <t>766</t>
  </si>
  <si>
    <t>767</t>
  </si>
  <si>
    <t>771</t>
  </si>
  <si>
    <t>781</t>
  </si>
  <si>
    <t>783</t>
  </si>
  <si>
    <t>784</t>
  </si>
  <si>
    <t>M21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</si>
  <si>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</si>
  <si>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</si>
  <si>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</si>
  <si>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</si>
  <si>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</si>
  <si>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</si>
  <si>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</si>
  <si>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</si>
  <si>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</si>
  <si>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</si>
  <si>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</si>
  <si>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</si>
  <si>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</si>
  <si>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</si>
  <si>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</si>
  <si>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</si>
  <si>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</si>
  <si>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</si>
  <si>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</si>
  <si>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</si>
  <si>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</si>
  <si>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</si>
  <si>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</si>
  <si>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</si>
  <si>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</si>
  <si>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</si>
  <si>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</si>
  <si>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</si>
  <si>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</si>
  <si>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</si>
  <si>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POL1_0</t>
  </si>
  <si>
    <t>VV</t>
  </si>
  <si>
    <t>m2</t>
  </si>
  <si>
    <t>POL2_0</t>
  </si>
  <si>
    <t>kus</t>
  </si>
  <si>
    <t>t</t>
  </si>
  <si>
    <t>m</t>
  </si>
  <si>
    <t>POL3_0</t>
  </si>
  <si>
    <t>762712140R00</t>
  </si>
  <si>
    <t>Montáž vázaných konstrukcí hraněných do 450 cm2</t>
  </si>
  <si>
    <t>762712120R00</t>
  </si>
  <si>
    <t>Montáž vázaných konstrukcí hraněných do 224 cm2</t>
  </si>
  <si>
    <t>60515026R</t>
  </si>
  <si>
    <t>Řezivo I. jakost SM dl. 400-750 cm</t>
  </si>
  <si>
    <t>762911125RVP</t>
  </si>
  <si>
    <t>Impregnace řeziv.proti škůdcům, nátěr nebo nástřik</t>
  </si>
  <si>
    <t>762795000R00</t>
  </si>
  <si>
    <t>Spojovací prostředky pro vázané konstrukce</t>
  </si>
  <si>
    <t>762342205RT2</t>
  </si>
  <si>
    <t>Montáž kontralatí na vruty, s těsnicí pěnou, včetně dodávky latí 3/5 cm</t>
  </si>
  <si>
    <t>(7*2,25+13,65*7)*1,13257</t>
  </si>
  <si>
    <t>762342203RT4</t>
  </si>
  <si>
    <t>Montáž laťování střech, vzdálenost latí 22 - 36 cm, včetně dodávky řeziva, latě 4/6 cm</t>
  </si>
  <si>
    <t>998762102R00</t>
  </si>
  <si>
    <t>Přesun hmot pro tesařské konstrukce, výšky do 12 m</t>
  </si>
  <si>
    <t>764252403R00</t>
  </si>
  <si>
    <t>764551402R00</t>
  </si>
  <si>
    <t>764259411R00</t>
  </si>
  <si>
    <t>764292461R00</t>
  </si>
  <si>
    <t>764510450R00</t>
  </si>
  <si>
    <t>Oplechování parapetů včetně rohů Ti Zn, rš 330 mm</t>
  </si>
  <si>
    <t>998764101R00</t>
  </si>
  <si>
    <t>Přesun hmot pro klempířské konstr., výšky do 6 m</t>
  </si>
  <si>
    <t>765901103R00</t>
  </si>
  <si>
    <t>765312685R00</t>
  </si>
  <si>
    <t>Pás ochranný větrací okapní 500/10cm plast,Tondach</t>
  </si>
  <si>
    <t>765312612R00</t>
  </si>
  <si>
    <t>765312662R00</t>
  </si>
  <si>
    <t>765312665R00</t>
  </si>
  <si>
    <t>765313131RS2</t>
  </si>
  <si>
    <t>765313184RS2</t>
  </si>
  <si>
    <t>998765101R00</t>
  </si>
  <si>
    <t/>
  </si>
  <si>
    <t>SUM</t>
  </si>
  <si>
    <t>POPUZIV</t>
  </si>
  <si>
    <t>END</t>
  </si>
  <si>
    <t>SO01 - Včelín SZeŠ Čáslav - střešní konstrukce</t>
  </si>
  <si>
    <t>Žlaby barvený plech, podokapní půlkruhové, rš 330 mm</t>
  </si>
  <si>
    <t>Odpadní trouby barvený  plech, čtyřhranné, str.100 mm</t>
  </si>
  <si>
    <t>Kotlík kónický barvený plech pro trouby D do 150 mm</t>
  </si>
  <si>
    <t>Úžlabí z barveného  plechu, rš 750 mm, klínové těsnění</t>
  </si>
  <si>
    <t xml:space="preserve">Fólie podstřešní paropropust. </t>
  </si>
  <si>
    <t>Krytina trapézový plech</t>
  </si>
  <si>
    <t>Ukončení plochy  - barv. Plech</t>
  </si>
  <si>
    <t>Ukončení plochy - barv. Plech</t>
  </si>
  <si>
    <t>Hřeben z hřebenáčů - barvený plech</t>
  </si>
  <si>
    <t>Prostup + nástavec odvětrání kanalizace</t>
  </si>
  <si>
    <t>Přesun hmot pro krytiny, výšky do 6 m</t>
  </si>
  <si>
    <t>Krytiny střešní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</si>
</sst>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" fontId="12" fillId="3" borderId="7" xfId="0" applyNumberFormat="1" applyFont="1" applyFill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18" fillId="0" borderId="40" xfId="0" applyNumberFormat="1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53" zoomScaleSheetLayoutView="75" workbookViewId="0">
      <selection activeCell="C49" sqref="C49:E4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1" t="s">
        <v>42</v>
      </c>
      <c r="C1" s="212"/>
      <c r="D1" s="212"/>
      <c r="E1" s="212"/>
      <c r="F1" s="212"/>
      <c r="G1" s="212"/>
      <c r="H1" s="212"/>
      <c r="I1" s="212"/>
      <c r="J1" s="213"/>
    </row>
    <row r="2" spans="1:15" ht="23.25" customHeight="1" x14ac:dyDescent="0.2">
      <c r="A2" s="4"/>
      <c r="B2" s="81" t="s">
        <v>40</v>
      </c>
      <c r="C2" s="82"/>
      <c r="D2" s="207" t="s">
        <v>147</v>
      </c>
      <c r="E2" s="208"/>
      <c r="F2" s="208"/>
      <c r="G2" s="208"/>
      <c r="H2" s="209"/>
      <c r="I2" s="210"/>
      <c r="J2" s="208"/>
      <c r="O2" s="2"/>
    </row>
    <row r="3" spans="1:15" ht="23.25" customHeight="1" x14ac:dyDescent="0.2">
      <c r="A3" s="4"/>
      <c r="B3" s="83" t="s">
        <v>45</v>
      </c>
      <c r="C3" s="84"/>
      <c r="D3" s="221" t="s">
        <v>43</v>
      </c>
      <c r="E3" s="222"/>
      <c r="F3" s="222"/>
      <c r="G3" s="222"/>
      <c r="H3" s="222"/>
      <c r="I3" s="222"/>
      <c r="J3" s="22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5"/>
      <c r="E11" s="225"/>
      <c r="F11" s="225"/>
      <c r="G11" s="225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9"/>
      <c r="E12" s="219"/>
      <c r="F12" s="219"/>
      <c r="G12" s="219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0"/>
      <c r="E13" s="220"/>
      <c r="F13" s="220"/>
      <c r="G13" s="22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4"/>
      <c r="F15" s="224"/>
      <c r="G15" s="217"/>
      <c r="H15" s="217"/>
      <c r="I15" s="217" t="s">
        <v>28</v>
      </c>
      <c r="J15" s="218"/>
    </row>
    <row r="16" spans="1:15" ht="23.25" customHeight="1" x14ac:dyDescent="0.2">
      <c r="A16" s="136" t="s">
        <v>23</v>
      </c>
      <c r="B16" s="137" t="s">
        <v>23</v>
      </c>
      <c r="C16" s="58"/>
      <c r="D16" s="59"/>
      <c r="E16" s="197"/>
      <c r="F16" s="198"/>
      <c r="G16" s="197"/>
      <c r="H16" s="198"/>
      <c r="I16" s="197">
        <f>SUMIF(F47:F49,A16,I47:I49)+SUMIF(F47:F49,"PSU",I47:I49)</f>
        <v>0</v>
      </c>
      <c r="J16" s="202"/>
    </row>
    <row r="17" spans="1:10" ht="23.25" customHeight="1" x14ac:dyDescent="0.2">
      <c r="A17" s="136" t="s">
        <v>24</v>
      </c>
      <c r="B17" s="137" t="s">
        <v>24</v>
      </c>
      <c r="C17" s="58"/>
      <c r="D17" s="59"/>
      <c r="E17" s="197"/>
      <c r="F17" s="198"/>
      <c r="G17" s="197"/>
      <c r="H17" s="198"/>
      <c r="I17" s="197" t="e">
        <f>SUMIF(F47:F49,A17,I47:I49)</f>
        <v>#REF!</v>
      </c>
      <c r="J17" s="202"/>
    </row>
    <row r="18" spans="1:10" ht="23.25" customHeight="1" x14ac:dyDescent="0.2">
      <c r="A18" s="136" t="s">
        <v>25</v>
      </c>
      <c r="B18" s="137" t="s">
        <v>25</v>
      </c>
      <c r="C18" s="58"/>
      <c r="D18" s="59"/>
      <c r="E18" s="197"/>
      <c r="F18" s="198"/>
      <c r="G18" s="197"/>
      <c r="H18" s="198"/>
      <c r="I18" s="197">
        <f>SUMIF(F47:F49,A18,I47:I49)</f>
        <v>0</v>
      </c>
      <c r="J18" s="202"/>
    </row>
    <row r="19" spans="1:10" ht="23.25" customHeight="1" x14ac:dyDescent="0.2">
      <c r="A19" s="136" t="s">
        <v>71</v>
      </c>
      <c r="B19" s="137" t="s">
        <v>26</v>
      </c>
      <c r="C19" s="58"/>
      <c r="D19" s="59"/>
      <c r="E19" s="197"/>
      <c r="F19" s="198"/>
      <c r="G19" s="197"/>
      <c r="H19" s="198"/>
      <c r="I19" s="197">
        <f>SUMIF(F47:F49,A19,I47:I49)</f>
        <v>0</v>
      </c>
      <c r="J19" s="202"/>
    </row>
    <row r="20" spans="1:10" ht="23.25" customHeight="1" x14ac:dyDescent="0.2">
      <c r="A20" s="136" t="s">
        <v>72</v>
      </c>
      <c r="B20" s="137" t="s">
        <v>27</v>
      </c>
      <c r="C20" s="58"/>
      <c r="D20" s="59"/>
      <c r="E20" s="197"/>
      <c r="F20" s="198"/>
      <c r="G20" s="197"/>
      <c r="H20" s="198"/>
      <c r="I20" s="197">
        <f>SUMIF(F47:F49,A20,I47:I49)</f>
        <v>0</v>
      </c>
      <c r="J20" s="202"/>
    </row>
    <row r="21" spans="1:10" ht="23.25" customHeight="1" x14ac:dyDescent="0.2">
      <c r="A21" s="4"/>
      <c r="B21" s="74" t="s">
        <v>28</v>
      </c>
      <c r="C21" s="75"/>
      <c r="D21" s="76"/>
      <c r="E21" s="203"/>
      <c r="F21" s="204"/>
      <c r="G21" s="203"/>
      <c r="H21" s="204"/>
      <c r="I21" s="203" t="e">
        <f>SUM(I16:J20)</f>
        <v>#REF!</v>
      </c>
      <c r="J21" s="20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5">
        <f>ZakladDPHSniVypocet</f>
        <v>0</v>
      </c>
      <c r="H23" s="196"/>
      <c r="I23" s="196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193">
        <f>ZakladDPHSni*SazbaDPH1/100</f>
        <v>0</v>
      </c>
      <c r="H24" s="194"/>
      <c r="I24" s="19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5">
        <f>ZakladDPHZaklVypocet</f>
        <v>0</v>
      </c>
      <c r="H25" s="196"/>
      <c r="I25" s="196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4">
        <f>ZakladDPHZakl*SazbaDPH2/100</f>
        <v>0</v>
      </c>
      <c r="H26" s="215"/>
      <c r="I26" s="21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6">
        <f>0</f>
        <v>0</v>
      </c>
      <c r="H27" s="216"/>
      <c r="I27" s="21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05">
        <f>ZakladDPHSniVypocet+ZakladDPHZaklVypocet</f>
        <v>0</v>
      </c>
      <c r="H28" s="205"/>
      <c r="I28" s="205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1">
        <f>ZakladDPHSni+DPHSni+ZakladDPHZakl+DPHZakl+Zaokrouhleni</f>
        <v>0</v>
      </c>
      <c r="H29" s="201"/>
      <c r="I29" s="201"/>
      <c r="J29" s="119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43937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192" t="s">
        <v>2</v>
      </c>
      <c r="E35" s="19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54</v>
      </c>
      <c r="C39" s="199" t="s">
        <v>47</v>
      </c>
      <c r="D39" s="200"/>
      <c r="E39" s="200"/>
      <c r="F39" s="108">
        <f>'Rozpočet Pol'!AC49</f>
        <v>0</v>
      </c>
      <c r="G39" s="109">
        <f>'Rozpočet Pol'!AD49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188" t="s">
        <v>55</v>
      </c>
      <c r="C40" s="189"/>
      <c r="D40" s="189"/>
      <c r="E40" s="190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57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58</v>
      </c>
      <c r="G46" s="129"/>
      <c r="H46" s="129"/>
      <c r="I46" s="191" t="s">
        <v>28</v>
      </c>
      <c r="J46" s="191"/>
    </row>
    <row r="47" spans="1:10" ht="25.5" customHeight="1" x14ac:dyDescent="0.2">
      <c r="A47" s="122"/>
      <c r="B47" s="124" t="s">
        <v>59</v>
      </c>
      <c r="C47" s="185" t="s">
        <v>60</v>
      </c>
      <c r="D47" s="186"/>
      <c r="E47" s="186"/>
      <c r="F47" s="131" t="s">
        <v>24</v>
      </c>
      <c r="G47" s="132"/>
      <c r="H47" s="132"/>
      <c r="I47" s="184">
        <f>'Rozpočet Pol'!G8</f>
        <v>0</v>
      </c>
      <c r="J47" s="184"/>
    </row>
    <row r="48" spans="1:10" ht="25.5" customHeight="1" x14ac:dyDescent="0.2">
      <c r="A48" s="122"/>
      <c r="B48" s="124" t="s">
        <v>61</v>
      </c>
      <c r="C48" s="185" t="s">
        <v>62</v>
      </c>
      <c r="D48" s="186"/>
      <c r="E48" s="186"/>
      <c r="F48" s="131" t="s">
        <v>24</v>
      </c>
      <c r="G48" s="132"/>
      <c r="H48" s="132"/>
      <c r="I48" s="184">
        <f>'Rozpočet Pol'!G18</f>
        <v>0</v>
      </c>
      <c r="J48" s="184"/>
    </row>
    <row r="49" spans="1:10" ht="25.5" customHeight="1" x14ac:dyDescent="0.2">
      <c r="A49" s="122"/>
      <c r="B49" s="124" t="s">
        <v>63</v>
      </c>
      <c r="C49" s="185" t="s">
        <v>159</v>
      </c>
      <c r="D49" s="186"/>
      <c r="E49" s="186"/>
      <c r="F49" s="131" t="s">
        <v>24</v>
      </c>
      <c r="G49" s="132"/>
      <c r="H49" s="132"/>
      <c r="I49" s="184" t="e">
        <f>'Rozpočet Pol'!G25</f>
        <v>#REF!</v>
      </c>
      <c r="J49" s="184"/>
    </row>
    <row r="50" spans="1:10" ht="25.5" customHeight="1" x14ac:dyDescent="0.2">
      <c r="A50" s="122"/>
      <c r="B50" s="124" t="s">
        <v>64</v>
      </c>
      <c r="C50" s="127"/>
      <c r="D50" s="128"/>
      <c r="E50" s="128"/>
      <c r="F50" s="133"/>
      <c r="G50" s="134"/>
      <c r="H50" s="134"/>
      <c r="I50" s="187" t="e">
        <f>SUM(I47:I49)</f>
        <v>#REF!</v>
      </c>
      <c r="J50" s="187"/>
    </row>
    <row r="51" spans="1:10" ht="25.5" customHeight="1" x14ac:dyDescent="0.2">
      <c r="A51" s="122"/>
      <c r="B51" s="124" t="s">
        <v>65</v>
      </c>
      <c r="F51" s="135"/>
      <c r="G51" s="96"/>
      <c r="H51" s="135"/>
      <c r="I51" s="96"/>
      <c r="J51" s="96"/>
    </row>
    <row r="52" spans="1:10" ht="25.5" customHeight="1" x14ac:dyDescent="0.2">
      <c r="A52" s="122"/>
      <c r="B52" s="124" t="s">
        <v>66</v>
      </c>
      <c r="F52" s="135"/>
      <c r="G52" s="96"/>
      <c r="H52" s="135"/>
      <c r="I52" s="96"/>
      <c r="J52" s="96"/>
    </row>
    <row r="53" spans="1:10" ht="25.5" customHeight="1" x14ac:dyDescent="0.2">
      <c r="A53" s="122"/>
      <c r="B53" s="124" t="s">
        <v>67</v>
      </c>
      <c r="F53" s="135"/>
      <c r="G53" s="96"/>
      <c r="H53" s="135"/>
      <c r="I53" s="96"/>
      <c r="J53" s="96"/>
    </row>
    <row r="54" spans="1:10" ht="25.5" customHeight="1" x14ac:dyDescent="0.2">
      <c r="A54" s="122"/>
      <c r="B54" s="124" t="s">
        <v>68</v>
      </c>
    </row>
    <row r="55" spans="1:10" ht="25.5" customHeight="1" x14ac:dyDescent="0.2">
      <c r="A55" s="122"/>
      <c r="B55" s="124" t="s">
        <v>69</v>
      </c>
    </row>
    <row r="56" spans="1:10" ht="25.5" customHeight="1" x14ac:dyDescent="0.2">
      <c r="A56" s="122"/>
      <c r="B56" s="124" t="s">
        <v>70</v>
      </c>
    </row>
    <row r="57" spans="1:10" ht="25.5" customHeight="1" x14ac:dyDescent="0.2">
      <c r="A57" s="122"/>
      <c r="B57" s="130" t="s">
        <v>71</v>
      </c>
    </row>
    <row r="58" spans="1:10" ht="25.5" customHeight="1" x14ac:dyDescent="0.2">
      <c r="A58" s="122"/>
      <c r="B58" s="127" t="s">
        <v>1</v>
      </c>
    </row>
    <row r="59" spans="1:10" ht="25.5" customHeight="1" x14ac:dyDescent="0.2">
      <c r="A59" s="122"/>
    </row>
    <row r="60" spans="1:10" ht="25.5" customHeight="1" x14ac:dyDescent="0.2">
      <c r="A60" s="122"/>
    </row>
    <row r="61" spans="1:10" ht="25.5" customHeight="1" x14ac:dyDescent="0.2">
      <c r="A61" s="122"/>
    </row>
    <row r="62" spans="1:10" ht="25.5" customHeight="1" x14ac:dyDescent="0.2">
      <c r="A62" s="122"/>
    </row>
    <row r="63" spans="1:10" ht="25.5" customHeight="1" x14ac:dyDescent="0.2">
      <c r="A63" s="122"/>
    </row>
    <row r="64" spans="1:10" ht="25.5" customHeight="1" x14ac:dyDescent="0.2">
      <c r="A64" s="122"/>
    </row>
    <row r="65" spans="1:1" ht="25.5" customHeight="1" x14ac:dyDescent="0.2">
      <c r="A65" s="122"/>
    </row>
    <row r="66" spans="1:1" ht="25.5" customHeight="1" x14ac:dyDescent="0.2">
      <c r="A66" s="122"/>
    </row>
    <row r="67" spans="1:1" ht="25.5" customHeight="1" x14ac:dyDescent="0.2">
      <c r="A67" s="122"/>
    </row>
    <row r="68" spans="1:1" ht="25.5" customHeight="1" x14ac:dyDescent="0.2">
      <c r="A68" s="122"/>
    </row>
    <row r="69" spans="1:1" ht="25.5" customHeight="1" x14ac:dyDescent="0.2">
      <c r="A69" s="122"/>
    </row>
    <row r="70" spans="1:1" ht="25.5" customHeight="1" x14ac:dyDescent="0.2">
      <c r="A70" s="122"/>
    </row>
    <row r="71" spans="1:1" ht="25.5" customHeight="1" x14ac:dyDescent="0.2">
      <c r="A71" s="122"/>
    </row>
    <row r="72" spans="1:1" ht="25.5" customHeight="1" x14ac:dyDescent="0.2">
      <c r="A72" s="122"/>
    </row>
    <row r="73" spans="1:1" ht="25.5" customHeight="1" x14ac:dyDescent="0.2">
      <c r="A73" s="122"/>
    </row>
    <row r="74" spans="1:1" ht="25.5" customHeight="1" x14ac:dyDescent="0.2">
      <c r="A74" s="122"/>
    </row>
    <row r="75" spans="1:1" ht="25.5" customHeight="1" x14ac:dyDescent="0.2">
      <c r="A75" s="12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D2:H2"/>
    <mergeCell ref="I2:J2"/>
    <mergeCell ref="B1:J1"/>
    <mergeCell ref="G26:I26"/>
    <mergeCell ref="G27:I27"/>
    <mergeCell ref="G15:H15"/>
    <mergeCell ref="I15:J15"/>
    <mergeCell ref="D12:G12"/>
    <mergeCell ref="D13:G13"/>
    <mergeCell ref="D3:J3"/>
    <mergeCell ref="G18:H18"/>
    <mergeCell ref="I17:J17"/>
    <mergeCell ref="I18:J18"/>
    <mergeCell ref="E18:F18"/>
    <mergeCell ref="E15:F15"/>
    <mergeCell ref="D11:G11"/>
    <mergeCell ref="I16:J16"/>
    <mergeCell ref="I19:J19"/>
    <mergeCell ref="E21:F21"/>
    <mergeCell ref="G21:H21"/>
    <mergeCell ref="G28:I28"/>
    <mergeCell ref="E16:F16"/>
    <mergeCell ref="E20:F20"/>
    <mergeCell ref="I20:J20"/>
    <mergeCell ref="I21:J21"/>
    <mergeCell ref="G19:H19"/>
    <mergeCell ref="G20:H20"/>
    <mergeCell ref="E17:F17"/>
    <mergeCell ref="G16:H16"/>
    <mergeCell ref="G17:H17"/>
    <mergeCell ref="D35:E35"/>
    <mergeCell ref="G24:I24"/>
    <mergeCell ref="G23:I23"/>
    <mergeCell ref="E19:F19"/>
    <mergeCell ref="C39:E39"/>
    <mergeCell ref="G29:I29"/>
    <mergeCell ref="G25:I25"/>
    <mergeCell ref="I49:J49"/>
    <mergeCell ref="C49:E49"/>
    <mergeCell ref="I50:J50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6" t="s">
        <v>6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79" t="s">
        <v>41</v>
      </c>
      <c r="B2" s="78"/>
      <c r="C2" s="228"/>
      <c r="D2" s="228"/>
      <c r="E2" s="228"/>
      <c r="F2" s="228"/>
      <c r="G2" s="229"/>
    </row>
    <row r="3" spans="1:7" ht="24.95" hidden="1" customHeight="1" x14ac:dyDescent="0.2">
      <c r="A3" s="79" t="s">
        <v>7</v>
      </c>
      <c r="B3" s="78"/>
      <c r="C3" s="228"/>
      <c r="D3" s="228"/>
      <c r="E3" s="228"/>
      <c r="F3" s="228"/>
      <c r="G3" s="229"/>
    </row>
    <row r="4" spans="1:7" ht="24.95" hidden="1" customHeight="1" x14ac:dyDescent="0.2">
      <c r="A4" s="79" t="s">
        <v>8</v>
      </c>
      <c r="B4" s="78"/>
      <c r="C4" s="228"/>
      <c r="D4" s="228"/>
      <c r="E4" s="228"/>
      <c r="F4" s="228"/>
      <c r="G4" s="22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4"/>
  <sheetViews>
    <sheetView tabSelected="1" topLeftCell="A3" workbookViewId="0">
      <selection activeCell="Y20" sqref="Y20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74</v>
      </c>
    </row>
    <row r="2" spans="1:60" ht="24.95" customHeight="1" x14ac:dyDescent="0.2">
      <c r="A2" s="140" t="s">
        <v>73</v>
      </c>
      <c r="B2" s="138"/>
      <c r="C2" s="210" t="s">
        <v>147</v>
      </c>
      <c r="D2" s="208"/>
      <c r="E2" s="208"/>
      <c r="F2" s="208"/>
      <c r="G2" s="209"/>
      <c r="AE2" t="s">
        <v>75</v>
      </c>
    </row>
    <row r="3" spans="1:60" ht="24.95" customHeight="1" x14ac:dyDescent="0.2">
      <c r="A3" s="141" t="s">
        <v>7</v>
      </c>
      <c r="B3" s="139"/>
      <c r="C3" s="243" t="s">
        <v>43</v>
      </c>
      <c r="D3" s="244"/>
      <c r="E3" s="244"/>
      <c r="F3" s="244"/>
      <c r="G3" s="245"/>
      <c r="AE3" t="s">
        <v>76</v>
      </c>
    </row>
    <row r="4" spans="1:60" ht="24.95" hidden="1" customHeight="1" x14ac:dyDescent="0.2">
      <c r="A4" s="141" t="s">
        <v>8</v>
      </c>
      <c r="B4" s="139"/>
      <c r="C4" s="243"/>
      <c r="D4" s="244"/>
      <c r="E4" s="244"/>
      <c r="F4" s="244"/>
      <c r="G4" s="245"/>
      <c r="AE4" t="s">
        <v>77</v>
      </c>
    </row>
    <row r="5" spans="1:60" hidden="1" x14ac:dyDescent="0.2">
      <c r="A5" s="142" t="s">
        <v>78</v>
      </c>
      <c r="B5" s="143"/>
      <c r="C5" s="144"/>
      <c r="D5" s="145"/>
      <c r="E5" s="145"/>
      <c r="F5" s="145"/>
      <c r="G5" s="146"/>
      <c r="AE5" t="s">
        <v>79</v>
      </c>
    </row>
    <row r="7" spans="1:60" ht="38.25" x14ac:dyDescent="0.2">
      <c r="A7" s="151" t="s">
        <v>80</v>
      </c>
      <c r="B7" s="152" t="s">
        <v>81</v>
      </c>
      <c r="C7" s="152" t="s">
        <v>82</v>
      </c>
      <c r="D7" s="151" t="s">
        <v>83</v>
      </c>
      <c r="E7" s="151" t="s">
        <v>84</v>
      </c>
      <c r="F7" s="147" t="s">
        <v>85</v>
      </c>
      <c r="G7" s="169" t="s">
        <v>28</v>
      </c>
      <c r="H7" s="170" t="s">
        <v>29</v>
      </c>
      <c r="I7" s="170" t="s">
        <v>86</v>
      </c>
      <c r="J7" s="170" t="s">
        <v>30</v>
      </c>
      <c r="K7" s="170" t="s">
        <v>87</v>
      </c>
      <c r="L7" s="170" t="s">
        <v>88</v>
      </c>
      <c r="M7" s="170" t="s">
        <v>89</v>
      </c>
      <c r="N7" s="170" t="s">
        <v>90</v>
      </c>
      <c r="O7" s="170" t="s">
        <v>91</v>
      </c>
      <c r="P7" s="170" t="s">
        <v>92</v>
      </c>
      <c r="Q7" s="170" t="s">
        <v>93</v>
      </c>
      <c r="R7" s="170" t="s">
        <v>94</v>
      </c>
      <c r="S7" s="170" t="s">
        <v>95</v>
      </c>
      <c r="T7" s="170" t="s">
        <v>96</v>
      </c>
      <c r="U7" s="153" t="s">
        <v>97</v>
      </c>
    </row>
    <row r="8" spans="1:60" outlineLevel="1" x14ac:dyDescent="0.2">
      <c r="A8" s="150" t="s">
        <v>98</v>
      </c>
      <c r="B8" s="155" t="s">
        <v>59</v>
      </c>
      <c r="C8" s="179" t="s">
        <v>60</v>
      </c>
      <c r="D8" s="160"/>
      <c r="E8" s="165"/>
      <c r="F8" s="168"/>
      <c r="G8" s="168">
        <f>SUMIF(AE23:AE31,"&lt;&gt;NOR",G9:G17)</f>
        <v>0</v>
      </c>
      <c r="H8" s="168"/>
      <c r="I8" s="168">
        <f>SUM(I9:I17)</f>
        <v>0</v>
      </c>
      <c r="J8" s="168"/>
      <c r="K8" s="168">
        <f>SUM(K9:K17)</f>
        <v>0</v>
      </c>
      <c r="L8" s="168"/>
      <c r="M8" s="168">
        <f>SUM(M9:M17)</f>
        <v>0</v>
      </c>
      <c r="N8" s="161"/>
      <c r="O8" s="161">
        <f>SUM(O9:O17)</f>
        <v>5.4936399999999992</v>
      </c>
      <c r="P8" s="157">
        <v>0</v>
      </c>
      <c r="Q8" s="157" t="e">
        <f>ROUND(#REF!*P8,5)</f>
        <v>#REF!</v>
      </c>
      <c r="R8" s="157"/>
      <c r="S8" s="157"/>
      <c r="T8" s="158">
        <v>0.20269000000000001</v>
      </c>
      <c r="U8" s="157" t="e">
        <f>ROUND(#REF!*T8,2)</f>
        <v>#REF!</v>
      </c>
      <c r="V8" s="148"/>
      <c r="W8" s="148"/>
      <c r="X8" s="148"/>
      <c r="Y8" s="148"/>
      <c r="Z8" s="148"/>
      <c r="AA8" s="148"/>
      <c r="AB8" s="148"/>
      <c r="AC8" s="148"/>
      <c r="AD8" s="148"/>
      <c r="AE8" s="148" t="s">
        <v>101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outlineLevel="1" x14ac:dyDescent="0.2">
      <c r="A9" s="149">
        <v>106</v>
      </c>
      <c r="B9" s="154" t="s">
        <v>109</v>
      </c>
      <c r="C9" s="177" t="s">
        <v>110</v>
      </c>
      <c r="D9" s="156" t="s">
        <v>107</v>
      </c>
      <c r="E9" s="163">
        <v>22.4</v>
      </c>
      <c r="F9" s="166"/>
      <c r="G9" s="167">
        <f t="shared" ref="G9:G14" si="0">ROUND(E9*F9,2)</f>
        <v>0</v>
      </c>
      <c r="H9" s="166"/>
      <c r="I9" s="167">
        <f t="shared" ref="I9:I14" si="1">ROUND(E9*H9,2)</f>
        <v>0</v>
      </c>
      <c r="J9" s="166"/>
      <c r="K9" s="167">
        <f t="shared" ref="K9:K14" si="2">ROUND(E9*J9,2)</f>
        <v>0</v>
      </c>
      <c r="L9" s="167">
        <v>21</v>
      </c>
      <c r="M9" s="167">
        <f t="shared" ref="M9:M14" si="3">G9*(1+L9/100)</f>
        <v>0</v>
      </c>
      <c r="N9" s="157">
        <v>2.5500000000000002E-3</v>
      </c>
      <c r="O9" s="157">
        <f t="shared" ref="O9:O14" si="4">ROUND(E9*N9,5)</f>
        <v>5.7119999999999997E-2</v>
      </c>
      <c r="P9" s="157">
        <v>0</v>
      </c>
      <c r="Q9" s="157" t="e">
        <f>ROUND(#REF!*P9,5)</f>
        <v>#REF!</v>
      </c>
      <c r="R9" s="157"/>
      <c r="S9" s="157"/>
      <c r="T9" s="158">
        <v>0.39300000000000002</v>
      </c>
      <c r="U9" s="157" t="e">
        <f>ROUND(#REF!*T9,2)</f>
        <v>#REF!</v>
      </c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101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49">
        <v>107</v>
      </c>
      <c r="B10" s="154" t="s">
        <v>111</v>
      </c>
      <c r="C10" s="177" t="s">
        <v>112</v>
      </c>
      <c r="D10" s="156" t="s">
        <v>107</v>
      </c>
      <c r="E10" s="163">
        <v>320.69600000000003</v>
      </c>
      <c r="F10" s="166"/>
      <c r="G10" s="167">
        <f t="shared" si="0"/>
        <v>0</v>
      </c>
      <c r="H10" s="166"/>
      <c r="I10" s="167">
        <f t="shared" si="1"/>
        <v>0</v>
      </c>
      <c r="J10" s="166"/>
      <c r="K10" s="167">
        <f t="shared" si="2"/>
        <v>0</v>
      </c>
      <c r="L10" s="167">
        <v>21</v>
      </c>
      <c r="M10" s="167">
        <f t="shared" si="3"/>
        <v>0</v>
      </c>
      <c r="N10" s="157">
        <v>2.5500000000000002E-3</v>
      </c>
      <c r="O10" s="157">
        <f t="shared" si="4"/>
        <v>0.81777</v>
      </c>
      <c r="P10" s="157">
        <v>0</v>
      </c>
      <c r="Q10" s="157" t="e">
        <f>ROUND(#REF!*P10,5)</f>
        <v>#REF!</v>
      </c>
      <c r="R10" s="157"/>
      <c r="S10" s="157"/>
      <c r="T10" s="158">
        <v>1.327</v>
      </c>
      <c r="U10" s="157" t="e">
        <f>ROUND(#REF!*T10,2)</f>
        <v>#REF!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101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49">
        <v>108</v>
      </c>
      <c r="B11" s="154" t="s">
        <v>113</v>
      </c>
      <c r="C11" s="177" t="s">
        <v>114</v>
      </c>
      <c r="D11" s="156" t="s">
        <v>100</v>
      </c>
      <c r="E11" s="163">
        <v>6.798</v>
      </c>
      <c r="F11" s="166"/>
      <c r="G11" s="167">
        <f t="shared" si="0"/>
        <v>0</v>
      </c>
      <c r="H11" s="166"/>
      <c r="I11" s="167">
        <f t="shared" si="1"/>
        <v>0</v>
      </c>
      <c r="J11" s="166"/>
      <c r="K11" s="167">
        <f t="shared" si="2"/>
        <v>0</v>
      </c>
      <c r="L11" s="167">
        <v>21</v>
      </c>
      <c r="M11" s="167">
        <f t="shared" si="3"/>
        <v>0</v>
      </c>
      <c r="N11" s="157">
        <v>0.55000000000000004</v>
      </c>
      <c r="O11" s="157">
        <f t="shared" si="4"/>
        <v>3.7389000000000001</v>
      </c>
      <c r="P11" s="161"/>
      <c r="Q11" s="161" t="e">
        <f>SUM(Q12:Q21)</f>
        <v>#REF!</v>
      </c>
      <c r="R11" s="161"/>
      <c r="S11" s="161"/>
      <c r="T11" s="162"/>
      <c r="U11" s="161" t="e">
        <f>SUM(U12:U21)</f>
        <v>#REF!</v>
      </c>
      <c r="AE11" t="s">
        <v>99</v>
      </c>
    </row>
    <row r="12" spans="1:60" outlineLevel="1" x14ac:dyDescent="0.2">
      <c r="A12" s="149">
        <v>109</v>
      </c>
      <c r="B12" s="154" t="s">
        <v>115</v>
      </c>
      <c r="C12" s="177" t="s">
        <v>116</v>
      </c>
      <c r="D12" s="156" t="s">
        <v>100</v>
      </c>
      <c r="E12" s="163">
        <v>6.18</v>
      </c>
      <c r="F12" s="166"/>
      <c r="G12" s="167">
        <f t="shared" si="0"/>
        <v>0</v>
      </c>
      <c r="H12" s="166"/>
      <c r="I12" s="167">
        <f t="shared" si="1"/>
        <v>0</v>
      </c>
      <c r="J12" s="166"/>
      <c r="K12" s="167">
        <f t="shared" si="2"/>
        <v>0</v>
      </c>
      <c r="L12" s="167">
        <v>21</v>
      </c>
      <c r="M12" s="167">
        <f t="shared" si="3"/>
        <v>0</v>
      </c>
      <c r="N12" s="157">
        <v>1.21E-2</v>
      </c>
      <c r="O12" s="157">
        <f t="shared" si="4"/>
        <v>7.4779999999999999E-2</v>
      </c>
      <c r="P12" s="157">
        <v>0</v>
      </c>
      <c r="Q12" s="157" t="e">
        <f>ROUND(#REF!*P12,5)</f>
        <v>#REF!</v>
      </c>
      <c r="R12" s="157"/>
      <c r="S12" s="157"/>
      <c r="T12" s="158">
        <v>0.84</v>
      </c>
      <c r="U12" s="157" t="e">
        <f>ROUND(#REF!*T12,2)</f>
        <v>#REF!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101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>
        <v>110</v>
      </c>
      <c r="B13" s="154" t="s">
        <v>117</v>
      </c>
      <c r="C13" s="177" t="s">
        <v>118</v>
      </c>
      <c r="D13" s="156" t="s">
        <v>100</v>
      </c>
      <c r="E13" s="163">
        <v>6.18</v>
      </c>
      <c r="F13" s="166"/>
      <c r="G13" s="167">
        <f t="shared" si="0"/>
        <v>0</v>
      </c>
      <c r="H13" s="166"/>
      <c r="I13" s="167">
        <f t="shared" si="1"/>
        <v>0</v>
      </c>
      <c r="J13" s="166"/>
      <c r="K13" s="167">
        <f t="shared" si="2"/>
        <v>0</v>
      </c>
      <c r="L13" s="167">
        <v>21</v>
      </c>
      <c r="M13" s="167">
        <f t="shared" si="3"/>
        <v>0</v>
      </c>
      <c r="N13" s="157">
        <v>2.9100000000000001E-2</v>
      </c>
      <c r="O13" s="157">
        <f t="shared" si="4"/>
        <v>0.17984</v>
      </c>
      <c r="P13" s="157">
        <v>0</v>
      </c>
      <c r="Q13" s="157" t="e">
        <f>ROUND(#REF!*P13,5)</f>
        <v>#REF!</v>
      </c>
      <c r="R13" s="157"/>
      <c r="S13" s="157"/>
      <c r="T13" s="158">
        <v>0.44500000000000001</v>
      </c>
      <c r="U13" s="157" t="e">
        <f>ROUND(#REF!*T13,2)</f>
        <v>#REF!</v>
      </c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101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49">
        <v>111</v>
      </c>
      <c r="B14" s="154" t="s">
        <v>119</v>
      </c>
      <c r="C14" s="177" t="s">
        <v>120</v>
      </c>
      <c r="D14" s="156" t="s">
        <v>103</v>
      </c>
      <c r="E14" s="163">
        <v>126.055041</v>
      </c>
      <c r="F14" s="166"/>
      <c r="G14" s="167">
        <f t="shared" si="0"/>
        <v>0</v>
      </c>
      <c r="H14" s="166"/>
      <c r="I14" s="167">
        <f t="shared" si="1"/>
        <v>0</v>
      </c>
      <c r="J14" s="166"/>
      <c r="K14" s="167">
        <f t="shared" si="2"/>
        <v>0</v>
      </c>
      <c r="L14" s="167">
        <v>21</v>
      </c>
      <c r="M14" s="167">
        <f t="shared" si="3"/>
        <v>0</v>
      </c>
      <c r="N14" s="157">
        <v>9.3000000000000005E-4</v>
      </c>
      <c r="O14" s="157">
        <f t="shared" si="4"/>
        <v>0.11723</v>
      </c>
      <c r="P14" s="157">
        <v>0</v>
      </c>
      <c r="Q14" s="157" t="e">
        <f>ROUND(#REF!*P14,5)</f>
        <v>#REF!</v>
      </c>
      <c r="R14" s="157"/>
      <c r="S14" s="157"/>
      <c r="T14" s="158">
        <v>0.44500000000000001</v>
      </c>
      <c r="U14" s="157" t="e">
        <f>ROUND(#REF!*T14,2)</f>
        <v>#REF!</v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101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54"/>
      <c r="C15" s="178" t="s">
        <v>121</v>
      </c>
      <c r="D15" s="159"/>
      <c r="E15" s="164">
        <v>126.055041</v>
      </c>
      <c r="F15" s="167"/>
      <c r="G15" s="167"/>
      <c r="H15" s="167"/>
      <c r="I15" s="167"/>
      <c r="J15" s="167"/>
      <c r="K15" s="167"/>
      <c r="L15" s="167"/>
      <c r="M15" s="167"/>
      <c r="N15" s="157"/>
      <c r="O15" s="157"/>
      <c r="P15" s="157">
        <v>0</v>
      </c>
      <c r="Q15" s="157" t="e">
        <f>ROUND(#REF!*P15,5)</f>
        <v>#REF!</v>
      </c>
      <c r="R15" s="157"/>
      <c r="S15" s="157"/>
      <c r="T15" s="158">
        <v>0.33</v>
      </c>
      <c r="U15" s="157" t="e">
        <f>ROUND(#REF!*T15,2)</f>
        <v>#REF!</v>
      </c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101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49">
        <v>112</v>
      </c>
      <c r="B16" s="154" t="s">
        <v>122</v>
      </c>
      <c r="C16" s="177" t="s">
        <v>123</v>
      </c>
      <c r="D16" s="156" t="s">
        <v>103</v>
      </c>
      <c r="E16" s="163">
        <v>126.05504000000001</v>
      </c>
      <c r="F16" s="166"/>
      <c r="G16" s="167">
        <f>ROUND(E16*F16,2)</f>
        <v>0</v>
      </c>
      <c r="H16" s="166"/>
      <c r="I16" s="167">
        <f>ROUND(E16*H16,2)</f>
        <v>0</v>
      </c>
      <c r="J16" s="166"/>
      <c r="K16" s="167">
        <f>ROUND(E16*J16,2)</f>
        <v>0</v>
      </c>
      <c r="L16" s="167">
        <v>21</v>
      </c>
      <c r="M16" s="167">
        <f>G16*(1+L16/100)</f>
        <v>0</v>
      </c>
      <c r="N16" s="157">
        <v>4.0299999999999997E-3</v>
      </c>
      <c r="O16" s="157">
        <f>ROUND(E16*N16,5)</f>
        <v>0.50800000000000001</v>
      </c>
      <c r="P16" s="157">
        <v>0</v>
      </c>
      <c r="Q16" s="157" t="e">
        <f>ROUND(#REF!*P16,5)</f>
        <v>#REF!</v>
      </c>
      <c r="R16" s="157"/>
      <c r="S16" s="157"/>
      <c r="T16" s="158">
        <v>0.50600000000000001</v>
      </c>
      <c r="U16" s="157" t="e">
        <f>ROUND(#REF!*T16,2)</f>
        <v>#REF!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101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49">
        <v>113</v>
      </c>
      <c r="B17" s="154" t="s">
        <v>124</v>
      </c>
      <c r="C17" s="177" t="s">
        <v>125</v>
      </c>
      <c r="D17" s="156" t="s">
        <v>106</v>
      </c>
      <c r="E17" s="163">
        <v>5.4936400000000001</v>
      </c>
      <c r="F17" s="166"/>
      <c r="G17" s="167">
        <f>ROUND(E17*F17,2)</f>
        <v>0</v>
      </c>
      <c r="H17" s="166"/>
      <c r="I17" s="167">
        <f>ROUND(E17*H17,2)</f>
        <v>0</v>
      </c>
      <c r="J17" s="166"/>
      <c r="K17" s="167">
        <f>ROUND(E17*J17,2)</f>
        <v>0</v>
      </c>
      <c r="L17" s="167">
        <v>21</v>
      </c>
      <c r="M17" s="167">
        <f>G17*(1+L17/100)</f>
        <v>0</v>
      </c>
      <c r="N17" s="157">
        <v>0</v>
      </c>
      <c r="O17" s="157">
        <f>ROUND(E17*N17,5)</f>
        <v>0</v>
      </c>
      <c r="P17" s="157">
        <v>0</v>
      </c>
      <c r="Q17" s="157" t="e">
        <f>ROUND(#REF!*P17,5)</f>
        <v>#REF!</v>
      </c>
      <c r="R17" s="157"/>
      <c r="S17" s="157"/>
      <c r="T17" s="158">
        <v>0</v>
      </c>
      <c r="U17" s="157" t="e">
        <f>ROUND(#REF!*T17,2)</f>
        <v>#REF!</v>
      </c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108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0" t="s">
        <v>98</v>
      </c>
      <c r="B18" s="155" t="s">
        <v>61</v>
      </c>
      <c r="C18" s="179" t="s">
        <v>62</v>
      </c>
      <c r="D18" s="160"/>
      <c r="E18" s="165"/>
      <c r="F18" s="168"/>
      <c r="G18" s="168">
        <f>SUMIF(AE33:AE33,"&lt;&gt;NOR",G19:G24)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1"/>
      <c r="O18" s="161">
        <f>SUM(O19:O24)</f>
        <v>0.25096999999999997</v>
      </c>
      <c r="P18" s="157">
        <v>0</v>
      </c>
      <c r="Q18" s="157" t="e">
        <f>ROUND(#REF!*P18,5)</f>
        <v>#REF!</v>
      </c>
      <c r="R18" s="157"/>
      <c r="S18" s="157"/>
      <c r="T18" s="158">
        <v>0.37</v>
      </c>
      <c r="U18" s="157" t="e">
        <f>ROUND(#REF!*T18,2)</f>
        <v>#REF!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101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49">
        <v>114</v>
      </c>
      <c r="B19" s="154" t="s">
        <v>126</v>
      </c>
      <c r="C19" s="177" t="s">
        <v>148</v>
      </c>
      <c r="D19" s="156" t="s">
        <v>107</v>
      </c>
      <c r="E19" s="163">
        <v>31.8</v>
      </c>
      <c r="F19" s="166"/>
      <c r="G19" s="167">
        <f t="shared" ref="G19:G24" si="5">ROUND(E19*F19,2)</f>
        <v>0</v>
      </c>
      <c r="H19" s="166"/>
      <c r="I19" s="167">
        <f t="shared" ref="I19:I24" si="6">ROUND(E19*H19,2)</f>
        <v>0</v>
      </c>
      <c r="J19" s="166"/>
      <c r="K19" s="167">
        <f t="shared" ref="K19:K24" si="7">ROUND(E19*J19,2)</f>
        <v>0</v>
      </c>
      <c r="L19" s="167">
        <v>21</v>
      </c>
      <c r="M19" s="167">
        <f t="shared" ref="M19:M24" si="8">G19*(1+L19/100)</f>
        <v>0</v>
      </c>
      <c r="N19" s="157">
        <v>3.0000000000000001E-3</v>
      </c>
      <c r="O19" s="157">
        <f t="shared" ref="O19:O24" si="9">ROUND(E19*N19,5)</f>
        <v>9.5399999999999999E-2</v>
      </c>
      <c r="P19" s="157">
        <v>0</v>
      </c>
      <c r="Q19" s="157" t="e">
        <f>ROUND(#REF!*P19,5)</f>
        <v>#REF!</v>
      </c>
      <c r="R19" s="157"/>
      <c r="S19" s="157"/>
      <c r="T19" s="158">
        <v>2.8580000000000001</v>
      </c>
      <c r="U19" s="157" t="e">
        <f>ROUND(#REF!*T19,2)</f>
        <v>#REF!</v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101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49">
        <v>115</v>
      </c>
      <c r="B20" s="154" t="s">
        <v>127</v>
      </c>
      <c r="C20" s="177" t="s">
        <v>149</v>
      </c>
      <c r="D20" s="156" t="s">
        <v>107</v>
      </c>
      <c r="E20" s="163">
        <v>18.5</v>
      </c>
      <c r="F20" s="166"/>
      <c r="G20" s="167">
        <f t="shared" si="5"/>
        <v>0</v>
      </c>
      <c r="H20" s="166"/>
      <c r="I20" s="167">
        <f t="shared" si="6"/>
        <v>0</v>
      </c>
      <c r="J20" s="166"/>
      <c r="K20" s="167">
        <f t="shared" si="7"/>
        <v>0</v>
      </c>
      <c r="L20" s="167">
        <v>21</v>
      </c>
      <c r="M20" s="167">
        <f t="shared" si="8"/>
        <v>0</v>
      </c>
      <c r="N20" s="157">
        <v>3.2200000000000002E-3</v>
      </c>
      <c r="O20" s="157">
        <f t="shared" si="9"/>
        <v>5.9569999999999998E-2</v>
      </c>
      <c r="P20" s="157">
        <v>0</v>
      </c>
      <c r="Q20" s="157" t="e">
        <f>ROUND(#REF!*P20,5)</f>
        <v>#REF!</v>
      </c>
      <c r="R20" s="157"/>
      <c r="S20" s="157"/>
      <c r="T20" s="158">
        <v>0.32100000000000001</v>
      </c>
      <c r="U20" s="157" t="e">
        <f>ROUND(#REF!*T20,2)</f>
        <v>#REF!</v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101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49">
        <v>116</v>
      </c>
      <c r="B21" s="154" t="s">
        <v>128</v>
      </c>
      <c r="C21" s="177" t="s">
        <v>150</v>
      </c>
      <c r="D21" s="156" t="s">
        <v>105</v>
      </c>
      <c r="E21" s="163">
        <v>5</v>
      </c>
      <c r="F21" s="166"/>
      <c r="G21" s="167">
        <f t="shared" si="5"/>
        <v>0</v>
      </c>
      <c r="H21" s="166"/>
      <c r="I21" s="167">
        <f t="shared" si="6"/>
        <v>0</v>
      </c>
      <c r="J21" s="166"/>
      <c r="K21" s="167">
        <f t="shared" si="7"/>
        <v>0</v>
      </c>
      <c r="L21" s="167">
        <v>21</v>
      </c>
      <c r="M21" s="167">
        <f t="shared" si="8"/>
        <v>0</v>
      </c>
      <c r="N21" s="157">
        <v>4.0600000000000002E-3</v>
      </c>
      <c r="O21" s="157">
        <f t="shared" si="9"/>
        <v>2.0299999999999999E-2</v>
      </c>
      <c r="P21" s="157">
        <v>0</v>
      </c>
      <c r="Q21" s="157" t="e">
        <f>ROUND(#REF!*P21,5)</f>
        <v>#REF!</v>
      </c>
      <c r="R21" s="157"/>
      <c r="S21" s="157"/>
      <c r="T21" s="158">
        <v>1.5169999999999999</v>
      </c>
      <c r="U21" s="157" t="e">
        <f>ROUND(#REF!*T21,2)</f>
        <v>#REF!</v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101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x14ac:dyDescent="0.2">
      <c r="A22" s="149">
        <v>117</v>
      </c>
      <c r="B22" s="154" t="s">
        <v>129</v>
      </c>
      <c r="C22" s="177" t="s">
        <v>151</v>
      </c>
      <c r="D22" s="156" t="s">
        <v>107</v>
      </c>
      <c r="E22" s="163">
        <v>5.77</v>
      </c>
      <c r="F22" s="166"/>
      <c r="G22" s="167">
        <f t="shared" si="5"/>
        <v>0</v>
      </c>
      <c r="H22" s="166"/>
      <c r="I22" s="167">
        <f t="shared" si="6"/>
        <v>0</v>
      </c>
      <c r="J22" s="166"/>
      <c r="K22" s="167">
        <f t="shared" si="7"/>
        <v>0</v>
      </c>
      <c r="L22" s="167">
        <v>21</v>
      </c>
      <c r="M22" s="167">
        <f t="shared" si="8"/>
        <v>0</v>
      </c>
      <c r="N22" s="157">
        <v>4.5500000000000002E-3</v>
      </c>
      <c r="O22" s="157">
        <f t="shared" si="9"/>
        <v>2.6249999999999999E-2</v>
      </c>
      <c r="P22" s="161"/>
      <c r="Q22" s="161">
        <f>SUM(Q23:Q31)</f>
        <v>0</v>
      </c>
      <c r="R22" s="161"/>
      <c r="S22" s="161"/>
      <c r="T22" s="162"/>
      <c r="U22" s="161">
        <f>SUM(U23:U31)</f>
        <v>251.51999999999998</v>
      </c>
      <c r="AE22" t="s">
        <v>99</v>
      </c>
    </row>
    <row r="23" spans="1:60" outlineLevel="1" x14ac:dyDescent="0.2">
      <c r="A23" s="149">
        <v>118</v>
      </c>
      <c r="B23" s="154" t="s">
        <v>130</v>
      </c>
      <c r="C23" s="177" t="s">
        <v>131</v>
      </c>
      <c r="D23" s="156" t="s">
        <v>107</v>
      </c>
      <c r="E23" s="163">
        <v>14.5</v>
      </c>
      <c r="F23" s="166"/>
      <c r="G23" s="167">
        <f t="shared" si="5"/>
        <v>0</v>
      </c>
      <c r="H23" s="166"/>
      <c r="I23" s="167">
        <f t="shared" si="6"/>
        <v>0</v>
      </c>
      <c r="J23" s="166"/>
      <c r="K23" s="167">
        <f t="shared" si="7"/>
        <v>0</v>
      </c>
      <c r="L23" s="167">
        <v>21</v>
      </c>
      <c r="M23" s="167">
        <f t="shared" si="8"/>
        <v>0</v>
      </c>
      <c r="N23" s="157">
        <v>3.4099999999999998E-3</v>
      </c>
      <c r="O23" s="157">
        <f t="shared" si="9"/>
        <v>4.9450000000000001E-2</v>
      </c>
      <c r="P23" s="157">
        <v>0</v>
      </c>
      <c r="Q23" s="157">
        <f t="shared" ref="Q23:Q28" si="10">ROUND(E9*P23,5)</f>
        <v>0</v>
      </c>
      <c r="R23" s="157"/>
      <c r="S23" s="157"/>
      <c r="T23" s="158">
        <v>0.82499999999999996</v>
      </c>
      <c r="U23" s="157">
        <f t="shared" ref="U23:U28" si="11">ROUND(E9*T23,2)</f>
        <v>18.48</v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101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49">
        <v>119</v>
      </c>
      <c r="B24" s="154" t="s">
        <v>132</v>
      </c>
      <c r="C24" s="177" t="s">
        <v>133</v>
      </c>
      <c r="D24" s="156" t="s">
        <v>106</v>
      </c>
      <c r="E24" s="163">
        <v>0.25097000000000003</v>
      </c>
      <c r="F24" s="166"/>
      <c r="G24" s="167">
        <f t="shared" si="5"/>
        <v>0</v>
      </c>
      <c r="H24" s="166"/>
      <c r="I24" s="167">
        <f t="shared" si="6"/>
        <v>0</v>
      </c>
      <c r="J24" s="166"/>
      <c r="K24" s="167">
        <f t="shared" si="7"/>
        <v>0</v>
      </c>
      <c r="L24" s="167">
        <v>21</v>
      </c>
      <c r="M24" s="167">
        <f t="shared" si="8"/>
        <v>0</v>
      </c>
      <c r="N24" s="157">
        <v>0</v>
      </c>
      <c r="O24" s="157">
        <f t="shared" si="9"/>
        <v>0</v>
      </c>
      <c r="P24" s="157">
        <v>0</v>
      </c>
      <c r="Q24" s="157">
        <f t="shared" si="10"/>
        <v>0</v>
      </c>
      <c r="R24" s="157"/>
      <c r="S24" s="157"/>
      <c r="T24" s="158">
        <v>0.59799999999999998</v>
      </c>
      <c r="U24" s="157">
        <f t="shared" si="11"/>
        <v>191.78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101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0" t="s">
        <v>98</v>
      </c>
      <c r="B25" s="155" t="s">
        <v>63</v>
      </c>
      <c r="C25" s="179" t="s">
        <v>159</v>
      </c>
      <c r="D25" s="160"/>
      <c r="E25" s="165"/>
      <c r="F25" s="168"/>
      <c r="G25" s="168" t="e">
        <f>SUMIF(#REF!,"&lt;&gt;NOR",G26:G33)</f>
        <v>#REF!</v>
      </c>
      <c r="H25" s="168"/>
      <c r="I25" s="168">
        <f>SUM(I26:I33)</f>
        <v>0</v>
      </c>
      <c r="J25" s="168"/>
      <c r="K25" s="168">
        <f>SUM(K26:K33)</f>
        <v>0</v>
      </c>
      <c r="L25" s="168"/>
      <c r="M25" s="168">
        <f>SUM(M26:M33)</f>
        <v>0</v>
      </c>
      <c r="N25" s="161"/>
      <c r="O25" s="161">
        <f>SUM(O26:O33)</f>
        <v>5.9895499999999995</v>
      </c>
      <c r="P25" s="157">
        <v>0</v>
      </c>
      <c r="Q25" s="157">
        <f t="shared" si="10"/>
        <v>0</v>
      </c>
      <c r="R25" s="157"/>
      <c r="S25" s="157"/>
      <c r="T25" s="158">
        <v>0</v>
      </c>
      <c r="U25" s="157">
        <f t="shared" si="11"/>
        <v>0</v>
      </c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108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49">
        <v>120</v>
      </c>
      <c r="B26" s="154" t="s">
        <v>134</v>
      </c>
      <c r="C26" s="177" t="s">
        <v>152</v>
      </c>
      <c r="D26" s="156" t="s">
        <v>103</v>
      </c>
      <c r="E26" s="163">
        <v>126.05504000000001</v>
      </c>
      <c r="F26" s="166"/>
      <c r="G26" s="167">
        <f t="shared" ref="G26:G33" si="12">ROUND(E26*F26,2)</f>
        <v>0</v>
      </c>
      <c r="H26" s="166"/>
      <c r="I26" s="167">
        <f t="shared" ref="I26:I33" si="13">ROUND(E26*H26,2)</f>
        <v>0</v>
      </c>
      <c r="J26" s="166"/>
      <c r="K26" s="167">
        <f t="shared" ref="K26:K33" si="14">ROUND(E26*J26,2)</f>
        <v>0</v>
      </c>
      <c r="L26" s="167">
        <v>21</v>
      </c>
      <c r="M26" s="167">
        <f t="shared" ref="M26:M33" si="15">G26*(1+L26/100)</f>
        <v>0</v>
      </c>
      <c r="N26" s="157">
        <v>1.8000000000000001E-4</v>
      </c>
      <c r="O26" s="157">
        <f t="shared" ref="O26:O33" si="16">ROUND(E26*N26,5)</f>
        <v>2.2689999999999998E-2</v>
      </c>
      <c r="P26" s="157">
        <v>0</v>
      </c>
      <c r="Q26" s="157">
        <f t="shared" si="10"/>
        <v>0</v>
      </c>
      <c r="R26" s="157"/>
      <c r="S26" s="157"/>
      <c r="T26" s="158">
        <v>0</v>
      </c>
      <c r="U26" s="157">
        <f t="shared" si="11"/>
        <v>0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101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49">
        <v>121</v>
      </c>
      <c r="B27" s="154" t="s">
        <v>135</v>
      </c>
      <c r="C27" s="177" t="s">
        <v>136</v>
      </c>
      <c r="D27" s="156" t="s">
        <v>107</v>
      </c>
      <c r="E27" s="163">
        <v>31.8</v>
      </c>
      <c r="F27" s="166"/>
      <c r="G27" s="167">
        <f t="shared" si="12"/>
        <v>0</v>
      </c>
      <c r="H27" s="166"/>
      <c r="I27" s="167">
        <f t="shared" si="13"/>
        <v>0</v>
      </c>
      <c r="J27" s="166"/>
      <c r="K27" s="167">
        <f t="shared" si="14"/>
        <v>0</v>
      </c>
      <c r="L27" s="167">
        <v>21</v>
      </c>
      <c r="M27" s="167">
        <f t="shared" si="15"/>
        <v>0</v>
      </c>
      <c r="N27" s="157">
        <v>2.4000000000000001E-4</v>
      </c>
      <c r="O27" s="157">
        <f t="shared" si="16"/>
        <v>7.6299999999999996E-3</v>
      </c>
      <c r="P27" s="157">
        <v>0</v>
      </c>
      <c r="Q27" s="157">
        <f t="shared" si="10"/>
        <v>0</v>
      </c>
      <c r="R27" s="157"/>
      <c r="S27" s="157"/>
      <c r="T27" s="158">
        <v>0</v>
      </c>
      <c r="U27" s="157">
        <f t="shared" si="11"/>
        <v>0</v>
      </c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101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49">
        <v>122</v>
      </c>
      <c r="B28" s="154" t="s">
        <v>137</v>
      </c>
      <c r="C28" s="177" t="s">
        <v>153</v>
      </c>
      <c r="D28" s="156" t="s">
        <v>103</v>
      </c>
      <c r="E28" s="163">
        <v>126.05504000000001</v>
      </c>
      <c r="F28" s="166"/>
      <c r="G28" s="167">
        <f t="shared" si="12"/>
        <v>0</v>
      </c>
      <c r="H28" s="166"/>
      <c r="I28" s="167">
        <f t="shared" si="13"/>
        <v>0</v>
      </c>
      <c r="J28" s="166"/>
      <c r="K28" s="167">
        <f t="shared" si="14"/>
        <v>0</v>
      </c>
      <c r="L28" s="167">
        <v>21</v>
      </c>
      <c r="M28" s="167">
        <f t="shared" si="15"/>
        <v>0</v>
      </c>
      <c r="N28" s="157">
        <v>4.5060000000000003E-2</v>
      </c>
      <c r="O28" s="157">
        <f t="shared" si="16"/>
        <v>5.68004</v>
      </c>
      <c r="P28" s="157">
        <v>0</v>
      </c>
      <c r="Q28" s="157">
        <f t="shared" si="10"/>
        <v>0</v>
      </c>
      <c r="R28" s="157"/>
      <c r="S28" s="157"/>
      <c r="T28" s="158">
        <v>9.5000000000000001E-2</v>
      </c>
      <c r="U28" s="157">
        <f t="shared" si="11"/>
        <v>11.98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101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49">
        <v>123</v>
      </c>
      <c r="B29" s="154" t="s">
        <v>138</v>
      </c>
      <c r="C29" s="177" t="s">
        <v>154</v>
      </c>
      <c r="D29" s="156" t="s">
        <v>107</v>
      </c>
      <c r="E29" s="163">
        <v>7.9279999999999999</v>
      </c>
      <c r="F29" s="166"/>
      <c r="G29" s="167">
        <f t="shared" si="12"/>
        <v>0</v>
      </c>
      <c r="H29" s="166"/>
      <c r="I29" s="167">
        <f t="shared" si="13"/>
        <v>0</v>
      </c>
      <c r="J29" s="166"/>
      <c r="K29" s="167">
        <f t="shared" si="14"/>
        <v>0</v>
      </c>
      <c r="L29" s="167">
        <v>21</v>
      </c>
      <c r="M29" s="167">
        <f t="shared" si="15"/>
        <v>0</v>
      </c>
      <c r="N29" s="157">
        <v>8.4899999999999993E-3</v>
      </c>
      <c r="O29" s="157">
        <f t="shared" si="16"/>
        <v>6.7309999999999995E-2</v>
      </c>
      <c r="P29" s="157"/>
      <c r="Q29" s="157"/>
      <c r="R29" s="157"/>
      <c r="S29" s="157"/>
      <c r="T29" s="158"/>
      <c r="U29" s="157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102</v>
      </c>
      <c r="AF29" s="148">
        <v>0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49">
        <v>124</v>
      </c>
      <c r="B30" s="154" t="s">
        <v>139</v>
      </c>
      <c r="C30" s="177" t="s">
        <v>155</v>
      </c>
      <c r="D30" s="156" t="s">
        <v>107</v>
      </c>
      <c r="E30" s="163">
        <v>7.9279999999999999</v>
      </c>
      <c r="F30" s="166"/>
      <c r="G30" s="167">
        <f t="shared" si="12"/>
        <v>0</v>
      </c>
      <c r="H30" s="166"/>
      <c r="I30" s="167">
        <f t="shared" si="13"/>
        <v>0</v>
      </c>
      <c r="J30" s="166"/>
      <c r="K30" s="167">
        <f t="shared" si="14"/>
        <v>0</v>
      </c>
      <c r="L30" s="167">
        <v>21</v>
      </c>
      <c r="M30" s="167">
        <f t="shared" si="15"/>
        <v>0</v>
      </c>
      <c r="N30" s="157">
        <v>8.5100000000000002E-3</v>
      </c>
      <c r="O30" s="157">
        <f t="shared" si="16"/>
        <v>6.7470000000000002E-2</v>
      </c>
      <c r="P30" s="157">
        <v>0</v>
      </c>
      <c r="Q30" s="157">
        <f>ROUND(E16*P30,5)</f>
        <v>0</v>
      </c>
      <c r="R30" s="157"/>
      <c r="S30" s="157"/>
      <c r="T30" s="158">
        <v>0.156</v>
      </c>
      <c r="U30" s="157">
        <f>ROUND(E16*T30,2)</f>
        <v>19.66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101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49">
        <v>125</v>
      </c>
      <c r="B31" s="154" t="s">
        <v>140</v>
      </c>
      <c r="C31" s="177" t="s">
        <v>156</v>
      </c>
      <c r="D31" s="156" t="s">
        <v>107</v>
      </c>
      <c r="E31" s="163">
        <v>15.9</v>
      </c>
      <c r="F31" s="166"/>
      <c r="G31" s="167">
        <f t="shared" si="12"/>
        <v>0</v>
      </c>
      <c r="H31" s="166"/>
      <c r="I31" s="167">
        <f t="shared" si="13"/>
        <v>0</v>
      </c>
      <c r="J31" s="166"/>
      <c r="K31" s="167">
        <f t="shared" si="14"/>
        <v>0</v>
      </c>
      <c r="L31" s="167">
        <v>21</v>
      </c>
      <c r="M31" s="167">
        <f t="shared" si="15"/>
        <v>0</v>
      </c>
      <c r="N31" s="157">
        <v>8.8400000000000006E-3</v>
      </c>
      <c r="O31" s="157">
        <f t="shared" si="16"/>
        <v>0.14055999999999999</v>
      </c>
      <c r="P31" s="157">
        <v>0</v>
      </c>
      <c r="Q31" s="157">
        <f>ROUND(E17*P31,5)</f>
        <v>0</v>
      </c>
      <c r="R31" s="157"/>
      <c r="S31" s="157"/>
      <c r="T31" s="158">
        <v>1.7509999999999999</v>
      </c>
      <c r="U31" s="157">
        <f>ROUND(E17*T31,2)</f>
        <v>9.6199999999999992</v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101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49">
        <v>126</v>
      </c>
      <c r="B32" s="154" t="s">
        <v>141</v>
      </c>
      <c r="C32" s="177" t="s">
        <v>157</v>
      </c>
      <c r="D32" s="156" t="s">
        <v>105</v>
      </c>
      <c r="E32" s="163">
        <v>1</v>
      </c>
      <c r="F32" s="166"/>
      <c r="G32" s="167">
        <f t="shared" si="12"/>
        <v>0</v>
      </c>
      <c r="H32" s="166"/>
      <c r="I32" s="167">
        <f t="shared" si="13"/>
        <v>0</v>
      </c>
      <c r="J32" s="166"/>
      <c r="K32" s="167">
        <f t="shared" si="14"/>
        <v>0</v>
      </c>
      <c r="L32" s="167">
        <v>21</v>
      </c>
      <c r="M32" s="167">
        <f t="shared" si="15"/>
        <v>0</v>
      </c>
      <c r="N32" s="157">
        <v>3.8500000000000001E-3</v>
      </c>
      <c r="O32" s="157">
        <f t="shared" si="16"/>
        <v>3.8500000000000001E-3</v>
      </c>
      <c r="P32" s="161"/>
      <c r="Q32" s="161">
        <f>SUM(Q33:Q33)</f>
        <v>0</v>
      </c>
      <c r="R32" s="161"/>
      <c r="S32" s="161"/>
      <c r="T32" s="162"/>
      <c r="U32" s="161">
        <f>SUM(U33:U33)</f>
        <v>14.95</v>
      </c>
      <c r="AE32" t="s">
        <v>99</v>
      </c>
    </row>
    <row r="33" spans="1:60" outlineLevel="1" x14ac:dyDescent="0.2">
      <c r="A33" s="149">
        <v>127</v>
      </c>
      <c r="B33" s="154" t="s">
        <v>142</v>
      </c>
      <c r="C33" s="177" t="s">
        <v>158</v>
      </c>
      <c r="D33" s="156" t="s">
        <v>106</v>
      </c>
      <c r="E33" s="163">
        <v>0.85270999999999997</v>
      </c>
      <c r="F33" s="166"/>
      <c r="G33" s="167">
        <f t="shared" si="12"/>
        <v>0</v>
      </c>
      <c r="H33" s="166"/>
      <c r="I33" s="167">
        <f t="shared" si="13"/>
        <v>0</v>
      </c>
      <c r="J33" s="166"/>
      <c r="K33" s="167">
        <f t="shared" si="14"/>
        <v>0</v>
      </c>
      <c r="L33" s="167">
        <v>21</v>
      </c>
      <c r="M33" s="167">
        <f t="shared" si="15"/>
        <v>0</v>
      </c>
      <c r="N33" s="157">
        <v>0</v>
      </c>
      <c r="O33" s="157">
        <f t="shared" si="16"/>
        <v>0</v>
      </c>
      <c r="P33" s="157">
        <v>0</v>
      </c>
      <c r="Q33" s="157">
        <f>ROUND(E19*P33,5)</f>
        <v>0</v>
      </c>
      <c r="R33" s="157"/>
      <c r="S33" s="157"/>
      <c r="T33" s="158">
        <v>0.47016000000000002</v>
      </c>
      <c r="U33" s="157">
        <f>ROUND(E19*T33,2)</f>
        <v>14.95</v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101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6"/>
      <c r="B34" s="7" t="s">
        <v>143</v>
      </c>
      <c r="C34" s="180" t="s">
        <v>143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57">
        <v>0</v>
      </c>
      <c r="Q34" s="157" t="e">
        <f>ROUND(#REF!*P34,5)</f>
        <v>#REF!</v>
      </c>
      <c r="R34" s="157"/>
      <c r="S34" s="157"/>
      <c r="T34" s="158">
        <v>0.13200000000000001</v>
      </c>
      <c r="U34" s="157" t="e">
        <f>ROUND(#REF!*T34,2)</f>
        <v>#REF!</v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101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/>
      <c r="B35" s="174">
        <v>26</v>
      </c>
      <c r="C35" s="181" t="s">
        <v>143</v>
      </c>
      <c r="D35" s="175"/>
      <c r="E35" s="175"/>
      <c r="F35" s="175"/>
      <c r="G35" s="176" t="e">
        <f>#REF!+#REF!+#REF!+#REF!+#REF!+#REF!+#REF!+#REF!+#REF!+#REF!+#REF!+#REF!+#REF!+#REF!+#REF!+#REF!+#REF!+G8+G18+G25+#REF!+#REF!+#REF!+#REF!+#REF!+#REF!+#REF!+#REF!</f>
        <v>#REF!</v>
      </c>
      <c r="H35" s="6"/>
      <c r="I35" s="6"/>
      <c r="J35" s="6"/>
      <c r="K35" s="6"/>
      <c r="L35" s="6"/>
      <c r="M35" s="6"/>
      <c r="N35" s="6"/>
      <c r="O35" s="6"/>
      <c r="P35" s="157">
        <v>0</v>
      </c>
      <c r="Q35" s="157" t="e">
        <f>ROUND(#REF!*P35,5)</f>
        <v>#REF!</v>
      </c>
      <c r="R35" s="157"/>
      <c r="S35" s="157"/>
      <c r="T35" s="158">
        <v>0.40300000000000002</v>
      </c>
      <c r="U35" s="157" t="e">
        <f>ROUND(#REF!*T35,2)</f>
        <v>#REF!</v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101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6"/>
      <c r="B36" s="7" t="s">
        <v>143</v>
      </c>
      <c r="C36" s="180" t="s">
        <v>143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61"/>
      <c r="Q36" s="161" t="e">
        <f>SUM(Q37:Q38)</f>
        <v>#REF!</v>
      </c>
      <c r="R36" s="161"/>
      <c r="S36" s="161"/>
      <c r="T36" s="162"/>
      <c r="U36" s="161" t="e">
        <f>SUM(U37:U38)</f>
        <v>#REF!</v>
      </c>
      <c r="AE36" t="s">
        <v>99</v>
      </c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6"/>
      <c r="B37" s="7" t="s">
        <v>143</v>
      </c>
      <c r="C37" s="180" t="s">
        <v>143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57">
        <v>0</v>
      </c>
      <c r="Q37" s="157" t="e">
        <f>ROUND(#REF!*P37,5)</f>
        <v>#REF!</v>
      </c>
      <c r="R37" s="157"/>
      <c r="S37" s="157"/>
      <c r="T37" s="158">
        <v>3.2480000000000002E-2</v>
      </c>
      <c r="U37" s="157" t="e">
        <f>ROUND(#REF!*T37,2)</f>
        <v>#REF!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101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246">
        <v>33</v>
      </c>
      <c r="B38" s="246"/>
      <c r="C38" s="24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57">
        <v>0</v>
      </c>
      <c r="Q38" s="157" t="e">
        <f>ROUND(#REF!*P38,5)</f>
        <v>#REF!</v>
      </c>
      <c r="R38" s="157"/>
      <c r="S38" s="157"/>
      <c r="T38" s="158">
        <v>0.10191</v>
      </c>
      <c r="U38" s="157" t="e">
        <f>ROUND(#REF!*T38,2)</f>
        <v>#REF!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101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230"/>
      <c r="B39" s="231"/>
      <c r="C39" s="232"/>
      <c r="D39" s="231"/>
      <c r="E39" s="231"/>
      <c r="F39" s="231"/>
      <c r="G39" s="233"/>
      <c r="H39" s="6"/>
      <c r="I39" s="6"/>
      <c r="J39" s="6"/>
      <c r="K39" s="6"/>
      <c r="L39" s="6"/>
      <c r="M39" s="6"/>
      <c r="N39" s="6"/>
      <c r="O39" s="6"/>
      <c r="P39" s="161"/>
      <c r="Q39" s="161" t="e">
        <f>SUM(Q40:Q41)</f>
        <v>#REF!</v>
      </c>
      <c r="R39" s="161"/>
      <c r="S39" s="161"/>
      <c r="T39" s="162"/>
      <c r="U39" s="161" t="e">
        <f>SUM(U40:U41)</f>
        <v>#REF!</v>
      </c>
      <c r="AE39" t="s">
        <v>99</v>
      </c>
    </row>
    <row r="40" spans="1:60" outlineLevel="1" x14ac:dyDescent="0.2">
      <c r="A40" s="234"/>
      <c r="B40" s="235"/>
      <c r="C40" s="236"/>
      <c r="D40" s="235"/>
      <c r="E40" s="235"/>
      <c r="F40" s="235"/>
      <c r="G40" s="237"/>
      <c r="H40" s="6"/>
      <c r="I40" s="6"/>
      <c r="J40" s="6"/>
      <c r="K40" s="6"/>
      <c r="L40" s="6"/>
      <c r="M40" s="6"/>
      <c r="N40" s="6"/>
      <c r="O40" s="6"/>
      <c r="P40" s="157">
        <v>0</v>
      </c>
      <c r="Q40" s="157" t="e">
        <f>ROUND(#REF!*P40,5)</f>
        <v>#REF!</v>
      </c>
      <c r="R40" s="157"/>
      <c r="S40" s="157"/>
      <c r="T40" s="158">
        <v>0.13</v>
      </c>
      <c r="U40" s="157" t="e">
        <f>ROUND(#REF!*T40,2)</f>
        <v>#REF!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101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234"/>
      <c r="B41" s="235"/>
      <c r="C41" s="236"/>
      <c r="D41" s="235"/>
      <c r="E41" s="235"/>
      <c r="F41" s="235"/>
      <c r="G41" s="237"/>
      <c r="H41" s="6"/>
      <c r="I41" s="6"/>
      <c r="J41" s="6"/>
      <c r="K41" s="6"/>
      <c r="L41" s="6"/>
      <c r="M41" s="6"/>
      <c r="N41" s="6"/>
      <c r="O41" s="6"/>
      <c r="P41" s="157">
        <v>0</v>
      </c>
      <c r="Q41" s="157" t="e">
        <f>ROUND(#REF!*P41,5)</f>
        <v>#REF!</v>
      </c>
      <c r="R41" s="157"/>
      <c r="S41" s="157"/>
      <c r="T41" s="158">
        <v>39.315930000000002</v>
      </c>
      <c r="U41" s="157" t="e">
        <f>ROUND(#REF!*T41,2)</f>
        <v>#REF!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104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234"/>
      <c r="B42" s="235"/>
      <c r="C42" s="236"/>
      <c r="D42" s="235"/>
      <c r="E42" s="235"/>
      <c r="F42" s="235"/>
      <c r="G42" s="237"/>
      <c r="H42" s="6"/>
      <c r="I42" s="6"/>
      <c r="J42" s="6"/>
      <c r="K42" s="6"/>
      <c r="L42" s="6"/>
      <c r="M42" s="6"/>
      <c r="N42" s="6"/>
      <c r="O42" s="6"/>
      <c r="P42" s="161"/>
      <c r="Q42" s="161" t="e">
        <f>SUM(Q43:Q47)</f>
        <v>#REF!</v>
      </c>
      <c r="R42" s="161"/>
      <c r="S42" s="161"/>
      <c r="T42" s="162"/>
      <c r="U42" s="161" t="e">
        <f>SUM(U43:U47)</f>
        <v>#REF!</v>
      </c>
      <c r="AE42" t="s">
        <v>99</v>
      </c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238"/>
      <c r="B43" s="239"/>
      <c r="C43" s="240"/>
      <c r="D43" s="239"/>
      <c r="E43" s="239"/>
      <c r="F43" s="239"/>
      <c r="G43" s="241"/>
      <c r="H43" s="6"/>
      <c r="I43" s="6"/>
      <c r="J43" s="6"/>
      <c r="K43" s="6"/>
      <c r="L43" s="6"/>
      <c r="M43" s="6"/>
      <c r="N43" s="6"/>
      <c r="O43" s="6"/>
      <c r="P43" s="157">
        <v>0</v>
      </c>
      <c r="Q43" s="157" t="e">
        <f>ROUND(#REF!*P43,5)</f>
        <v>#REF!</v>
      </c>
      <c r="R43" s="157"/>
      <c r="S43" s="157"/>
      <c r="T43" s="158">
        <v>0</v>
      </c>
      <c r="U43" s="157" t="e">
        <f>ROUND(#REF!*T43,2)</f>
        <v>#REF!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101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6"/>
      <c r="B44" s="7" t="s">
        <v>143</v>
      </c>
      <c r="C44" s="180" t="s">
        <v>143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7">
        <v>0</v>
      </c>
      <c r="Q44" s="157" t="e">
        <f>ROUND(#REF!*P44,5)</f>
        <v>#REF!</v>
      </c>
      <c r="R44" s="157"/>
      <c r="S44" s="157"/>
      <c r="T44" s="158">
        <v>0</v>
      </c>
      <c r="U44" s="157" t="e">
        <f>ROUND(#REF!*T44,2)</f>
        <v>#REF!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 t="s">
        <v>101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C45" s="182"/>
      <c r="P45" s="157">
        <v>0</v>
      </c>
      <c r="Q45" s="157" t="e">
        <f>ROUND(#REF!*P45,5)</f>
        <v>#REF!</v>
      </c>
      <c r="R45" s="157"/>
      <c r="S45" s="157"/>
      <c r="T45" s="158">
        <v>0</v>
      </c>
      <c r="U45" s="157" t="e">
        <f>ROUND(#REF!*T45,2)</f>
        <v>#REF!</v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101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P46" s="157">
        <v>0</v>
      </c>
      <c r="Q46" s="157" t="e">
        <f>ROUND(#REF!*P46,5)</f>
        <v>#REF!</v>
      </c>
      <c r="R46" s="157"/>
      <c r="S46" s="157"/>
      <c r="T46" s="158">
        <v>0</v>
      </c>
      <c r="U46" s="157" t="e">
        <f>ROUND(#REF!*T46,2)</f>
        <v>#REF!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101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P47" s="171">
        <v>0</v>
      </c>
      <c r="Q47" s="171" t="e">
        <f>ROUND(#REF!*P47,5)</f>
        <v>#REF!</v>
      </c>
      <c r="R47" s="171"/>
      <c r="S47" s="171"/>
      <c r="T47" s="172">
        <v>0</v>
      </c>
      <c r="U47" s="171" t="e">
        <f>ROUND(#REF!*T47,2)</f>
        <v>#REF!</v>
      </c>
      <c r="V47" s="148"/>
      <c r="W47" s="148"/>
      <c r="X47" s="148"/>
      <c r="Y47" s="148"/>
      <c r="Z47" s="148"/>
      <c r="AA47" s="148"/>
      <c r="AB47" s="148"/>
      <c r="AC47" s="148"/>
      <c r="AD47" s="148"/>
      <c r="AE47" s="148" t="s">
        <v>101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P48" s="6"/>
      <c r="Q48" s="6"/>
      <c r="R48" s="6"/>
      <c r="S48" s="6"/>
      <c r="T48" s="6"/>
      <c r="U48" s="6"/>
      <c r="AC48">
        <v>15</v>
      </c>
      <c r="AD48">
        <v>21</v>
      </c>
    </row>
    <row r="49" spans="16:60" outlineLevel="1" x14ac:dyDescent="0.2">
      <c r="P49" s="6"/>
      <c r="Q49" s="6"/>
      <c r="R49" s="6"/>
      <c r="S49" s="6"/>
      <c r="T49" s="6"/>
      <c r="U49" s="6"/>
      <c r="AC49">
        <f>SUMIF(L7:L33,AC48,G7:G33)</f>
        <v>0</v>
      </c>
      <c r="AD49">
        <f>SUMIF(L7:L33,AD48,G7:G33)</f>
        <v>0</v>
      </c>
      <c r="AE49" t="s">
        <v>144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6:60" outlineLevel="1" x14ac:dyDescent="0.2">
      <c r="P50" s="6"/>
      <c r="Q50" s="6"/>
      <c r="R50" s="6"/>
      <c r="S50" s="6"/>
      <c r="T50" s="6"/>
      <c r="U50" s="6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6:60" outlineLevel="1" x14ac:dyDescent="0.2">
      <c r="P51" s="6"/>
      <c r="Q51" s="6"/>
      <c r="R51" s="6"/>
      <c r="S51" s="6"/>
      <c r="T51" s="6"/>
      <c r="U51" s="6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6:60" outlineLevel="1" x14ac:dyDescent="0.2">
      <c r="P52" s="6"/>
      <c r="Q52" s="6"/>
      <c r="R52" s="6"/>
      <c r="S52" s="6"/>
      <c r="T52" s="6"/>
      <c r="U52" s="6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6:60" outlineLevel="1" x14ac:dyDescent="0.2">
      <c r="P53" s="6"/>
      <c r="Q53" s="6"/>
      <c r="R53" s="6"/>
      <c r="S53" s="6"/>
      <c r="T53" s="6"/>
      <c r="U53" s="6"/>
      <c r="AE53" t="s">
        <v>145</v>
      </c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6:60" outlineLevel="1" x14ac:dyDescent="0.2">
      <c r="P54" s="6"/>
      <c r="Q54" s="6"/>
      <c r="R54" s="6"/>
      <c r="S54" s="6"/>
      <c r="T54" s="6"/>
      <c r="U54" s="6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6:60" outlineLevel="1" x14ac:dyDescent="0.2">
      <c r="P55" s="6"/>
      <c r="Q55" s="6"/>
      <c r="R55" s="6"/>
      <c r="S55" s="6"/>
      <c r="T55" s="6"/>
      <c r="U55" s="6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6:60" outlineLevel="1" x14ac:dyDescent="0.2">
      <c r="P56" s="6"/>
      <c r="Q56" s="6"/>
      <c r="R56" s="6"/>
      <c r="S56" s="6"/>
      <c r="T56" s="6"/>
      <c r="U56" s="6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6:60" outlineLevel="1" x14ac:dyDescent="0.2">
      <c r="P57" s="6"/>
      <c r="Q57" s="6"/>
      <c r="R57" s="6"/>
      <c r="S57" s="6"/>
      <c r="T57" s="6"/>
      <c r="U57" s="6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6:60" outlineLevel="1" x14ac:dyDescent="0.2">
      <c r="P58" s="6"/>
      <c r="Q58" s="6"/>
      <c r="R58" s="6"/>
      <c r="S58" s="6"/>
      <c r="T58" s="6"/>
      <c r="U58" s="6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6:60" outlineLevel="1" x14ac:dyDescent="0.2">
      <c r="AE59" t="s">
        <v>146</v>
      </c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6:60" outlineLevel="1" x14ac:dyDescent="0.2"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6:60" outlineLevel="1" x14ac:dyDescent="0.2"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6:60" outlineLevel="1" x14ac:dyDescent="0.2"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6:60" outlineLevel="1" x14ac:dyDescent="0.2"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5" spans="44:60" outlineLevel="1" x14ac:dyDescent="0.2"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44:60" outlineLevel="1" x14ac:dyDescent="0.2"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8" spans="44:60" outlineLevel="1" x14ac:dyDescent="0.2"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44:60" outlineLevel="1" x14ac:dyDescent="0.2"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44:60" outlineLevel="1" x14ac:dyDescent="0.2"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44:60" outlineLevel="1" x14ac:dyDescent="0.2"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44:60" outlineLevel="1" x14ac:dyDescent="0.2"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44:60" outlineLevel="1" x14ac:dyDescent="0.2"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5" spans="44:60" outlineLevel="1" x14ac:dyDescent="0.2"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44:60" outlineLevel="1" x14ac:dyDescent="0.2"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44:60" outlineLevel="1" x14ac:dyDescent="0.2"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44:60" outlineLevel="1" x14ac:dyDescent="0.2"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44:60" outlineLevel="1" x14ac:dyDescent="0.2"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1" spans="44:60" outlineLevel="1" x14ac:dyDescent="0.2"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44:60" outlineLevel="1" x14ac:dyDescent="0.2"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4" spans="44:60" outlineLevel="1" x14ac:dyDescent="0.2"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44:60" outlineLevel="1" x14ac:dyDescent="0.2"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7" spans="44:60" outlineLevel="1" x14ac:dyDescent="0.2"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44:60" outlineLevel="1" x14ac:dyDescent="0.2"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90" spans="44:60" outlineLevel="1" x14ac:dyDescent="0.2"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44:60" outlineLevel="1" x14ac:dyDescent="0.2"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44:60" outlineLevel="1" x14ac:dyDescent="0.2"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44:60" outlineLevel="1" x14ac:dyDescent="0.2"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44:60" outlineLevel="1" x14ac:dyDescent="0.2"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Křivánková</cp:lastModifiedBy>
  <cp:lastPrinted>2014-02-28T09:52:57Z</cp:lastPrinted>
  <dcterms:created xsi:type="dcterms:W3CDTF">2009-04-08T07:15:50Z</dcterms:created>
  <dcterms:modified xsi:type="dcterms:W3CDTF">2020-04-16T06:39:50Z</dcterms:modified>
</cp:coreProperties>
</file>