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4"/>
  </bookViews>
  <sheets>
    <sheet name="Rekapitulace" sheetId="1" r:id="rId1"/>
    <sheet name="SO 000_SO 000" sheetId="2" r:id="rId2"/>
    <sheet name="SO 001_SO 001" sheetId="3" r:id="rId3"/>
    <sheet name="SO 110_SO 110" sheetId="4" r:id="rId4"/>
    <sheet name="SO 201_SO 201" sheetId="5" r:id="rId5"/>
  </sheets>
  <definedNames/>
  <calcPr fullCalcOnLoad="1"/>
</workbook>
</file>

<file path=xl/sharedStrings.xml><?xml version="1.0" encoding="utf-8"?>
<sst xmlns="http://schemas.openxmlformats.org/spreadsheetml/2006/main" count="1537" uniqueCount="530">
  <si>
    <t>Firma: Pontex, spol. s r.o. (Pontex Consulting Engineers, Ltd.)</t>
  </si>
  <si>
    <t>Soupis objektů s DPH</t>
  </si>
  <si>
    <t>Stavba: 1818200 - III/1118 Vojslavice, rekonstrukce propustku - PD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</si>
  <si>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</si>
  <si>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</si>
  <si>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</si>
  <si>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</si>
  <si>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</si>
  <si>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</si>
  <si>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</si>
  <si>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</si>
  <si>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</si>
  <si>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</si>
  <si>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</si>
  <si>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</si>
  <si>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1818200</t>
  </si>
  <si>
    <t>III/1118 Vojslavice, rekonstrukce propustku - PD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</si>
  <si>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</si>
  <si>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</si>
  <si>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</si>
  <si>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</si>
  <si>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</si>
  <si>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</si>
  <si>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</si>
  <si>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</si>
  <si>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</si>
  <si>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</si>
  <si>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</si>
  <si>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</si>
  <si>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</si>
  <si>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</si>
  <si>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</si>
  <si>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</si>
  <si>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</si>
  <si>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</si>
  <si>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</si>
  <si>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</si>
  <si>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</si>
  <si>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</si>
  <si>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</si>
  <si>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</si>
  <si>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</si>
  <si>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</si>
  <si>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</si>
  <si>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</si>
  <si>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</si>
  <si>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</si>
  <si>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</si>
  <si>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</si>
  <si>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</si>
  <si>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</si>
  <si>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</si>
  <si>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</si>
  <si>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dopravními omezeními 
- uvedení stavbou dotčených ploch a staveništní dopravou dotčených komunikací do původního nebo projektovaného stavu 
- zajištění bezpečnosti při provádění stavby ve smyslu bezpečnosti práce a ochrany životního prostředí 
- likvidace přebytečného stavebního materiálu odpovídajícím způsobem 
- péče o nepředané objekty a konstrukce stavby, jejich ošetřování 
- nutný rozsah stavebního pojištění budovaného díla na předmětné stavbě a pojištění odpovědnosti za škodu způsobenou dodavatelem třetí osobě 
- zajištění bankovních garancí 
- všechny další nutné náklady k řádnému a úplnému zhotovení předmětu díla zřejmé ze zadávací dokumentace nebo místních podmínek</t>
  </si>
  <si>
    <t>VV</t>
  </si>
  <si>
    <t>1=1,000 [A]</t>
  </si>
  <si>
    <t>00420R</t>
  </si>
  <si>
    <t>Ostatní náklady</t>
  </si>
  <si>
    <t>obsahují zejména náklady na: 
- úpravu příslušné dokumentace dle technologických postupů zhotovitele a dle při provádění díla zjištěných skutečností 
- zpracování Plánu havarijních opatření zařízení staveniště a mechanizace 
- zpracování Plánu bezpečnosti a ochrany zdraví při práci na staveništi (dle § 15, odst. 2 zákona č. 309/2006 Sb., kterým se upravují další požadavky BOZP) 
- zpracování technologických postupů a plánů kontrol 
- všechny další nutné činnosti k řádnému a úplnému zhotovení předmětu díla zřejmé ze zadávací dokumentace nebo místních podmínek</t>
  </si>
  <si>
    <t>02520</t>
  </si>
  <si>
    <t>ZKOUŠENÍ MATERIÁLŮ NEZÁVISLOU ZKUŠEBNOU</t>
  </si>
  <si>
    <t>Veškeré zkoušky dle KZP stavby</t>
  </si>
  <si>
    <t>02620</t>
  </si>
  <si>
    <t>ZKOUŠENÍ KONSTRUKCÍ A PRACÍ NEZÁVISLOU ZKUŠEBNOU</t>
  </si>
  <si>
    <t>02911R</t>
  </si>
  <si>
    <t>OSTATNÍ POŽADAVKY - GEODETICKÉ ZAMĚŘENÍ</t>
  </si>
  <si>
    <t>Zaměření skutečného stavu po dokončení stavby</t>
  </si>
  <si>
    <t>02943</t>
  </si>
  <si>
    <t>OSTATNÍ POŽADAVKY - VYPRACOVÁNÍ RDS</t>
  </si>
  <si>
    <t>RDS-z-PDPS</t>
  </si>
  <si>
    <t>7</t>
  </si>
  <si>
    <t>02944</t>
  </si>
  <si>
    <t>OSTAT POŽADAVKY - DOKUMENTACE SKUTEČ PROVEDENÍ V DIGIT FORMĚ</t>
  </si>
  <si>
    <t>Skutečné provedení stavby</t>
  </si>
  <si>
    <t>8</t>
  </si>
  <si>
    <t>02946</t>
  </si>
  <si>
    <t>OSTAT POŽADAVKY - FOTODOKUMENTACE</t>
  </si>
  <si>
    <t>Včetně zdokumentování stávajícího stavu během demolice a průběžná pasportizace přilehlých ploch, okolí a konstrukcí 
- neobsahuje pasportizaci okolních obytných objektů (tato uvedena v SO 001 - Demolice</t>
  </si>
  <si>
    <t>02991</t>
  </si>
  <si>
    <t>OSTATNÍ POŽADAVKY - INFORMAČNÍ TABULE</t>
  </si>
  <si>
    <t>KUS</t>
  </si>
  <si>
    <t>Označení stavby dle směrnic investora</t>
  </si>
  <si>
    <t>2=2,000 [A]</t>
  </si>
  <si>
    <t>03100</t>
  </si>
  <si>
    <t>ZAŘÍZENÍ STAVENIŠTĚ - ZŘÍZENÍ, PROVOZ, DEMONTÁŽ</t>
  </si>
  <si>
    <t>- vč. případného nájmu pozemku, vč. provizorních komunikací a případných záborů 
- vč. buňkoviště, toalet a dalšího zařízení nezbytného pro provoz a řízení stavby po celou dobu její výstavby</t>
  </si>
  <si>
    <t>11</t>
  </si>
  <si>
    <t>03730</t>
  </si>
  <si>
    <t>POMOC PRÁCE ZAJIŠŤ NEBO ZŘÍZ OCHRANU INŽENÝRSKÝCH SÍTÍ</t>
  </si>
  <si>
    <t>Veškeré práce spojené s ochranou inženýrských sítí 
- vytyčení a ochrana sítí v oblasti zasažené stavbou</t>
  </si>
  <si>
    <t>SO 001</t>
  </si>
  <si>
    <t>Demolice</t>
  </si>
  <si>
    <t>015112</t>
  </si>
  <si>
    <t>POPLATKY ZA LIKVIDACŮ ODPADŮ NEKONTAMINOVANÝCH - 17 05 04 VYTĚŽENÉ ZEMINY A HORNINY - II. TŘÍDA TĚŽITELNOSTI</t>
  </si>
  <si>
    <t>T</t>
  </si>
  <si>
    <t>113328.E 
22,536*1,9=42,818 [A]</t>
  </si>
  <si>
    <t>015130</t>
  </si>
  <si>
    <t>POPLATKY ZA LIKVIDACŮ ODPADŮ NEKONTAMINOVANÝCH - 17 03 02 VYBOURANÝ ASFALTOVÝ BETON BEZ DEHTU</t>
  </si>
  <si>
    <t>113338.C 
16,339*2,4=39,214 [A]</t>
  </si>
  <si>
    <t>015140</t>
  </si>
  <si>
    <t>POPLATKY ZA LIKVIDACŮ ODPADŮ NEKONTAMINOVANÝCH - 17 01 01 BETON Z DEMOLIC OBJEKTŮ, ZÁKLADŮ TV</t>
  </si>
  <si>
    <t>113348.D 
22,536*2,3=51,833 [A]</t>
  </si>
  <si>
    <t>015141R</t>
  </si>
  <si>
    <t>POPLATKY ZA LIKVIDACŮ ODPADŮ NEKONTAMINOVANÝCH - 17 01 01 ARMOVANÝ BETON Z DEMOLIC</t>
  </si>
  <si>
    <t>966168+967168 
(37,560+0,402)*2,5=94,905 [A]</t>
  </si>
  <si>
    <t>015160</t>
  </si>
  <si>
    <t>POPLATKY ZA LIKVIDACŮ ODPADŮ NEKONTAMINOVANÝCH - 02 01 03 SMÝCENÉ STROMY A KEŘE</t>
  </si>
  <si>
    <t>Odhad</t>
  </si>
  <si>
    <t>111208 
40,000*0,020=0,800 [A]</t>
  </si>
  <si>
    <t>015330</t>
  </si>
  <si>
    <t>POPLATKY ZA LIKVIDACŮ ODPADŮ NEKONTAMINOVANÝCH - 17 05 04 KAMENNÁ SUŤ</t>
  </si>
  <si>
    <t>966138.A+966138.B 
(93,900+96,900)*2,6=496,080 [A]</t>
  </si>
  <si>
    <t>Dle KZP stavby a příslušných norem a předpisů (pouze pro demolice) 
- zkoušení obsahu aromatických uhlovodíků a zatřídění dle vyhlášky č. 130/2019 sb. v aktuálním znění</t>
  </si>
  <si>
    <t>Pasportizace okolních obytných objektů před započetím demoličních prací</t>
  </si>
  <si>
    <t>Zemní práce</t>
  </si>
  <si>
    <t>111208</t>
  </si>
  <si>
    <t>ODSTRANĚNÍ KŘOVIN S ODVOZEM DO 20KM</t>
  </si>
  <si>
    <t>M2</t>
  </si>
  <si>
    <t>Vyčištění koryta potoka od náletových dřevin 
- odhad 
- počítáno s odvozem a uložením na skládku</t>
  </si>
  <si>
    <t>40,000=40,000 [A]</t>
  </si>
  <si>
    <t>113328</t>
  </si>
  <si>
    <t>E</t>
  </si>
  <si>
    <t>ODSTRAN PODKL ZPEVNĚNÝCH PLOCH Z KAMENIVA NESTMEL, ODVOZ DO 20KM</t>
  </si>
  <si>
    <t>M3</t>
  </si>
  <si>
    <t>Uvažováno 150 mm 
- veškerý vybouraný materiál je v majetku objednatele a bude s ním nakládáno dle jeho instrukcí (počítáno s odvozem a uložením na skládku)</t>
  </si>
  <si>
    <t>Odhad 
4,800*31,300*0,150=22,536 [A]</t>
  </si>
  <si>
    <t>113338</t>
  </si>
  <si>
    <t>C</t>
  </si>
  <si>
    <t>ODSTRAN PODKL ZPEVNĚNÝCH PLOCH S ASFALT POJIVEM, ODVOZ DO 20KM</t>
  </si>
  <si>
    <t>Uvažovná tl. 90 mm 
- veškerý vybouraný materiál je v majetku objednatele a bude s ním nakládáno dle jeho instrukcí (počítáno s odvozem a uložením na skládku)</t>
  </si>
  <si>
    <t>Odhad 
5,800*31,300*0,090=16,339 [A]</t>
  </si>
  <si>
    <t>12</t>
  </si>
  <si>
    <t>113348</t>
  </si>
  <si>
    <t>D</t>
  </si>
  <si>
    <t>ODSTRAN PODKL ZPEVNĚNÝCH PLOCH S CEM POJIVEM, ODVOZ DO 20KM</t>
  </si>
  <si>
    <t>13</t>
  </si>
  <si>
    <t>113742</t>
  </si>
  <si>
    <t>A</t>
  </si>
  <si>
    <t>FRÉZOVÁNÍ ZPEVNĚNÝCH PLOCH ASFALTOVÝCH TL. DO 40MM</t>
  </si>
  <si>
    <t>Uvažovná tl. 40 mm 
- veškerý vybouraný materiál je v majetku objednatele a bude s ním nakládáno dle jeho instrukcí (počítáno s odvozem k recyklaci, recyklací a opětovným využitím) 
- zhotovitel nabídne objednateli k odkupu</t>
  </si>
  <si>
    <t>7,800*31,300=244,140 [A]</t>
  </si>
  <si>
    <t>14</t>
  </si>
  <si>
    <t>113744</t>
  </si>
  <si>
    <t>B</t>
  </si>
  <si>
    <t>FRÉZOVÁNÍ ZPEVNĚNÝCH PLOCH ASFALTOVÝCH TL. DO 60MM</t>
  </si>
  <si>
    <t>Uvažovná tl. 60 mm 
- veškerý vybouraný materiál je v majetku objednatele a bude s ním nakládáno dle jeho instrukcí (počítáno s odvozem k recyklaci, recyklací a opětovným využitím) 
- zhotovitel nabídne objednateli k odkupu</t>
  </si>
  <si>
    <t>Odhad 
6,800*31,300=212,840 [A]</t>
  </si>
  <si>
    <t>Ostatní konstrukce a práce</t>
  </si>
  <si>
    <t>15</t>
  </si>
  <si>
    <t>9113A3</t>
  </si>
  <si>
    <t>SVODIDLO OCEL SILNIČ JEDNOSTR, ÚROVEŇ ZADRŽ N1, N2 - DEMONTÁŽ S PŘESUNEM</t>
  </si>
  <si>
    <t>M</t>
  </si>
  <si>
    <t>Pouze v nezbytně nutném rozsahu 
- vč. uskladnění pro zpětné použití</t>
  </si>
  <si>
    <t>2*(4*3)=24,000 [A]</t>
  </si>
  <si>
    <t>16</t>
  </si>
  <si>
    <t>966138</t>
  </si>
  <si>
    <t>BOURÁNÍ KONSTRUKCÍ Z KAMENE NA MC S ODVOZEM DO 20KM</t>
  </si>
  <si>
    <t>Stávající opěry 
- odhad 
- skutečné množství dle zjištění ze stavby (nutno odsouhlisit TDI) 
- veškerý vybouraný materiál je v majetku objednatele a bude s ním nakládáno dle jeho instrukcí (počítáno s odvozem a uložením na skládku)</t>
  </si>
  <si>
    <t>(1,00*1,500*31,300)*2=93,900 [A]</t>
  </si>
  <si>
    <t>17</t>
  </si>
  <si>
    <t>Stávající základy 
- odhad 
- skutečné množství dle zjištění ze stavby (nutno odsouhlisit TDI) 
- veškerý vybouraný materiál je v majetku objednatele a bude s ním nakládáno dle jeho instrukcí (počítáno s odvozem a uložením na skládku)</t>
  </si>
  <si>
    <t>(1,500*1,000*32,300)*2=96,900 [A]</t>
  </si>
  <si>
    <t>18</t>
  </si>
  <si>
    <t>966168</t>
  </si>
  <si>
    <t>BOURÁNÍ KONSTRUKCÍ ZE ŽELEZOBETONU S ODVOZEM DO 20KM</t>
  </si>
  <si>
    <t>Stávající deska (NK) 
- odhad 
- skutečné množství dle zjištění ze stavby (nutno odsouhlisit TDI) 
- veškerý vybouraný materiál je v majetku objednatele a bude s ním nakládáno dle jeho instrukcí (počítáno s odvozem a uložením na skládku) 
- před odvozem je nutno materiál roztřídit 
- kovový materiál do kovošrotu (výzisk náleží objednateli)</t>
  </si>
  <si>
    <t>3,00*31,300*0,400=37,560 [A]</t>
  </si>
  <si>
    <t>19</t>
  </si>
  <si>
    <t>967168</t>
  </si>
  <si>
    <t>VYBOURÁNÍ ČÁSTÍ KONSTRUKCÍ ŽELEZOBET S ODVOZEM DO 20KM</t>
  </si>
  <si>
    <t>Stávající římsy 
- odhad 
- skutečné množství dle zjištění ze stavby (nutno odsouhlisit TDI) 
- veškerý vybouraný materiál je v majetku objednatele a bude s ním nakládáno dle jeho instrukcí (počítáno s odvozem a uložením na skládku) 
- před odvozem je nutno materiál roztřídit 
- kovový materiál do kovošrotu (výzisk náleží objednateli)</t>
  </si>
  <si>
    <t>(3,00+3,700)*0,500*0,12=0,402 [A]</t>
  </si>
  <si>
    <t>SO 110</t>
  </si>
  <si>
    <t>DIO</t>
  </si>
  <si>
    <t>Pasportizace objízdné trasy před a po rekonstrukci, na jejímž základě se určí rozsah a doba provedení oprav vyvolaných stavbou</t>
  </si>
  <si>
    <t>03720</t>
  </si>
  <si>
    <t>POMOC PRÁCE ZAJIŠŤ NEBO ZŘÍZ REGULACI A OCHRANU DOPRAVY</t>
  </si>
  <si>
    <t>Upřesnění navrženého dopravního opatření před zahájením uzavírky a projednání provedení veškerých dočasných dopravních opatření včetně případných dílčích úprav vč. získání souhlasu Policie ČR a příslušného odboru dopravy 
- položka dále obsahuje veškeré jinde neuvedené náklady spojené s DIO</t>
  </si>
  <si>
    <t>Komunikace</t>
  </si>
  <si>
    <t>57793B</t>
  </si>
  <si>
    <t>VÝSPRAVA VÝTLUKŮ SMĚSÍ ACO MODIFIK TL. DO 100MM</t>
  </si>
  <si>
    <t>Odhad projektanta – skutečné čerpání bude provedeno na základě pasportizace a pokynů zástupce investora, projektanta, správce komunikace a Policie ČR</t>
  </si>
  <si>
    <t>III/1114 : 3200*6,5/100*0,5 =104,000 [A] 
III/1118 : 2300*6,5/100*0,5 =74,750 [B] 
III/1123 : 3500*6,5/100*0,5 =113,750 [C] 
Celkem : A+B+C=292,500 [D]</t>
  </si>
  <si>
    <t>91400</t>
  </si>
  <si>
    <t>DOČASNÉ ZAKRYTÍ NEBO OTOČENÍ STÁVAJÍCÍCH DOPRAVNÍCH ZNAČEK</t>
  </si>
  <si>
    <t>Odhad 
- podrobnosti řešeny ve spolupráci s Policií ČR</t>
  </si>
  <si>
    <t>26=26,000 [A]</t>
  </si>
  <si>
    <t>914172</t>
  </si>
  <si>
    <t>DOPRAVNÍ ZNAČKY ZÁKLADNÍ VELIKOSTI HLINÍKOVÉ FÓLIE TŘ 2 - MONTÁŽ S PŘEMÍSTĚNÍM</t>
  </si>
  <si>
    <t>IP10b ... 4x 
IP10a ... 1x 
E3a ... 5x 
B1 ... 2x 
E13 "MIMO VOZIDEL STAVBY" ... 2x 
IS11c ... 9x 
Rezerva ... 3x</t>
  </si>
  <si>
    <t>4+1+5+2+2+9+3=26,000 [A]</t>
  </si>
  <si>
    <t>914173</t>
  </si>
  <si>
    <t>DOPRAVNÍ ZNAČKY ZÁKLADNÍ VELIKOSTI HLINÍKOVÉ FÓLIE TŘ 2 - DEMONTÁŽ</t>
  </si>
  <si>
    <t>914179</t>
  </si>
  <si>
    <t>DOPRAV ZNAČKY ZÁKL VEL HLINÍK FÓLIE TŘ 2 - NÁJEMNÉ</t>
  </si>
  <si>
    <t>KSDEN</t>
  </si>
  <si>
    <t>4+1+5+2+2+9+3=26,000 [A] 
A*153=3 978,000 [B]</t>
  </si>
  <si>
    <t>914472</t>
  </si>
  <si>
    <t>DOPRAVNÍ ZNAČKY 100X150CM HLINÍKOVÉ FÓLIE TŘ 2 - MONTÁŽ S PŘEMÍSTĚNÍM</t>
  </si>
  <si>
    <t>IP22 ... 4x 
IS11a ... 4x 
Rezerva ... 1x</t>
  </si>
  <si>
    <t>4+4+1=9,000 [A]</t>
  </si>
  <si>
    <t>914473</t>
  </si>
  <si>
    <t>DOPRAVNÍ ZNAČKY 100X150CM HLINÍKOVÉ FÓLIE TŘ 2 - DEMONTÁŽ</t>
  </si>
  <si>
    <t>914479</t>
  </si>
  <si>
    <t>DOPRAV ZNAČKY 100X150CM HLINÍK FÓLIE TŘ 2 - NÁJEMNÉ</t>
  </si>
  <si>
    <t>4+4+1=9,000 [A] 
A*153=1 377,000 [B]</t>
  </si>
  <si>
    <t>914942</t>
  </si>
  <si>
    <t>SLOUPKY A STOJKY DZ Z HLINÍK TRUBEK DO PATKY MONT S PŘESUNEM</t>
  </si>
  <si>
    <t>28+3=31,000 [A]</t>
  </si>
  <si>
    <t>914943</t>
  </si>
  <si>
    <t>SLOUPKY A STOJKY DZ Z HLINÍK TRUBEK DO PATKY DEMONTÁŽ</t>
  </si>
  <si>
    <t>914949</t>
  </si>
  <si>
    <t>SLOUPKY A STOJKY DZ Z HLINÍK TRUBEK DO PATKY NÁJEMNÉ</t>
  </si>
  <si>
    <t>28+3=31,000 [A] 
A*153=4 743,000 [B]</t>
  </si>
  <si>
    <t>916122</t>
  </si>
  <si>
    <t>DOPRAV SVĚTLO VÝSTRAŽ SOUPRAVA 3KS - MONTÁŽ S PŘESUNEM</t>
  </si>
  <si>
    <t>3xS7 typ1 na Z2</t>
  </si>
  <si>
    <t>916123</t>
  </si>
  <si>
    <t>DOPRAV SVĚTLO VÝSTRAŽ SOUPRAVA 3KS - DEMONTÁŽ</t>
  </si>
  <si>
    <t>916129</t>
  </si>
  <si>
    <t>DOPRAV SVĚTLO VÝSTRAŽ SOUPRAVA 3KS - NÁJEMNÉ</t>
  </si>
  <si>
    <t>2=2,000 [A] 
A*153=306,000 [B]</t>
  </si>
  <si>
    <t>916322</t>
  </si>
  <si>
    <t>DOPRAVNÍ ZÁBRANY Z2 S FÓLIÍ TŘ 2 - MONTÁŽ S PŘESUNEM</t>
  </si>
  <si>
    <t>916323</t>
  </si>
  <si>
    <t>DOPRAVNÍ ZÁBRANY Z2 S FÓLIÍ TŘ 2 - DEMONTÁŽ</t>
  </si>
  <si>
    <t>916329</t>
  </si>
  <si>
    <t>DOPRAVNÍ ZÁBRANY Z2 S FÓLIÍ TŘ 2 - NÁJEMNÉ</t>
  </si>
  <si>
    <t>SO 201</t>
  </si>
  <si>
    <t>Propustek</t>
  </si>
  <si>
    <t>015111</t>
  </si>
  <si>
    <t>POPLATKY ZA LIKVIDACŮ ODPADŮ NEKONTAMINOVANÝCH - 17 05 04 VYTĚŽENÉ ZEMINY A HORNINY - I. TŘÍDA TĚŽITELNOSTI</t>
  </si>
  <si>
    <t>124738.A+124738.B+131738.A+131738.B+131738.C 
(3,395+21,600+157,740+0,864+1,539)*2,0=370,276 [A]</t>
  </si>
  <si>
    <t>02953</t>
  </si>
  <si>
    <t>OSTATNÍ POŽADAVKY - HLAVNÍ MOSTNÍ PROHLÍDKA</t>
  </si>
  <si>
    <t>1. HMP</t>
  </si>
  <si>
    <t>02960</t>
  </si>
  <si>
    <t>OSTATNÍ POŽADAVKY - ODBORNÝ DOZOR</t>
  </si>
  <si>
    <t>Geologický dozor 
- přejímka základové spáry 
- předvrty mikrozáporového pažení</t>
  </si>
  <si>
    <t>11332</t>
  </si>
  <si>
    <t>ODSTRANĚNÍ PODKLADŮ ZPEVNĚNÝCH PLOCH Z KAMENIVA NESTMELENÉHO</t>
  </si>
  <si>
    <t>Odtěžení rozšíření vozovky na tloušťku 500 mm recyklátem z odtěžených vozovkových vrstev nad propustkem na parcele č. 1264/3 
- odvoz, uložení a poplatky zahrnuty v položkách objektu SO 001 - Demolice</t>
  </si>
  <si>
    <t>0,500*0,500*((13,540+9,150)/2)=2,836 [A]</t>
  </si>
  <si>
    <t>113766</t>
  </si>
  <si>
    <t>FRÉZOVÁNÍ DRÁŽKY PRŮŘEZU DO 800MM2 V ASFALTOVÉ VOZOVCE</t>
  </si>
  <si>
    <t>Za přechodovými oblastmi</t>
  </si>
  <si>
    <t>31,300*2=62,600 [A]</t>
  </si>
  <si>
    <t>11523</t>
  </si>
  <si>
    <t>PŘEVEDENÍ VODY POTRUBÍM DN 300 NEBO ŽLABY R.O. DO 1,0M</t>
  </si>
  <si>
    <t>Provizorní zatrubnění uličních vpustí odvodňovacími rourami DN 300 mm dl. cca 36 m</t>
  </si>
  <si>
    <t>2*36,000=72,000 [A]</t>
  </si>
  <si>
    <t>11525</t>
  </si>
  <si>
    <t>PŘEVEDENÍ VODY POTRUBÍM DN 600 NEBO ŽLABY R.O. DO 2,0M</t>
  </si>
  <si>
    <t>Provizorní odvodňovací roura DN 500 mm dl. cca 36 m 
- vč. přípravy pro napojení stávající dešťové kanalizace komunikace</t>
  </si>
  <si>
    <t>36,000=36,000 [A]</t>
  </si>
  <si>
    <t>124738</t>
  </si>
  <si>
    <t>VYKOPÁVKY PRO KORYTA VODOTEČÍ TŘ. I, ODVOZ DO 20KM</t>
  </si>
  <si>
    <t>Zemních hrázek z pytloviny  
- vč. roztřídění pytlovina a jejího odvozu, uložení a likvidace 
- písek odvezen na skládku</t>
  </si>
  <si>
    <t>0,500*0,500*3,000+0,500*0,500/2*3,000*2=1,500 [A] 
0,500*0,500*3,790+0,500*0,500/2*3,790*2=1,895 [B] 
A+B=3,395 [C]</t>
  </si>
  <si>
    <t>Dno koryta v tl. 300 mm 
- odhad 
- uvažováno s odvozem na skládku</t>
  </si>
  <si>
    <t>2,000*0,300*36,000=21,600 [A]</t>
  </si>
  <si>
    <t>131738</t>
  </si>
  <si>
    <t>HLOUBENÍ JAM ZAPAŽ I NEPAŽ TŘ. I, ODVOZ DO 20KM</t>
  </si>
  <si>
    <t>Výkopové práce do úrovně základové spáry 
- uvažováno s odvozem na skládku</t>
  </si>
  <si>
    <t>Čistý výkop 
(3,100+3,150)/2*4,800*32,000=480,000 [A] 
Bourané konstrukce vč. otvoru 
(0,400*3,000*31,300+1,500*1,000*31,300*2+1,000*1,500*32,300*2+1,500*2,000*31,300)*-1=- 322,260 [B] 
Celkem 
A+B=157,740 [C]</t>
  </si>
  <si>
    <t>Pro základové patky zábradlí mimo římsy 
- uvažováno s odvozem na skládku</t>
  </si>
  <si>
    <t>(4+3+2+3)*0,300*0,300*0,800=0,864 [D]</t>
  </si>
  <si>
    <t>Výkop pro uliční vpusti (vč. jejich připojení - svedení- do koryta)  
- uvažováno s odvozem na skládku 
- odhad</t>
  </si>
  <si>
    <t>3,14*(0,350*0,350)*2,000*2=1,539 [A]</t>
  </si>
  <si>
    <t>17120</t>
  </si>
  <si>
    <t>ULOŽENÍ SYPANINY DO NÁSYPŮ A NA SKLÁDKY BEZ ZHUTNĚNÍ</t>
  </si>
  <si>
    <t>Uložení na trvalou skládku</t>
  </si>
  <si>
    <t>Zemní hrázky 
0,500*0,500*3,000+0,500*0,500/2*3,000*2=1,500 [A] 
0,500*0,500*3,790+0,500*0,500/2*3,790*2=1,895 [B] 
A+B=3,395 [C] 
Dno koryta 
2,000*0,300*36,000=21,600 [D] 
Výkopové práce do úrovně základové spáry 
Čistý výkop 
(3,100+3,150)/2*4,800*32,000=480,000 [E] 
Bourané konstrukce vč. otvoru 
(0,400*3,000*31,300+1,500*1,000*31,300*2+1,000*1,500*32,300*2+1,500*2,000*31,300)*-1=- 322,260 [F] 
Celkem 
E+F=157,740 [G] 
Pro patky zábradlí 
(4+3+2+3)*0,300*0,300*0,800=0,864 [H] 
Pro uliční vpusti 
3,14*(0,350*0,350)*2,000*2=1,539 [I] 
Celkem 
C+D+G+H+I=185,138 [J]</t>
  </si>
  <si>
    <t>17581</t>
  </si>
  <si>
    <t>OBSYP POTRUBÍ A OBJEKTŮ Z NAKUPOVANÝCH MATERIÁLŮ</t>
  </si>
  <si>
    <t>Zásyp těles uličních vpustí (vč. jejich připojení - svedení- do koryta) štěrkodrtí ŠDa fr. 0/32 hutněný po vrstvách tl. max. 300 mm na D=min. 95% PS 
- odhad</t>
  </si>
  <si>
    <t>3,14*(0,350*0,350)*2,000*2=1,539 [A] 
3,14*(0,250*0,250)*2,000*2=0,785 [B] 
A-B=0,754 [C]</t>
  </si>
  <si>
    <t>17780</t>
  </si>
  <si>
    <t>ZEMNÍ HRÁZKY Z NAKUPOVANÝCH MATERIÁLŮ</t>
  </si>
  <si>
    <t>Uvažováno s pískem 
- vč. dodání pytloviny a jejího naplnění</t>
  </si>
  <si>
    <t>18010</t>
  </si>
  <si>
    <t>VŠEOBECNÉ ÚPRAVY ZASTAVĚNÉHO ÚZEMÍ</t>
  </si>
  <si>
    <t>Uvedení rozšíření vozovky na parcele č. 1264/3 do původního stavu</t>
  </si>
  <si>
    <t>0,500*((13,540+9,150)/2)=5,673 [A]</t>
  </si>
  <si>
    <t>Srovnání veškerého zbylého terénu, dotčeného stavbou 
- odhad</t>
  </si>
  <si>
    <t>250=250,000 [A]</t>
  </si>
  <si>
    <t>18231</t>
  </si>
  <si>
    <t>ROZPROSTŘENÍ ORNICE V ROVINĚ V TL DO 0,10M</t>
  </si>
  <si>
    <t>Ohumusování rozšíření vozovky na parcele č. 1264/3 a veškerého zbylého terénu, dotčeného stavbou 
- odhad</t>
  </si>
  <si>
    <t>0,500*((13,540+9,150)/2)+250=255,673 [A]</t>
  </si>
  <si>
    <t>18241</t>
  </si>
  <si>
    <t>ZALOŽENÍ TRÁVNÍKU RUČNÍM VÝSEVEM</t>
  </si>
  <si>
    <t>Zatravnění rozšíření vozovky na parcele č. 1264/3 a veškerého zbylého terénu, dotčeného stavbou 
- odhad</t>
  </si>
  <si>
    <t>Základy</t>
  </si>
  <si>
    <t>20</t>
  </si>
  <si>
    <t>21331</t>
  </si>
  <si>
    <t>DRENÁŽNÍ VRSTVY Z BETONU MEZEROVITÉHO (DRENÁŽNÍHO)</t>
  </si>
  <si>
    <t>Obetonování drenážní trubky</t>
  </si>
  <si>
    <t>(0,250*0,320-(3,14*(0,075*0,075)))*32,00*2=3,990 [A]</t>
  </si>
  <si>
    <t>21</t>
  </si>
  <si>
    <t>21361</t>
  </si>
  <si>
    <t>DRENÁŽNÍ VRSTVY Z GEOTEXTILIE</t>
  </si>
  <si>
    <t>Geosyntetická drenáž 
- min. tl. 6 mm po stlačení</t>
  </si>
  <si>
    <t>(2,755+2,845)*32,000=179,200 [A]</t>
  </si>
  <si>
    <t>22</t>
  </si>
  <si>
    <t>22601R</t>
  </si>
  <si>
    <t>ZÁPOROVÉ PAŽENÍ DOČASNÉ (PLOCHA)</t>
  </si>
  <si>
    <t>Počítáno z viditelné pohledové plochy 
- kompletní provedení 
- zřízení a odstranění 
- mikrozáporové 
- ocelové válcované profily HEA 120 do vyvrtaných otvorů profilu 250 mm 
- zápory obsypány výplňovým betonem C8/10 
- vzdálenost zápor 0,5 m 
- rozepření mikrozápor 
- rozpěry a provázky uvažovány ze stejných profilů jako zápory 
- osová vzdálenost rozpěr 2 m 
- vyvrtaná zemina odvezena na schválenou skládku vybranou zhotovitelem (vč. uložení a poplatku za skládku)</t>
  </si>
  <si>
    <t>3,300*(3,500+37,000+34,400)=247,170 [A]</t>
  </si>
  <si>
    <t>23</t>
  </si>
  <si>
    <t>27231A</t>
  </si>
  <si>
    <t>ZÁKLADY Z PROSTÉHO BETONU DO C20/25</t>
  </si>
  <si>
    <t>Základové patky zábradlí mimo římsy 
- C20/25n-XF3</t>
  </si>
  <si>
    <t>(4+3+2+3)*0,300*0,300*0,800=0,864 [A]</t>
  </si>
  <si>
    <t>24</t>
  </si>
  <si>
    <t>289971</t>
  </si>
  <si>
    <t>OPLÁŠTĚNÍ (ZPEVNĚNÍ) Z GEOTEXTILIE</t>
  </si>
  <si>
    <t>Ochranná geotextilie (těsnící vrstva)</t>
  </si>
  <si>
    <t>(0,802+1,003)*32,000*2=115,520 [A]</t>
  </si>
  <si>
    <t>25</t>
  </si>
  <si>
    <t>28999</t>
  </si>
  <si>
    <t>OPLÁŠTĚNÍ (ZPEVNĚNÍ) Z FÓLIE</t>
  </si>
  <si>
    <t>Těsnící fólie (těsnící vrstva)</t>
  </si>
  <si>
    <t>(0,802+1,003)*32,000=57,760 [A]</t>
  </si>
  <si>
    <t>Svislé konstrukce</t>
  </si>
  <si>
    <t>26</t>
  </si>
  <si>
    <t>317325</t>
  </si>
  <si>
    <t>ŘÍMSY ZE ŽELEZOBETONU DO C30/37</t>
  </si>
  <si>
    <t>Monolitická železobetonová římsa šířky 600 mm 
- beton C30/37–XF4+XD3+XC4 
- kompletní provedení dle technické specifikace, textové a výkresové části, příslušných norem, předpisů a TKP 
- kotvená do nosné konstrukce betonářskou výztuží vyčnívající z horního povrchu nosné konstrukce 
- VL4/2015 detail 401.21 
- vč. vyznačení letopočetu výstavby propustku otiskem matrice do betonu a logo zhotovitele na povodní straně líce římsy (provedení dle VL4/2015 detail 209.01)</t>
  </si>
  <si>
    <t>0,387m2*3,500+0,310m2*3,500=2,440 [A]</t>
  </si>
  <si>
    <t>27</t>
  </si>
  <si>
    <t>327215</t>
  </si>
  <si>
    <t>PŘEZDĚNÍ ZDÍ Z KAMENNÉHO ZDIVA</t>
  </si>
  <si>
    <t>Přezdění kamenných zídek v nezbytně nutném rozsahu 
- odhad 
- skutečné množství dle zjištění ze stavby (nutno odsouhlisit TDI)</t>
  </si>
  <si>
    <t>O1 
Návodní 
3,521*2,000*0,650=4,577 [A] 
Povodní 
2,000*2,000*0,650=2,600 [B] 
O2 
Návodní 
1,750*2,000*0,650=2,275 [C] 
Povodní 
2,000*2,000*0,650=2,600 [D] 
Celkem 
A+B+C+D=12,052 [E]</t>
  </si>
  <si>
    <t>28</t>
  </si>
  <si>
    <t>389325</t>
  </si>
  <si>
    <t>MOSTNÍ RÁMOVÉ KONSTRUKCE ZE ŽELEZOBETONU C30/37</t>
  </si>
  <si>
    <t>Rámová železobetonová monolitická 
- C30/37–XF3+XC4+XA2 
- kompletní provedení dle technické specifikace, textové a výkresové části, příslušných norem, předpisů a TKP 
- vč. kluzných trnů, 1xALP+2xALN, dilatačních spár, těsnění pracovních spár, prostupů z uličních vpustí  atd.</t>
  </si>
  <si>
    <t>(3,000*0,350+0,350*2,066+0,350*2,135+3,000*0,350)*32,000=114,251 [A]</t>
  </si>
  <si>
    <t>29</t>
  </si>
  <si>
    <t>389365</t>
  </si>
  <si>
    <t>VÝZTUŽ MOSTNÍ RÁMOVÉ KONSTRUKCE Z OCELI 10505, B500B</t>
  </si>
  <si>
    <t>B500 B 
- odhad 220 kg/m3</t>
  </si>
  <si>
    <t>114,251*0,220=25,135 [A]</t>
  </si>
  <si>
    <t>Vodorovné konstrukce</t>
  </si>
  <si>
    <t>30</t>
  </si>
  <si>
    <t>451312</t>
  </si>
  <si>
    <t>PODKLADNÍ A VÝPLŇOVÉ VRSTVY Z PROSTÉHO BETONU C12/15</t>
  </si>
  <si>
    <t>Podkladní beton pod rámovou konstrukci propustku 
- C12/15-X0 
- tl. 100 mm</t>
  </si>
  <si>
    <t>4,800*33,500*0,100=16,080 [A]</t>
  </si>
  <si>
    <t>31</t>
  </si>
  <si>
    <t>Podkladní beton pod drenáží rubu 
- C12/15-X0</t>
  </si>
  <si>
    <t>0,320*1,250*32,000*2=25,600 [A]</t>
  </si>
  <si>
    <t>32</t>
  </si>
  <si>
    <t>45131A</t>
  </si>
  <si>
    <t>PODKLADNÍ A VÝPLŇOVÉ VRSTVY Z PROSTÉHO BETONU C20/25</t>
  </si>
  <si>
    <t>Betonové lože C20/25n–XF3 pod lemování říms z lomového kamene a svedení do koryta 
- tl. 200 mm</t>
  </si>
  <si>
    <t>0,255*2*4,5+0,255*2*5,455=5,077 [A] 
0,255*2*0,600*2*1,1 kof. sklonu=0,673 [B] 
0,255*2*0,600*1,1 kof. sklonu=0,337 [C] 
((1,430+1,385)/2)*0,600*1,1 kof. sklonu=0,929 [D] 
0,255*2*((1,100+0,950)/2)*1,2 kof. sklonu=0,627 [E] 
0,920*1,350/2*1,2 kof. sklonu=0,745 [F] 
0,255*2*((0,950+0,900)/2)*1,2 kof. sklonu=0,566 [G] 
0,255*2*((1,800+1,831)/2)*1,2 kof. sklonu=1,111 [H] 
A+B+C+D+E+F+G+H=10,065 [I] 
0,200*I=2,013 [J]</t>
  </si>
  <si>
    <t>33</t>
  </si>
  <si>
    <t>Betonové lože C20/25n–XF3 pod dlažbu dna propustku z lomového kamene 
- tl. 100 mm</t>
  </si>
  <si>
    <t>0,100*2,302*32,004=7,367 [A]</t>
  </si>
  <si>
    <t>34</t>
  </si>
  <si>
    <t>451324</t>
  </si>
  <si>
    <t>PODKL A VÝPLŇ VRSTVY ZE ŽELEZOBET DO C25/30</t>
  </si>
  <si>
    <t>Ochrana izolace pod vozovkou 
- tvrdá ochrana : železobetonová deska tl. 55 mm  
- beton C25/30–XF3 
- výztuž ze svařovaných sítí prof. 4 mm s oky 100 x 100 mm 
- dilatační spáry konstrukce řešené jako těsněné ze všech stran</t>
  </si>
  <si>
    <t>3,000*0,055*32,000=5,280 [A]</t>
  </si>
  <si>
    <t>35</t>
  </si>
  <si>
    <t>451366</t>
  </si>
  <si>
    <t>VÝZTUŽ PODKL VRSTEV Z KARI-SÍTÍ</t>
  </si>
  <si>
    <t>Ochrana izolace pod vozovkou 
- výztuž ze svařovaných sítí prof. 4 mm s oky 100 x 100 mm 
- odhad 2,5 kg/m2</t>
  </si>
  <si>
    <t>3,000*32,000*0,0025=0,240 [A]</t>
  </si>
  <si>
    <t>36</t>
  </si>
  <si>
    <t>458311</t>
  </si>
  <si>
    <t>VÝPLŇ ZA OPĚRAMI A ZDMI Z PROSTÉHO BETONU C8/10</t>
  </si>
  <si>
    <t>Zásyp výplňovým betonem C8/10</t>
  </si>
  <si>
    <t>0,480*((1,250+1,274)/2)*32,000=19,384 [A] 
0,680*((1,250+1,284)/2)*32,000=27,570 [B] 
A+B=46,954 [C]</t>
  </si>
  <si>
    <t>37</t>
  </si>
  <si>
    <t>45860</t>
  </si>
  <si>
    <t>VÝPLŇ ZA OPĚRAMI A ZDMI Z MEZEROVITÉHO BETONU</t>
  </si>
  <si>
    <t>Zásyp mezerovitým betonem MCB-8</t>
  </si>
  <si>
    <t>((1,560+1,601)/2-0,250*0,320)*32,000=48,016 [A] 
((1,644+1,611)/2-0,250*0,320)*32,000=49,520 [B] 
A+B=97,536 [C]</t>
  </si>
  <si>
    <t>38</t>
  </si>
  <si>
    <t>46251</t>
  </si>
  <si>
    <t>ZÁHOZ Z LOMOVÉHO KAMENE</t>
  </si>
  <si>
    <t>Zásyp kamenem s hmotností min. 200 kg</t>
  </si>
  <si>
    <t>1,256m2*2,300+1,061m2*2,400=5,435 [A]</t>
  </si>
  <si>
    <t>39</t>
  </si>
  <si>
    <t>465512</t>
  </si>
  <si>
    <t>DLAŽBY Z LOMOVÉHO KAMENE NA MC</t>
  </si>
  <si>
    <t>Lomový kámen dna propustku do betonového lože (vykázáno samostatně viz. značka : 45131A.B) 
- tl. 250 mm 
- vč. spar MC25-CF3</t>
  </si>
  <si>
    <t>0,250*2,302*32,004=18,418 [A]</t>
  </si>
  <si>
    <t>40</t>
  </si>
  <si>
    <t>46731A</t>
  </si>
  <si>
    <t>STUPNĚ A PRAHY VODNÍCH KORYT Z PROSTÉHO BETONU C20/25</t>
  </si>
  <si>
    <t>Příčný práh 
- C20/25n–XF3</t>
  </si>
  <si>
    <t>0,500*0,700*2,365*2=1,656 [A]</t>
  </si>
  <si>
    <t>41</t>
  </si>
  <si>
    <t>561431</t>
  </si>
  <si>
    <t>KAMENIVO ZPEVNĚNÉ CEMENTEM TŘ. I TL. DO 150MM</t>
  </si>
  <si>
    <t>Směs zpevněná cementem SC C/8/10 150 mm</t>
  </si>
  <si>
    <t>(4,800+2*0,110)*(31,300-0,500*2)=152,106 [A]</t>
  </si>
  <si>
    <t>42</t>
  </si>
  <si>
    <t>56333</t>
  </si>
  <si>
    <t>VOZOVKOVÉ VRSTVY ZE ŠTĚRKODRTI TL. DO 150MM</t>
  </si>
  <si>
    <t>Štěrkodrť ŠD 0-32 150 mm</t>
  </si>
  <si>
    <t>43</t>
  </si>
  <si>
    <t>56360</t>
  </si>
  <si>
    <t>VOZOVKOVÉ VRSTVY Z RECYKLOVANÉHO MATERIÁLU</t>
  </si>
  <si>
    <t>Rozšíření vozovky na tloušťku 500 mm recyklátem z odtěžených vozovkových vrstev nad propustkem na parcele č. 1264/3 před demolicí mostu</t>
  </si>
  <si>
    <t>44</t>
  </si>
  <si>
    <t>572123</t>
  </si>
  <si>
    <t>INFILTRAČNÍ POSTŘIK Z EMULZE DO 1,0KG/M2</t>
  </si>
  <si>
    <t>Postřik infiltrační PI EK 1,0 kg/m2</t>
  </si>
  <si>
    <t>(4,800+2*1,100)*(31,300-0,500*2)=212,100 [A]</t>
  </si>
  <si>
    <t>45</t>
  </si>
  <si>
    <t>572214</t>
  </si>
  <si>
    <t>SPOJOVACÍ POSTŘIK Z MODIFIK EMULZE DO 0,5KG/M2</t>
  </si>
  <si>
    <t>Spojovací postřik C 60 B3 0,3 kg/m2</t>
  </si>
  <si>
    <t>5,800*(31,300-0,500*2)=175,740 [A] 
6,800*(31,300-0,500*2)=206,040 [B] 
A+B=381,780 [C]</t>
  </si>
  <si>
    <t>46</t>
  </si>
  <si>
    <t>574B34</t>
  </si>
  <si>
    <t>ASFALTOVÝ BETON PRO OBRUSNÉ VRSTVY MODIFIK ACO 11+, 11S TL. 40MM</t>
  </si>
  <si>
    <t>Asfaltový beton středně zrnný ACO 11+ 40 mm</t>
  </si>
  <si>
    <t>7,800*(31,300-0,500*2)=236,340 [A]</t>
  </si>
  <si>
    <t>47</t>
  </si>
  <si>
    <t>574D56</t>
  </si>
  <si>
    <t>ASFALTOVÝ BETON PRO LOŽNÍ VRSTVY MODIFIK ACL 16+, 16S TL. 60MM</t>
  </si>
  <si>
    <t>Asfaltový beton hrubozrnný ACL 16+ 60 mm</t>
  </si>
  <si>
    <t>6,800*(31,300-0,500*2)=206,040 [A]</t>
  </si>
  <si>
    <t>48</t>
  </si>
  <si>
    <t>574F88</t>
  </si>
  <si>
    <t>ASFALTOVÝ BETON PRO PODKLADNÍ VRSTVY MODIFIK ACP 22+, 22S TL. 90MM</t>
  </si>
  <si>
    <t>Obalované kamenivo ACP 22+ 90 mm</t>
  </si>
  <si>
    <t>5,800*(31,300-0,500*2)=175,740 [A]</t>
  </si>
  <si>
    <t>49</t>
  </si>
  <si>
    <t>58222</t>
  </si>
  <si>
    <t>DLÁŽDĚNÉ KRYTY Z DROBNÝCH KOSTEK DO LOŽE Z MC</t>
  </si>
  <si>
    <t>Zpevnění lemující římsy a svedení do koryta 
- svedeno do koryta 
- lomový kámen do betonu (tl. kamene min. 100 mm) C20/25n–XF3 (lože vykázáno samostatně viz. značka : 45131A.A)  dle VL4/2015 detail 401.21 
- vč. spar MC25-CF3</t>
  </si>
  <si>
    <t>0,255*2*4,5+0,255*2*5,455=5,077 [A] 
0,255*2*0,600*2*1,1 kof. sklonu=0,673 [B] 
0,255*2*0,600*1,1 kof. sklonu=0,337 [C] 
((1,430+1,385)/2)*0,600*1,1 kof. sklonu=0,929 [D] 
0,255*2*((1,100+0,950)/2)*1,2 kof. sklonu=0,627 [E] 
0,920*1,350/2*1,2 kof. sklonu=0,745 [F] 
0,255*2*((0,950+0,900)/2)*1,2 kof. sklonu=0,566 [G] 
0,255*2*((1,800+1,831)/2)*1,2 kof. sklonu=1,111 [H] 
A+B+C+D+E+F+G+H=10,065 [I]</t>
  </si>
  <si>
    <t>Přidružená stavební výroba</t>
  </si>
  <si>
    <t>50</t>
  </si>
  <si>
    <t>711312</t>
  </si>
  <si>
    <t>IZOLACE PODZEMNÍCH OBJEKTŮ PROTI ZEMNÍ VLHKOSTI ASFALTOVÝMI PÁSY</t>
  </si>
  <si>
    <t>Rub nosné konstrukce 
- natavované asfaltové izolační pásy NAIP 
- hydroizolační souvrství provedeno v souladu s ČSN 736242/2010 a kap. 21 TKP PK  
- z celoplošně natavených izolačních pásů (NAIP) z modifikovaného asfaltu tl. 5 mm na impregnační vrstvu</t>
  </si>
  <si>
    <t>(2,755+3,0013+2,845)*32,000=275,242 [A]</t>
  </si>
  <si>
    <t>51</t>
  </si>
  <si>
    <t>711317</t>
  </si>
  <si>
    <t>IZOLACE PODZEM OBJ PROTI ZEM VLHK Z PE FÓLIÍ</t>
  </si>
  <si>
    <t>Separace z PE fólie tl. min. 0,2 mm mezi izolaci mostovky a ŽLB tvrdou ochranu</t>
  </si>
  <si>
    <t>3,000*32,000=96,000 [A]</t>
  </si>
  <si>
    <t>52</t>
  </si>
  <si>
    <t>711502</t>
  </si>
  <si>
    <t>OCHRANA IZOLACE NA POVRCHU ASFALTOVÝMI PÁSY</t>
  </si>
  <si>
    <t>2. ochranná vrstva pásů tl. 5 mm před římsami 
- provedení izolace dle VL4/2015 detail 401.21</t>
  </si>
  <si>
    <t>1,015*3,500*2=7,105 [A]</t>
  </si>
  <si>
    <t>53</t>
  </si>
  <si>
    <t>78382</t>
  </si>
  <si>
    <t>NÁTĚRY BETON KONSTR TYP S2 (OS-B)</t>
  </si>
  <si>
    <t>Spára mezi svislým lícem nosné konstrukce a římsou natřena epoxidovým nátěrem typu S2</t>
  </si>
  <si>
    <t>(0,143+0,150+0,103+0,150)*3,500*2=3,822 [A]</t>
  </si>
  <si>
    <t>Potrubí</t>
  </si>
  <si>
    <t>54</t>
  </si>
  <si>
    <t>87533</t>
  </si>
  <si>
    <t>POTRUBÍ DREN Z TRUB PLAST DN DO 150MM</t>
  </si>
  <si>
    <t>Drenáž rubu - prostup opěrami 
- PE trubka DN 150 mm 
- podélný sklon min. 3%</t>
  </si>
  <si>
    <t>4*0,600*2=4,800 [A]</t>
  </si>
  <si>
    <t>55</t>
  </si>
  <si>
    <t>875332</t>
  </si>
  <si>
    <t>POTRUBÍ DREN Z TRUB PLAST DN DO 150MM DĚROVANÝCH</t>
  </si>
  <si>
    <t>Drenáž rubu 
- PE trubka DN 150 mm 
- podélný sklon min. 3%</t>
  </si>
  <si>
    <t>32,000*2=64,000 [A]</t>
  </si>
  <si>
    <t>56</t>
  </si>
  <si>
    <t>87634</t>
  </si>
  <si>
    <t>CHRÁNIČKY Z TRUB PLASTOVÝCH DN DO 200MM</t>
  </si>
  <si>
    <t>Drenáž rubu - pro prostup opěrami 
- PE trubka DN 200 mm 
- podélný sklon min. 3%</t>
  </si>
  <si>
    <t>4*0,350*2=2,800 [A]</t>
  </si>
  <si>
    <t>57</t>
  </si>
  <si>
    <t>89712</t>
  </si>
  <si>
    <t>VPUSŤ KANALIZAČNÍ ULIČNÍ KOMPLETNÍ Z BETONOVÝCH DÍLCŮ</t>
  </si>
  <si>
    <t>Kompletní provedení - umístění a osazení koordinovat s rekonstrukcí místní komunikace : 
- Mříž litinová rovná 500x500 mm pro uliční vpusti D400 (dle ČSN EN 124) 
- Rám celolitinový pro uliční vpusti D400 
- Tělesa uličních vpustí, budou provedena z betonových prvků DN500 
- Do uličních vpustí osazeny koše na splaveniny typu A4 z pozinkovaného plechu 
- Výkop pro uliční vpusti 
- Výkop pro uliční vpusti zasypat štěrkodrtí ŠDa fr. 0/32 a hutnit po vrstvách tl. max. 300 mm na D=min. 95% PS</t>
  </si>
  <si>
    <t>58</t>
  </si>
  <si>
    <t>899901</t>
  </si>
  <si>
    <t>PŘEPOJENÍ PŘÍPOJEK</t>
  </si>
  <si>
    <t>Napojení stávající dešťové kanalizace komunikace do provizorní odvodňovací roury DN 500 mm</t>
  </si>
  <si>
    <t>59</t>
  </si>
  <si>
    <t>9112B1</t>
  </si>
  <si>
    <t>ZÁBRADLÍ MOSTNÍ SE SVISLOU VÝPLNÍ - DODÁVKA A MONTÁŽ</t>
  </si>
  <si>
    <t>Ocelové zábradlí městského typu výšky 1,1 m se svislou výplní na římsách mostu dle VL4/2015 detail 507.01 
- sloupky zábradlí kotveny pomocí patních desek do říms a podlity vrstvou plast malty tl. min. 10 mm 
- všechny patní desky ke sloupkům osazeny v příčném sklonu jednotlivých říms 
- podélný sklon vyrovnán v podlití</t>
  </si>
  <si>
    <t>2*3,500=7,000 [A]</t>
  </si>
  <si>
    <t>60</t>
  </si>
  <si>
    <t>Ocelové zábradlí městského typu výšky 1,1 m se svislou výplní mimo římsy mostu</t>
  </si>
  <si>
    <t>2,000+0,500+1,700=4,200 [A] 
0,485+1,415=1,900 [B] 
A+B=6,100 [C]</t>
  </si>
  <si>
    <t>61</t>
  </si>
  <si>
    <t>9113A1</t>
  </si>
  <si>
    <t>SVODIDLO OCEL SILNIČ JEDNOSTR, ÚROVEŇ ZADRŽ N1, N2 - DODÁVKA A MONTÁŽ</t>
  </si>
  <si>
    <t>Doplnění dle nových poměrů</t>
  </si>
  <si>
    <t>Odhad 
2*4=8,000 [A]</t>
  </si>
  <si>
    <t>62</t>
  </si>
  <si>
    <t>9113A2</t>
  </si>
  <si>
    <t>SVODIDLO OCEL SILNIČ JEDNOSTR, ÚROVEŇ ZADRŽ N1, N2 - MONTÁŽ S PŘESUNEM (BEZ DODÁVKY)</t>
  </si>
  <si>
    <t>Zpětná montáž 
- vč. umístění a úprav dle nových poměrů</t>
  </si>
  <si>
    <t>63</t>
  </si>
  <si>
    <t>911FC2</t>
  </si>
  <si>
    <t>SVODIDLO BETON, ÚROVEŇ ZADRŽ H2 VÝŠ 1,2M - MONTÁŽ S PŘESUNEM (BEZ DODÁVKY)</t>
  </si>
  <si>
    <t>Ochrana proti pádu vozidel a osob zábranou - betonové svodidlo se zábradelním nástavce</t>
  </si>
  <si>
    <t>64</t>
  </si>
  <si>
    <t>911FC3</t>
  </si>
  <si>
    <t>SVODIDLO BETON, ÚROVEŇ ZADRŽ H2 VÝŠ 1,2M - DEMONTÁŽ S PŘESUNEM</t>
  </si>
  <si>
    <t>65</t>
  </si>
  <si>
    <t>911FC9</t>
  </si>
  <si>
    <t>SVODIDLO BETON, ÚROVEŇ ZADRŽ H2 VÝŠ 1,2M - NÁJEM</t>
  </si>
  <si>
    <t>MDEN</t>
  </si>
  <si>
    <t>36,000*(3*30+2*31)=5 472,000 [A]</t>
  </si>
  <si>
    <t>66</t>
  </si>
  <si>
    <t>91355</t>
  </si>
  <si>
    <t>EVIDENČNÍ ČÍSLO MOSTU</t>
  </si>
  <si>
    <t>Provedení a kvalita dle TKP-SPK kap. 14 – “Dopravní značky a dopravní značení”</t>
  </si>
  <si>
    <t>67</t>
  </si>
  <si>
    <t>931325</t>
  </si>
  <si>
    <t>TĚSNĚNÍ DILATAČ SPAR ASF ZÁLIVKOU MODIFIK PRŮŘ DO 600MM2</t>
  </si>
  <si>
    <t>Podél říms a kamenných žlábků</t>
  </si>
  <si>
    <t>2*(3,500+4,500+3,500+5,455)=33,910 [A]</t>
  </si>
  <si>
    <t>68</t>
  </si>
  <si>
    <t>931326</t>
  </si>
  <si>
    <t>TĚSNĚNÍ DILATAČ SPAR ASF ZÁLIVKOU MODIFIK PRŮŘ DO 800MM2</t>
  </si>
  <si>
    <t>69</t>
  </si>
  <si>
    <t>93135</t>
  </si>
  <si>
    <t>TĚSNĚNÍ DILATAČ SPAR PRYŽ PÁSKOU NEBO KRUH PROFILEM</t>
  </si>
  <si>
    <t>3,500+4,500+3,500+5,455=16,955 [A]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</si>
</sst>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5"/>
      <c r="B1" s="1" t="s">
        <v>0</v>
      </c>
      <c r="C1" s="1"/>
      <c r="D1" s="1"/>
      <c r="E1" s="1"/>
    </row>
    <row r="2" spans="1:5" ht="12.75" customHeight="1">
      <c r="A2" s="35"/>
      <c r="B2" s="36" t="s">
        <v>1</v>
      </c>
      <c r="C2" s="1"/>
      <c r="D2" s="1"/>
      <c r="E2" s="1"/>
    </row>
    <row r="3" spans="1:5" ht="19.5" customHeight="1">
      <c r="A3" s="35"/>
      <c r="B3" s="35"/>
      <c r="C3" s="1"/>
      <c r="D3" s="1"/>
      <c r="E3" s="1"/>
    </row>
    <row r="4" spans="1:5" ht="19.5" customHeight="1">
      <c r="A4" s="1"/>
      <c r="B4" s="37" t="s">
        <v>2</v>
      </c>
      <c r="C4" s="35"/>
      <c r="D4" s="35"/>
      <c r="E4" s="1"/>
    </row>
    <row r="5" spans="1:5" ht="12.75" customHeight="1">
      <c r="A5" s="1"/>
      <c r="B5" s="35" t="s">
        <v>3</v>
      </c>
      <c r="C5" s="35"/>
      <c r="D5" s="35"/>
      <c r="E5" s="1"/>
    </row>
    <row r="6" spans="1:5" ht="12.75" customHeight="1">
      <c r="A6" s="1"/>
      <c r="B6" s="3" t="s">
        <v>4</v>
      </c>
      <c r="C6" s="6">
        <f>SUM(C10:C13)</f>
        <v>0</v>
      </c>
      <c r="D6" s="1"/>
      <c r="E6" s="1"/>
    </row>
    <row r="7" spans="1:5" ht="12.75" customHeight="1">
      <c r="A7" s="1"/>
      <c r="B7" s="3" t="s">
        <v>5</v>
      </c>
      <c r="C7" s="6">
        <f>SUM(E10:E13)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19</v>
      </c>
      <c r="B10" s="15" t="s">
        <v>20</v>
      </c>
      <c r="C10" s="16">
        <f>'SO 000_SO 000'!I3</f>
        <v>0</v>
      </c>
      <c r="D10" s="16">
        <f>'SO 000_SO 000'!O2</f>
        <v>0</v>
      </c>
      <c r="E10" s="16">
        <f>C10+D10</f>
        <v>0</v>
      </c>
    </row>
    <row r="11" spans="1:5" ht="12.75" customHeight="1">
      <c r="A11" s="15" t="s">
        <v>90</v>
      </c>
      <c r="B11" s="15" t="s">
        <v>91</v>
      </c>
      <c r="C11" s="16">
        <f>'SO 001_SO 001'!I3</f>
        <v>0</v>
      </c>
      <c r="D11" s="16">
        <f>'SO 001_SO 001'!O2</f>
        <v>0</v>
      </c>
      <c r="E11" s="16">
        <f>C11+D11</f>
        <v>0</v>
      </c>
    </row>
    <row r="12" spans="1:5" ht="12.75" customHeight="1">
      <c r="A12" s="15" t="s">
        <v>172</v>
      </c>
      <c r="B12" s="15" t="s">
        <v>173</v>
      </c>
      <c r="C12" s="16">
        <f>'SO 110_SO 110'!I3</f>
        <v>0</v>
      </c>
      <c r="D12" s="16">
        <f>'SO 110_SO 110'!O2</f>
        <v>0</v>
      </c>
      <c r="E12" s="16">
        <f>C12+D12</f>
        <v>0</v>
      </c>
    </row>
    <row r="13" spans="1:5" ht="12.75" customHeight="1">
      <c r="A13" s="15" t="s">
        <v>228</v>
      </c>
      <c r="B13" s="15" t="s">
        <v>229</v>
      </c>
      <c r="C13" s="16">
        <f>'SO 201_SO 201'!I3</f>
        <v>0</v>
      </c>
      <c r="D13" s="16">
        <f>'SO 201_SO 201'!O2</f>
        <v>0</v>
      </c>
      <c r="E13" s="16">
        <f>C13+D13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8" t="s">
        <v>15</v>
      </c>
      <c r="D3" s="35"/>
      <c r="E3" s="11" t="s">
        <v>16</v>
      </c>
      <c r="F3" s="1"/>
      <c r="G3" s="8"/>
      <c r="H3" s="7" t="s">
        <v>19</v>
      </c>
      <c r="I3" s="32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8" t="s">
        <v>19</v>
      </c>
      <c r="D4" s="35"/>
      <c r="E4" s="11" t="s">
        <v>20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39" t="s">
        <v>19</v>
      </c>
      <c r="D5" s="40"/>
      <c r="E5" s="14" t="s">
        <v>20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1" t="s">
        <v>28</v>
      </c>
      <c r="B6" s="41" t="s">
        <v>30</v>
      </c>
      <c r="C6" s="41" t="s">
        <v>32</v>
      </c>
      <c r="D6" s="41" t="s">
        <v>33</v>
      </c>
      <c r="E6" s="41" t="s">
        <v>34</v>
      </c>
      <c r="F6" s="41" t="s">
        <v>36</v>
      </c>
      <c r="G6" s="41" t="s">
        <v>38</v>
      </c>
      <c r="H6" s="41" t="s">
        <v>40</v>
      </c>
      <c r="I6" s="41"/>
    </row>
    <row r="7" spans="1:9" ht="12.75" customHeight="1">
      <c r="A7" s="41"/>
      <c r="B7" s="41"/>
      <c r="C7" s="41"/>
      <c r="D7" s="41"/>
      <c r="E7" s="41"/>
      <c r="F7" s="41"/>
      <c r="G7" s="41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0+I10+I13+I16+I19+I22+I25+I28+I31+I34+I37+I40</f>
        <v>0</v>
      </c>
      <c r="R9">
        <f>0+O10+O13+O16+O19+O22+O25+O28+O31+O34+O37+O40</f>
        <v>0</v>
      </c>
    </row>
    <row r="10" spans="1:16" ht="12.75">
      <c r="A10" s="17" t="s">
        <v>47</v>
      </c>
      <c r="B10" s="22" t="s">
        <v>31</v>
      </c>
      <c r="C10" s="22" t="s">
        <v>48</v>
      </c>
      <c r="D10" s="17" t="s">
        <v>49</v>
      </c>
      <c r="E10" s="23" t="s">
        <v>50</v>
      </c>
      <c r="F10" s="24" t="s">
        <v>51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27</v>
      </c>
    </row>
    <row r="11" spans="1:5" ht="178.5">
      <c r="A11" s="27" t="s">
        <v>52</v>
      </c>
      <c r="E11" s="28" t="s">
        <v>53</v>
      </c>
    </row>
    <row r="12" spans="1:5" ht="12.75">
      <c r="A12" s="31" t="s">
        <v>54</v>
      </c>
      <c r="E12" s="30" t="s">
        <v>55</v>
      </c>
    </row>
    <row r="13" spans="1:16" ht="12.75">
      <c r="A13" s="17" t="s">
        <v>47</v>
      </c>
      <c r="B13" s="22" t="s">
        <v>27</v>
      </c>
      <c r="C13" s="22" t="s">
        <v>56</v>
      </c>
      <c r="D13" s="17" t="s">
        <v>49</v>
      </c>
      <c r="E13" s="23" t="s">
        <v>57</v>
      </c>
      <c r="F13" s="24" t="s">
        <v>51</v>
      </c>
      <c r="G13" s="25">
        <v>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27</v>
      </c>
    </row>
    <row r="14" spans="1:5" ht="114.75">
      <c r="A14" s="27" t="s">
        <v>52</v>
      </c>
      <c r="E14" s="28" t="s">
        <v>58</v>
      </c>
    </row>
    <row r="15" spans="1:5" ht="12.75">
      <c r="A15" s="31" t="s">
        <v>54</v>
      </c>
      <c r="E15" s="30" t="s">
        <v>55</v>
      </c>
    </row>
    <row r="16" spans="1:16" ht="12.75">
      <c r="A16" s="17" t="s">
        <v>47</v>
      </c>
      <c r="B16" s="22" t="s">
        <v>26</v>
      </c>
      <c r="C16" s="22" t="s">
        <v>59</v>
      </c>
      <c r="D16" s="17" t="s">
        <v>49</v>
      </c>
      <c r="E16" s="23" t="s">
        <v>60</v>
      </c>
      <c r="F16" s="24" t="s">
        <v>51</v>
      </c>
      <c r="G16" s="25">
        <v>1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27</v>
      </c>
    </row>
    <row r="17" spans="1:5" ht="12.75">
      <c r="A17" s="27" t="s">
        <v>52</v>
      </c>
      <c r="E17" s="28" t="s">
        <v>61</v>
      </c>
    </row>
    <row r="18" spans="1:5" ht="12.75">
      <c r="A18" s="31" t="s">
        <v>54</v>
      </c>
      <c r="E18" s="30" t="s">
        <v>55</v>
      </c>
    </row>
    <row r="19" spans="1:16" ht="12.75">
      <c r="A19" s="17" t="s">
        <v>47</v>
      </c>
      <c r="B19" s="22" t="s">
        <v>35</v>
      </c>
      <c r="C19" s="22" t="s">
        <v>62</v>
      </c>
      <c r="D19" s="17" t="s">
        <v>49</v>
      </c>
      <c r="E19" s="23" t="s">
        <v>63</v>
      </c>
      <c r="F19" s="24" t="s">
        <v>51</v>
      </c>
      <c r="G19" s="25">
        <v>1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27</v>
      </c>
    </row>
    <row r="20" spans="1:5" ht="12.75">
      <c r="A20" s="27" t="s">
        <v>52</v>
      </c>
      <c r="E20" s="28" t="s">
        <v>61</v>
      </c>
    </row>
    <row r="21" spans="1:5" ht="12.75">
      <c r="A21" s="31" t="s">
        <v>54</v>
      </c>
      <c r="E21" s="30" t="s">
        <v>55</v>
      </c>
    </row>
    <row r="22" spans="1:16" ht="12.75">
      <c r="A22" s="17" t="s">
        <v>47</v>
      </c>
      <c r="B22" s="22" t="s">
        <v>37</v>
      </c>
      <c r="C22" s="22" t="s">
        <v>64</v>
      </c>
      <c r="D22" s="17" t="s">
        <v>49</v>
      </c>
      <c r="E22" s="23" t="s">
        <v>65</v>
      </c>
      <c r="F22" s="24" t="s">
        <v>51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27</v>
      </c>
    </row>
    <row r="23" spans="1:5" ht="12.75">
      <c r="A23" s="27" t="s">
        <v>52</v>
      </c>
      <c r="E23" s="28" t="s">
        <v>66</v>
      </c>
    </row>
    <row r="24" spans="1:5" ht="12.75">
      <c r="A24" s="31" t="s">
        <v>54</v>
      </c>
      <c r="E24" s="30" t="s">
        <v>55</v>
      </c>
    </row>
    <row r="25" spans="1:16" ht="12.75">
      <c r="A25" s="17" t="s">
        <v>47</v>
      </c>
      <c r="B25" s="22" t="s">
        <v>39</v>
      </c>
      <c r="C25" s="22" t="s">
        <v>67</v>
      </c>
      <c r="D25" s="17" t="s">
        <v>49</v>
      </c>
      <c r="E25" s="23" t="s">
        <v>68</v>
      </c>
      <c r="F25" s="24" t="s">
        <v>51</v>
      </c>
      <c r="G25" s="25">
        <v>1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27</v>
      </c>
    </row>
    <row r="26" spans="1:5" ht="12.75">
      <c r="A26" s="27" t="s">
        <v>52</v>
      </c>
      <c r="E26" s="28" t="s">
        <v>69</v>
      </c>
    </row>
    <row r="27" spans="1:5" ht="12.75">
      <c r="A27" s="31" t="s">
        <v>54</v>
      </c>
      <c r="E27" s="30" t="s">
        <v>55</v>
      </c>
    </row>
    <row r="28" spans="1:16" ht="12.75">
      <c r="A28" s="17" t="s">
        <v>47</v>
      </c>
      <c r="B28" s="22" t="s">
        <v>70</v>
      </c>
      <c r="C28" s="22" t="s">
        <v>71</v>
      </c>
      <c r="D28" s="17" t="s">
        <v>49</v>
      </c>
      <c r="E28" s="23" t="s">
        <v>72</v>
      </c>
      <c r="F28" s="24" t="s">
        <v>51</v>
      </c>
      <c r="G28" s="25">
        <v>1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27</v>
      </c>
    </row>
    <row r="29" spans="1:5" ht="12.75">
      <c r="A29" s="27" t="s">
        <v>52</v>
      </c>
      <c r="E29" s="28" t="s">
        <v>73</v>
      </c>
    </row>
    <row r="30" spans="1:5" ht="12.75">
      <c r="A30" s="31" t="s">
        <v>54</v>
      </c>
      <c r="E30" s="30" t="s">
        <v>55</v>
      </c>
    </row>
    <row r="31" spans="1:16" ht="12.75">
      <c r="A31" s="17" t="s">
        <v>47</v>
      </c>
      <c r="B31" s="22" t="s">
        <v>74</v>
      </c>
      <c r="C31" s="22" t="s">
        <v>75</v>
      </c>
      <c r="D31" s="17" t="s">
        <v>49</v>
      </c>
      <c r="E31" s="23" t="s">
        <v>76</v>
      </c>
      <c r="F31" s="24" t="s">
        <v>51</v>
      </c>
      <c r="G31" s="25">
        <v>1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27</v>
      </c>
    </row>
    <row r="32" spans="1:5" ht="51">
      <c r="A32" s="27" t="s">
        <v>52</v>
      </c>
      <c r="E32" s="28" t="s">
        <v>77</v>
      </c>
    </row>
    <row r="33" spans="1:5" ht="12.75">
      <c r="A33" s="31" t="s">
        <v>54</v>
      </c>
      <c r="E33" s="30" t="s">
        <v>55</v>
      </c>
    </row>
    <row r="34" spans="1:16" ht="12.75">
      <c r="A34" s="17" t="s">
        <v>47</v>
      </c>
      <c r="B34" s="22" t="s">
        <v>42</v>
      </c>
      <c r="C34" s="22" t="s">
        <v>78</v>
      </c>
      <c r="D34" s="17" t="s">
        <v>49</v>
      </c>
      <c r="E34" s="23" t="s">
        <v>79</v>
      </c>
      <c r="F34" s="24" t="s">
        <v>80</v>
      </c>
      <c r="G34" s="25">
        <v>2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27</v>
      </c>
    </row>
    <row r="35" spans="1:5" ht="12.75">
      <c r="A35" s="27" t="s">
        <v>52</v>
      </c>
      <c r="E35" s="28" t="s">
        <v>81</v>
      </c>
    </row>
    <row r="36" spans="1:5" ht="12.75">
      <c r="A36" s="31" t="s">
        <v>54</v>
      </c>
      <c r="E36" s="30" t="s">
        <v>82</v>
      </c>
    </row>
    <row r="37" spans="1:16" ht="12.75">
      <c r="A37" s="17" t="s">
        <v>47</v>
      </c>
      <c r="B37" s="22" t="s">
        <v>44</v>
      </c>
      <c r="C37" s="22" t="s">
        <v>83</v>
      </c>
      <c r="D37" s="17" t="s">
        <v>49</v>
      </c>
      <c r="E37" s="23" t="s">
        <v>84</v>
      </c>
      <c r="F37" s="24" t="s">
        <v>51</v>
      </c>
      <c r="G37" s="25">
        <v>1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27</v>
      </c>
    </row>
    <row r="38" spans="1:5" ht="38.25">
      <c r="A38" s="27" t="s">
        <v>52</v>
      </c>
      <c r="E38" s="28" t="s">
        <v>85</v>
      </c>
    </row>
    <row r="39" spans="1:5" ht="12.75">
      <c r="A39" s="31" t="s">
        <v>54</v>
      </c>
      <c r="E39" s="30" t="s">
        <v>55</v>
      </c>
    </row>
    <row r="40" spans="1:16" ht="12.75">
      <c r="A40" s="17" t="s">
        <v>47</v>
      </c>
      <c r="B40" s="22" t="s">
        <v>86</v>
      </c>
      <c r="C40" s="22" t="s">
        <v>87</v>
      </c>
      <c r="D40" s="17" t="s">
        <v>49</v>
      </c>
      <c r="E40" s="23" t="s">
        <v>88</v>
      </c>
      <c r="F40" s="24" t="s">
        <v>51</v>
      </c>
      <c r="G40" s="25">
        <v>1</v>
      </c>
      <c r="H40" s="26">
        <v>0</v>
      </c>
      <c r="I40" s="26">
        <f>ROUND(ROUND(H40,2)*ROUND(G40,3),2)</f>
        <v>0</v>
      </c>
      <c r="O40">
        <f>(I40*21)/100</f>
        <v>0</v>
      </c>
      <c r="P40" t="s">
        <v>27</v>
      </c>
    </row>
    <row r="41" spans="1:5" ht="25.5">
      <c r="A41" s="27" t="s">
        <v>52</v>
      </c>
      <c r="E41" s="28" t="s">
        <v>89</v>
      </c>
    </row>
    <row r="42" spans="1:5" ht="12.75">
      <c r="A42" s="29" t="s">
        <v>54</v>
      </c>
      <c r="E42" s="30" t="s">
        <v>55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0+O9+O34+O53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8" t="s">
        <v>15</v>
      </c>
      <c r="D3" s="35"/>
      <c r="E3" s="11" t="s">
        <v>16</v>
      </c>
      <c r="F3" s="1"/>
      <c r="G3" s="8"/>
      <c r="H3" s="7" t="s">
        <v>90</v>
      </c>
      <c r="I3" s="32">
        <f>0+I9+I34+I53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8" t="s">
        <v>90</v>
      </c>
      <c r="D4" s="35"/>
      <c r="E4" s="11" t="s">
        <v>91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39" t="s">
        <v>90</v>
      </c>
      <c r="D5" s="40"/>
      <c r="E5" s="14" t="s">
        <v>91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1" t="s">
        <v>28</v>
      </c>
      <c r="B6" s="41" t="s">
        <v>30</v>
      </c>
      <c r="C6" s="41" t="s">
        <v>32</v>
      </c>
      <c r="D6" s="41" t="s">
        <v>33</v>
      </c>
      <c r="E6" s="41" t="s">
        <v>34</v>
      </c>
      <c r="F6" s="41" t="s">
        <v>36</v>
      </c>
      <c r="G6" s="41" t="s">
        <v>38</v>
      </c>
      <c r="H6" s="41" t="s">
        <v>40</v>
      </c>
      <c r="I6" s="41"/>
    </row>
    <row r="7" spans="1:9" ht="12.75" customHeight="1">
      <c r="A7" s="41"/>
      <c r="B7" s="41"/>
      <c r="C7" s="41"/>
      <c r="D7" s="41"/>
      <c r="E7" s="41"/>
      <c r="F7" s="41"/>
      <c r="G7" s="41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0+I10+I13+I16+I19+I22+I25+I28+I31</f>
        <v>0</v>
      </c>
      <c r="R9">
        <f>0+O10+O13+O16+O19+O22+O25+O28+O31</f>
        <v>0</v>
      </c>
    </row>
    <row r="10" spans="1:16" ht="25.5">
      <c r="A10" s="17" t="s">
        <v>47</v>
      </c>
      <c r="B10" s="22" t="s">
        <v>31</v>
      </c>
      <c r="C10" s="22" t="s">
        <v>92</v>
      </c>
      <c r="D10" s="17" t="s">
        <v>49</v>
      </c>
      <c r="E10" s="23" t="s">
        <v>93</v>
      </c>
      <c r="F10" s="24" t="s">
        <v>94</v>
      </c>
      <c r="G10" s="25">
        <v>42.818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>
      <c r="A11" s="27" t="s">
        <v>52</v>
      </c>
      <c r="E11" s="28" t="s">
        <v>49</v>
      </c>
    </row>
    <row r="12" spans="1:5" ht="25.5">
      <c r="A12" s="31" t="s">
        <v>54</v>
      </c>
      <c r="E12" s="30" t="s">
        <v>95</v>
      </c>
    </row>
    <row r="13" spans="1:16" ht="25.5">
      <c r="A13" s="17" t="s">
        <v>47</v>
      </c>
      <c r="B13" s="22" t="s">
        <v>27</v>
      </c>
      <c r="C13" s="22" t="s">
        <v>96</v>
      </c>
      <c r="D13" s="17" t="s">
        <v>49</v>
      </c>
      <c r="E13" s="23" t="s">
        <v>97</v>
      </c>
      <c r="F13" s="24" t="s">
        <v>94</v>
      </c>
      <c r="G13" s="25">
        <v>39.214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27</v>
      </c>
    </row>
    <row r="14" spans="1:5" ht="12.75">
      <c r="A14" s="27" t="s">
        <v>52</v>
      </c>
      <c r="E14" s="28" t="s">
        <v>49</v>
      </c>
    </row>
    <row r="15" spans="1:5" ht="25.5">
      <c r="A15" s="31" t="s">
        <v>54</v>
      </c>
      <c r="E15" s="30" t="s">
        <v>98</v>
      </c>
    </row>
    <row r="16" spans="1:16" ht="25.5">
      <c r="A16" s="17" t="s">
        <v>47</v>
      </c>
      <c r="B16" s="22" t="s">
        <v>26</v>
      </c>
      <c r="C16" s="22" t="s">
        <v>99</v>
      </c>
      <c r="D16" s="17" t="s">
        <v>49</v>
      </c>
      <c r="E16" s="23" t="s">
        <v>100</v>
      </c>
      <c r="F16" s="24" t="s">
        <v>94</v>
      </c>
      <c r="G16" s="25">
        <v>51.833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27</v>
      </c>
    </row>
    <row r="17" spans="1:5" ht="12.75">
      <c r="A17" s="27" t="s">
        <v>52</v>
      </c>
      <c r="E17" s="28" t="s">
        <v>49</v>
      </c>
    </row>
    <row r="18" spans="1:5" ht="25.5">
      <c r="A18" s="31" t="s">
        <v>54</v>
      </c>
      <c r="E18" s="30" t="s">
        <v>101</v>
      </c>
    </row>
    <row r="19" spans="1:16" ht="25.5">
      <c r="A19" s="17" t="s">
        <v>47</v>
      </c>
      <c r="B19" s="22" t="s">
        <v>35</v>
      </c>
      <c r="C19" s="22" t="s">
        <v>102</v>
      </c>
      <c r="D19" s="17" t="s">
        <v>49</v>
      </c>
      <c r="E19" s="23" t="s">
        <v>103</v>
      </c>
      <c r="F19" s="24" t="s">
        <v>94</v>
      </c>
      <c r="G19" s="25">
        <v>94.905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27</v>
      </c>
    </row>
    <row r="20" spans="1:5" ht="12.75">
      <c r="A20" s="27" t="s">
        <v>52</v>
      </c>
      <c r="E20" s="28" t="s">
        <v>49</v>
      </c>
    </row>
    <row r="21" spans="1:5" ht="25.5">
      <c r="A21" s="31" t="s">
        <v>54</v>
      </c>
      <c r="E21" s="30" t="s">
        <v>104</v>
      </c>
    </row>
    <row r="22" spans="1:16" ht="25.5">
      <c r="A22" s="17" t="s">
        <v>47</v>
      </c>
      <c r="B22" s="22" t="s">
        <v>37</v>
      </c>
      <c r="C22" s="22" t="s">
        <v>105</v>
      </c>
      <c r="D22" s="17" t="s">
        <v>49</v>
      </c>
      <c r="E22" s="23" t="s">
        <v>106</v>
      </c>
      <c r="F22" s="24" t="s">
        <v>94</v>
      </c>
      <c r="G22" s="25">
        <v>0.8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27</v>
      </c>
    </row>
    <row r="23" spans="1:5" ht="12.75">
      <c r="A23" s="27" t="s">
        <v>52</v>
      </c>
      <c r="E23" s="28" t="s">
        <v>107</v>
      </c>
    </row>
    <row r="24" spans="1:5" ht="25.5">
      <c r="A24" s="31" t="s">
        <v>54</v>
      </c>
      <c r="E24" s="30" t="s">
        <v>108</v>
      </c>
    </row>
    <row r="25" spans="1:16" ht="25.5">
      <c r="A25" s="17" t="s">
        <v>47</v>
      </c>
      <c r="B25" s="22" t="s">
        <v>39</v>
      </c>
      <c r="C25" s="22" t="s">
        <v>109</v>
      </c>
      <c r="D25" s="17" t="s">
        <v>49</v>
      </c>
      <c r="E25" s="23" t="s">
        <v>110</v>
      </c>
      <c r="F25" s="24" t="s">
        <v>94</v>
      </c>
      <c r="G25" s="25">
        <v>496.08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27</v>
      </c>
    </row>
    <row r="26" spans="1:5" ht="12.75">
      <c r="A26" s="27" t="s">
        <v>52</v>
      </c>
      <c r="E26" s="28" t="s">
        <v>49</v>
      </c>
    </row>
    <row r="27" spans="1:5" ht="25.5">
      <c r="A27" s="31" t="s">
        <v>54</v>
      </c>
      <c r="E27" s="30" t="s">
        <v>111</v>
      </c>
    </row>
    <row r="28" spans="1:16" ht="12.75">
      <c r="A28" s="17" t="s">
        <v>47</v>
      </c>
      <c r="B28" s="22" t="s">
        <v>70</v>
      </c>
      <c r="C28" s="22" t="s">
        <v>62</v>
      </c>
      <c r="D28" s="17" t="s">
        <v>49</v>
      </c>
      <c r="E28" s="23" t="s">
        <v>63</v>
      </c>
      <c r="F28" s="24" t="s">
        <v>51</v>
      </c>
      <c r="G28" s="25">
        <v>1</v>
      </c>
      <c r="H28" s="26">
        <v>0</v>
      </c>
      <c r="I28" s="26">
        <f>ROUND(ROUND(H28,2)*ROUND(G28,3),2)</f>
        <v>0</v>
      </c>
      <c r="O28">
        <f>(I28*21)/100</f>
        <v>0</v>
      </c>
      <c r="P28" t="s">
        <v>27</v>
      </c>
    </row>
    <row r="29" spans="1:5" ht="38.25">
      <c r="A29" s="27" t="s">
        <v>52</v>
      </c>
      <c r="E29" s="28" t="s">
        <v>112</v>
      </c>
    </row>
    <row r="30" spans="1:5" ht="12.75">
      <c r="A30" s="31" t="s">
        <v>54</v>
      </c>
      <c r="E30" s="30" t="s">
        <v>55</v>
      </c>
    </row>
    <row r="31" spans="1:16" ht="12.75">
      <c r="A31" s="17" t="s">
        <v>47</v>
      </c>
      <c r="B31" s="22" t="s">
        <v>74</v>
      </c>
      <c r="C31" s="22" t="s">
        <v>75</v>
      </c>
      <c r="D31" s="17" t="s">
        <v>49</v>
      </c>
      <c r="E31" s="23" t="s">
        <v>76</v>
      </c>
      <c r="F31" s="24" t="s">
        <v>51</v>
      </c>
      <c r="G31" s="25">
        <v>1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27</v>
      </c>
    </row>
    <row r="32" spans="1:5" ht="12.75">
      <c r="A32" s="27" t="s">
        <v>52</v>
      </c>
      <c r="E32" s="28" t="s">
        <v>113</v>
      </c>
    </row>
    <row r="33" spans="1:5" ht="12.75">
      <c r="A33" s="29" t="s">
        <v>54</v>
      </c>
      <c r="E33" s="30" t="s">
        <v>55</v>
      </c>
    </row>
    <row r="34" spans="1:18" ht="12.75" customHeight="1">
      <c r="A34" s="5" t="s">
        <v>45</v>
      </c>
      <c r="B34" s="5"/>
      <c r="C34" s="33" t="s">
        <v>31</v>
      </c>
      <c r="D34" s="5"/>
      <c r="E34" s="20" t="s">
        <v>114</v>
      </c>
      <c r="F34" s="5"/>
      <c r="G34" s="5"/>
      <c r="H34" s="5"/>
      <c r="I34" s="34">
        <f>0+Q34</f>
        <v>0</v>
      </c>
      <c r="O34">
        <f>0+R34</f>
        <v>0</v>
      </c>
      <c r="Q34">
        <f>0+I35+I38+I41+I44+I47+I50</f>
        <v>0</v>
      </c>
      <c r="R34">
        <f>0+O35+O38+O41+O44+O47+O50</f>
        <v>0</v>
      </c>
    </row>
    <row r="35" spans="1:16" ht="12.75">
      <c r="A35" s="17" t="s">
        <v>47</v>
      </c>
      <c r="B35" s="22" t="s">
        <v>42</v>
      </c>
      <c r="C35" s="22" t="s">
        <v>115</v>
      </c>
      <c r="D35" s="17" t="s">
        <v>49</v>
      </c>
      <c r="E35" s="23" t="s">
        <v>116</v>
      </c>
      <c r="F35" s="24" t="s">
        <v>117</v>
      </c>
      <c r="G35" s="25">
        <v>40</v>
      </c>
      <c r="H35" s="26">
        <v>0</v>
      </c>
      <c r="I35" s="26">
        <f>ROUND(ROUND(H35,2)*ROUND(G35,3),2)</f>
        <v>0</v>
      </c>
      <c r="O35">
        <f>(I35*21)/100</f>
        <v>0</v>
      </c>
      <c r="P35" t="s">
        <v>27</v>
      </c>
    </row>
    <row r="36" spans="1:5" ht="38.25">
      <c r="A36" s="27" t="s">
        <v>52</v>
      </c>
      <c r="E36" s="28" t="s">
        <v>118</v>
      </c>
    </row>
    <row r="37" spans="1:5" ht="12.75">
      <c r="A37" s="31" t="s">
        <v>54</v>
      </c>
      <c r="E37" s="30" t="s">
        <v>119</v>
      </c>
    </row>
    <row r="38" spans="1:16" ht="25.5">
      <c r="A38" s="17" t="s">
        <v>47</v>
      </c>
      <c r="B38" s="22" t="s">
        <v>44</v>
      </c>
      <c r="C38" s="22" t="s">
        <v>120</v>
      </c>
      <c r="D38" s="17" t="s">
        <v>121</v>
      </c>
      <c r="E38" s="23" t="s">
        <v>122</v>
      </c>
      <c r="F38" s="24" t="s">
        <v>123</v>
      </c>
      <c r="G38" s="25">
        <v>22.536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27</v>
      </c>
    </row>
    <row r="39" spans="1:5" ht="38.25">
      <c r="A39" s="27" t="s">
        <v>52</v>
      </c>
      <c r="E39" s="28" t="s">
        <v>124</v>
      </c>
    </row>
    <row r="40" spans="1:5" ht="25.5">
      <c r="A40" s="31" t="s">
        <v>54</v>
      </c>
      <c r="E40" s="30" t="s">
        <v>125</v>
      </c>
    </row>
    <row r="41" spans="1:16" ht="25.5">
      <c r="A41" s="17" t="s">
        <v>47</v>
      </c>
      <c r="B41" s="22" t="s">
        <v>86</v>
      </c>
      <c r="C41" s="22" t="s">
        <v>126</v>
      </c>
      <c r="D41" s="17" t="s">
        <v>127</v>
      </c>
      <c r="E41" s="23" t="s">
        <v>128</v>
      </c>
      <c r="F41" s="24" t="s">
        <v>123</v>
      </c>
      <c r="G41" s="25">
        <v>16.339</v>
      </c>
      <c r="H41" s="26">
        <v>0</v>
      </c>
      <c r="I41" s="26">
        <f>ROUND(ROUND(H41,2)*ROUND(G41,3),2)</f>
        <v>0</v>
      </c>
      <c r="O41">
        <f>(I41*21)/100</f>
        <v>0</v>
      </c>
      <c r="P41" t="s">
        <v>27</v>
      </c>
    </row>
    <row r="42" spans="1:5" ht="38.25">
      <c r="A42" s="27" t="s">
        <v>52</v>
      </c>
      <c r="E42" s="28" t="s">
        <v>129</v>
      </c>
    </row>
    <row r="43" spans="1:5" ht="25.5">
      <c r="A43" s="31" t="s">
        <v>54</v>
      </c>
      <c r="E43" s="30" t="s">
        <v>130</v>
      </c>
    </row>
    <row r="44" spans="1:16" ht="12.75">
      <c r="A44" s="17" t="s">
        <v>47</v>
      </c>
      <c r="B44" s="22" t="s">
        <v>131</v>
      </c>
      <c r="C44" s="22" t="s">
        <v>132</v>
      </c>
      <c r="D44" s="17" t="s">
        <v>133</v>
      </c>
      <c r="E44" s="23" t="s">
        <v>134</v>
      </c>
      <c r="F44" s="24" t="s">
        <v>123</v>
      </c>
      <c r="G44" s="25">
        <v>22.536</v>
      </c>
      <c r="H44" s="26">
        <v>0</v>
      </c>
      <c r="I44" s="26">
        <f>ROUND(ROUND(H44,2)*ROUND(G44,3),2)</f>
        <v>0</v>
      </c>
      <c r="O44">
        <f>(I44*21)/100</f>
        <v>0</v>
      </c>
      <c r="P44" t="s">
        <v>27</v>
      </c>
    </row>
    <row r="45" spans="1:5" ht="38.25">
      <c r="A45" s="27" t="s">
        <v>52</v>
      </c>
      <c r="E45" s="28" t="s">
        <v>124</v>
      </c>
    </row>
    <row r="46" spans="1:5" ht="25.5">
      <c r="A46" s="31" t="s">
        <v>54</v>
      </c>
      <c r="E46" s="30" t="s">
        <v>125</v>
      </c>
    </row>
    <row r="47" spans="1:16" ht="12.75">
      <c r="A47" s="17" t="s">
        <v>47</v>
      </c>
      <c r="B47" s="22" t="s">
        <v>135</v>
      </c>
      <c r="C47" s="22" t="s">
        <v>136</v>
      </c>
      <c r="D47" s="17" t="s">
        <v>137</v>
      </c>
      <c r="E47" s="23" t="s">
        <v>138</v>
      </c>
      <c r="F47" s="24" t="s">
        <v>117</v>
      </c>
      <c r="G47" s="25">
        <v>244.14</v>
      </c>
      <c r="H47" s="26">
        <v>0</v>
      </c>
      <c r="I47" s="26">
        <f>ROUND(ROUND(H47,2)*ROUND(G47,3),2)</f>
        <v>0</v>
      </c>
      <c r="O47">
        <f>(I47*21)/100</f>
        <v>0</v>
      </c>
      <c r="P47" t="s">
        <v>27</v>
      </c>
    </row>
    <row r="48" spans="1:5" ht="51">
      <c r="A48" s="27" t="s">
        <v>52</v>
      </c>
      <c r="E48" s="28" t="s">
        <v>139</v>
      </c>
    </row>
    <row r="49" spans="1:5" ht="12.75">
      <c r="A49" s="31" t="s">
        <v>54</v>
      </c>
      <c r="E49" s="30" t="s">
        <v>140</v>
      </c>
    </row>
    <row r="50" spans="1:16" ht="12.75">
      <c r="A50" s="17" t="s">
        <v>47</v>
      </c>
      <c r="B50" s="22" t="s">
        <v>141</v>
      </c>
      <c r="C50" s="22" t="s">
        <v>142</v>
      </c>
      <c r="D50" s="17" t="s">
        <v>143</v>
      </c>
      <c r="E50" s="23" t="s">
        <v>144</v>
      </c>
      <c r="F50" s="24" t="s">
        <v>117</v>
      </c>
      <c r="G50" s="25">
        <v>212.84</v>
      </c>
      <c r="H50" s="26">
        <v>0</v>
      </c>
      <c r="I50" s="26">
        <f>ROUND(ROUND(H50,2)*ROUND(G50,3),2)</f>
        <v>0</v>
      </c>
      <c r="O50">
        <f>(I50*21)/100</f>
        <v>0</v>
      </c>
      <c r="P50" t="s">
        <v>27</v>
      </c>
    </row>
    <row r="51" spans="1:5" ht="51">
      <c r="A51" s="27" t="s">
        <v>52</v>
      </c>
      <c r="E51" s="28" t="s">
        <v>145</v>
      </c>
    </row>
    <row r="52" spans="1:5" ht="25.5">
      <c r="A52" s="29" t="s">
        <v>54</v>
      </c>
      <c r="E52" s="30" t="s">
        <v>146</v>
      </c>
    </row>
    <row r="53" spans="1:18" ht="12.75" customHeight="1">
      <c r="A53" s="5" t="s">
        <v>45</v>
      </c>
      <c r="B53" s="5"/>
      <c r="C53" s="33" t="s">
        <v>42</v>
      </c>
      <c r="D53" s="5"/>
      <c r="E53" s="20" t="s">
        <v>147</v>
      </c>
      <c r="F53" s="5"/>
      <c r="G53" s="5"/>
      <c r="H53" s="5"/>
      <c r="I53" s="34">
        <f>0+Q53</f>
        <v>0</v>
      </c>
      <c r="O53">
        <f>0+R53</f>
        <v>0</v>
      </c>
      <c r="Q53">
        <f>0+I54+I57+I60+I63+I66</f>
        <v>0</v>
      </c>
      <c r="R53">
        <f>0+O54+O57+O60+O63+O66</f>
        <v>0</v>
      </c>
    </row>
    <row r="54" spans="1:16" ht="25.5">
      <c r="A54" s="17" t="s">
        <v>47</v>
      </c>
      <c r="B54" s="22" t="s">
        <v>148</v>
      </c>
      <c r="C54" s="22" t="s">
        <v>149</v>
      </c>
      <c r="D54" s="17" t="s">
        <v>49</v>
      </c>
      <c r="E54" s="23" t="s">
        <v>150</v>
      </c>
      <c r="F54" s="24" t="s">
        <v>151</v>
      </c>
      <c r="G54" s="25">
        <v>24</v>
      </c>
      <c r="H54" s="26">
        <v>0</v>
      </c>
      <c r="I54" s="26">
        <f>ROUND(ROUND(H54,2)*ROUND(G54,3),2)</f>
        <v>0</v>
      </c>
      <c r="O54">
        <f>(I54*21)/100</f>
        <v>0</v>
      </c>
      <c r="P54" t="s">
        <v>27</v>
      </c>
    </row>
    <row r="55" spans="1:5" ht="25.5">
      <c r="A55" s="27" t="s">
        <v>52</v>
      </c>
      <c r="E55" s="28" t="s">
        <v>152</v>
      </c>
    </row>
    <row r="56" spans="1:5" ht="12.75">
      <c r="A56" s="31" t="s">
        <v>54</v>
      </c>
      <c r="E56" s="30" t="s">
        <v>153</v>
      </c>
    </row>
    <row r="57" spans="1:16" ht="12.75">
      <c r="A57" s="17" t="s">
        <v>47</v>
      </c>
      <c r="B57" s="22" t="s">
        <v>154</v>
      </c>
      <c r="C57" s="22" t="s">
        <v>155</v>
      </c>
      <c r="D57" s="17" t="s">
        <v>137</v>
      </c>
      <c r="E57" s="23" t="s">
        <v>156</v>
      </c>
      <c r="F57" s="24" t="s">
        <v>123</v>
      </c>
      <c r="G57" s="25">
        <v>93.9</v>
      </c>
      <c r="H57" s="26">
        <v>0</v>
      </c>
      <c r="I57" s="26">
        <f>ROUND(ROUND(H57,2)*ROUND(G57,3),2)</f>
        <v>0</v>
      </c>
      <c r="O57">
        <f>(I57*21)/100</f>
        <v>0</v>
      </c>
      <c r="P57" t="s">
        <v>27</v>
      </c>
    </row>
    <row r="58" spans="1:5" ht="63.75">
      <c r="A58" s="27" t="s">
        <v>52</v>
      </c>
      <c r="E58" s="28" t="s">
        <v>157</v>
      </c>
    </row>
    <row r="59" spans="1:5" ht="12.75">
      <c r="A59" s="31" t="s">
        <v>54</v>
      </c>
      <c r="E59" s="30" t="s">
        <v>158</v>
      </c>
    </row>
    <row r="60" spans="1:16" ht="12.75">
      <c r="A60" s="17" t="s">
        <v>47</v>
      </c>
      <c r="B60" s="22" t="s">
        <v>159</v>
      </c>
      <c r="C60" s="22" t="s">
        <v>155</v>
      </c>
      <c r="D60" s="17" t="s">
        <v>143</v>
      </c>
      <c r="E60" s="23" t="s">
        <v>156</v>
      </c>
      <c r="F60" s="24" t="s">
        <v>123</v>
      </c>
      <c r="G60" s="25">
        <v>96.9</v>
      </c>
      <c r="H60" s="26">
        <v>0</v>
      </c>
      <c r="I60" s="26">
        <f>ROUND(ROUND(H60,2)*ROUND(G60,3),2)</f>
        <v>0</v>
      </c>
      <c r="O60">
        <f>(I60*21)/100</f>
        <v>0</v>
      </c>
      <c r="P60" t="s">
        <v>27</v>
      </c>
    </row>
    <row r="61" spans="1:5" ht="63.75">
      <c r="A61" s="27" t="s">
        <v>52</v>
      </c>
      <c r="E61" s="28" t="s">
        <v>160</v>
      </c>
    </row>
    <row r="62" spans="1:5" ht="12.75">
      <c r="A62" s="31" t="s">
        <v>54</v>
      </c>
      <c r="E62" s="30" t="s">
        <v>161</v>
      </c>
    </row>
    <row r="63" spans="1:16" ht="12.75">
      <c r="A63" s="17" t="s">
        <v>47</v>
      </c>
      <c r="B63" s="22" t="s">
        <v>162</v>
      </c>
      <c r="C63" s="22" t="s">
        <v>163</v>
      </c>
      <c r="D63" s="17" t="s">
        <v>49</v>
      </c>
      <c r="E63" s="23" t="s">
        <v>164</v>
      </c>
      <c r="F63" s="24" t="s">
        <v>123</v>
      </c>
      <c r="G63" s="25">
        <v>37.56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27</v>
      </c>
    </row>
    <row r="64" spans="1:5" ht="89.25">
      <c r="A64" s="27" t="s">
        <v>52</v>
      </c>
      <c r="E64" s="28" t="s">
        <v>165</v>
      </c>
    </row>
    <row r="65" spans="1:5" ht="12.75">
      <c r="A65" s="31" t="s">
        <v>54</v>
      </c>
      <c r="E65" s="30" t="s">
        <v>166</v>
      </c>
    </row>
    <row r="66" spans="1:16" ht="12.75">
      <c r="A66" s="17" t="s">
        <v>47</v>
      </c>
      <c r="B66" s="22" t="s">
        <v>167</v>
      </c>
      <c r="C66" s="22" t="s">
        <v>168</v>
      </c>
      <c r="D66" s="17" t="s">
        <v>49</v>
      </c>
      <c r="E66" s="23" t="s">
        <v>169</v>
      </c>
      <c r="F66" s="24" t="s">
        <v>123</v>
      </c>
      <c r="G66" s="25">
        <v>0.402</v>
      </c>
      <c r="H66" s="26">
        <v>0</v>
      </c>
      <c r="I66" s="26">
        <f>ROUND(ROUND(H66,2)*ROUND(G66,3),2)</f>
        <v>0</v>
      </c>
      <c r="O66">
        <f>(I66*21)/100</f>
        <v>0</v>
      </c>
      <c r="P66" t="s">
        <v>27</v>
      </c>
    </row>
    <row r="67" spans="1:5" ht="89.25">
      <c r="A67" s="27" t="s">
        <v>52</v>
      </c>
      <c r="E67" s="28" t="s">
        <v>170</v>
      </c>
    </row>
    <row r="68" spans="1:5" ht="12.75">
      <c r="A68" s="29" t="s">
        <v>54</v>
      </c>
      <c r="E68" s="30" t="s">
        <v>171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0+O9+O16+O20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8" t="s">
        <v>15</v>
      </c>
      <c r="D3" s="35"/>
      <c r="E3" s="11" t="s">
        <v>16</v>
      </c>
      <c r="F3" s="1"/>
      <c r="G3" s="8"/>
      <c r="H3" s="7" t="s">
        <v>172</v>
      </c>
      <c r="I3" s="32">
        <f>0+I9+I16+I20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8" t="s">
        <v>172</v>
      </c>
      <c r="D4" s="35"/>
      <c r="E4" s="11" t="s">
        <v>173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39" t="s">
        <v>172</v>
      </c>
      <c r="D5" s="40"/>
      <c r="E5" s="14" t="s">
        <v>173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1" t="s">
        <v>28</v>
      </c>
      <c r="B6" s="41" t="s">
        <v>30</v>
      </c>
      <c r="C6" s="41" t="s">
        <v>32</v>
      </c>
      <c r="D6" s="41" t="s">
        <v>33</v>
      </c>
      <c r="E6" s="41" t="s">
        <v>34</v>
      </c>
      <c r="F6" s="41" t="s">
        <v>36</v>
      </c>
      <c r="G6" s="41" t="s">
        <v>38</v>
      </c>
      <c r="H6" s="41" t="s">
        <v>40</v>
      </c>
      <c r="I6" s="41"/>
    </row>
    <row r="7" spans="1:9" ht="12.75" customHeight="1">
      <c r="A7" s="41"/>
      <c r="B7" s="41"/>
      <c r="C7" s="41"/>
      <c r="D7" s="41"/>
      <c r="E7" s="41"/>
      <c r="F7" s="41"/>
      <c r="G7" s="41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0+I10+I13</f>
        <v>0</v>
      </c>
      <c r="R9">
        <f>0+O10+O13</f>
        <v>0</v>
      </c>
    </row>
    <row r="10" spans="1:16" ht="12.75">
      <c r="A10" s="17" t="s">
        <v>47</v>
      </c>
      <c r="B10" s="22" t="s">
        <v>31</v>
      </c>
      <c r="C10" s="22" t="s">
        <v>75</v>
      </c>
      <c r="D10" s="17" t="s">
        <v>49</v>
      </c>
      <c r="E10" s="23" t="s">
        <v>76</v>
      </c>
      <c r="F10" s="24" t="s">
        <v>51</v>
      </c>
      <c r="G10" s="25">
        <v>2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27</v>
      </c>
    </row>
    <row r="11" spans="1:5" ht="25.5">
      <c r="A11" s="27" t="s">
        <v>52</v>
      </c>
      <c r="E11" s="28" t="s">
        <v>174</v>
      </c>
    </row>
    <row r="12" spans="1:5" ht="12.75">
      <c r="A12" s="31" t="s">
        <v>54</v>
      </c>
      <c r="E12" s="30" t="s">
        <v>82</v>
      </c>
    </row>
    <row r="13" spans="1:16" ht="12.75">
      <c r="A13" s="17" t="s">
        <v>47</v>
      </c>
      <c r="B13" s="22" t="s">
        <v>27</v>
      </c>
      <c r="C13" s="22" t="s">
        <v>175</v>
      </c>
      <c r="D13" s="17" t="s">
        <v>49</v>
      </c>
      <c r="E13" s="23" t="s">
        <v>176</v>
      </c>
      <c r="F13" s="24" t="s">
        <v>51</v>
      </c>
      <c r="G13" s="25">
        <v>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27</v>
      </c>
    </row>
    <row r="14" spans="1:5" ht="51">
      <c r="A14" s="27" t="s">
        <v>52</v>
      </c>
      <c r="E14" s="28" t="s">
        <v>177</v>
      </c>
    </row>
    <row r="15" spans="1:5" ht="12.75">
      <c r="A15" s="29" t="s">
        <v>54</v>
      </c>
      <c r="E15" s="30" t="s">
        <v>55</v>
      </c>
    </row>
    <row r="16" spans="1:18" ht="12.75" customHeight="1">
      <c r="A16" s="5" t="s">
        <v>45</v>
      </c>
      <c r="B16" s="5"/>
      <c r="C16" s="33" t="s">
        <v>37</v>
      </c>
      <c r="D16" s="5"/>
      <c r="E16" s="20" t="s">
        <v>178</v>
      </c>
      <c r="F16" s="5"/>
      <c r="G16" s="5"/>
      <c r="H16" s="5"/>
      <c r="I16" s="34">
        <f>0+Q16</f>
        <v>0</v>
      </c>
      <c r="O16">
        <f>0+R16</f>
        <v>0</v>
      </c>
      <c r="Q16">
        <f>0+I17</f>
        <v>0</v>
      </c>
      <c r="R16">
        <f>0+O17</f>
        <v>0</v>
      </c>
    </row>
    <row r="17" spans="1:16" ht="12.75">
      <c r="A17" s="17" t="s">
        <v>47</v>
      </c>
      <c r="B17" s="22" t="s">
        <v>26</v>
      </c>
      <c r="C17" s="22" t="s">
        <v>179</v>
      </c>
      <c r="D17" s="17" t="s">
        <v>49</v>
      </c>
      <c r="E17" s="23" t="s">
        <v>180</v>
      </c>
      <c r="F17" s="24" t="s">
        <v>117</v>
      </c>
      <c r="G17" s="25">
        <v>292.5</v>
      </c>
      <c r="H17" s="26">
        <v>0</v>
      </c>
      <c r="I17" s="26">
        <f>ROUND(ROUND(H17,2)*ROUND(G17,3),2)</f>
        <v>0</v>
      </c>
      <c r="O17">
        <f>(I17*21)/100</f>
        <v>0</v>
      </c>
      <c r="P17" t="s">
        <v>27</v>
      </c>
    </row>
    <row r="18" spans="1:5" ht="25.5">
      <c r="A18" s="27" t="s">
        <v>52</v>
      </c>
      <c r="E18" s="28" t="s">
        <v>181</v>
      </c>
    </row>
    <row r="19" spans="1:5" ht="51">
      <c r="A19" s="29" t="s">
        <v>54</v>
      </c>
      <c r="E19" s="30" t="s">
        <v>182</v>
      </c>
    </row>
    <row r="20" spans="1:18" ht="12.75" customHeight="1">
      <c r="A20" s="5" t="s">
        <v>45</v>
      </c>
      <c r="B20" s="5"/>
      <c r="C20" s="33" t="s">
        <v>42</v>
      </c>
      <c r="D20" s="5"/>
      <c r="E20" s="20" t="s">
        <v>147</v>
      </c>
      <c r="F20" s="5"/>
      <c r="G20" s="5"/>
      <c r="H20" s="5"/>
      <c r="I20" s="34">
        <f>0+Q20</f>
        <v>0</v>
      </c>
      <c r="O20">
        <f>0+R20</f>
        <v>0</v>
      </c>
      <c r="Q20">
        <f>0+I21+I24+I27+I30+I33+I36+I39+I42+I45+I48+I51+I54+I57+I60+I63+I66</f>
        <v>0</v>
      </c>
      <c r="R20">
        <f>0+O21+O24+O27+O30+O33+O36+O39+O42+O45+O48+O51+O54+O57+O60+O63+O66</f>
        <v>0</v>
      </c>
    </row>
    <row r="21" spans="1:16" ht="12.75">
      <c r="A21" s="17" t="s">
        <v>47</v>
      </c>
      <c r="B21" s="22" t="s">
        <v>35</v>
      </c>
      <c r="C21" s="22" t="s">
        <v>183</v>
      </c>
      <c r="D21" s="17" t="s">
        <v>49</v>
      </c>
      <c r="E21" s="23" t="s">
        <v>184</v>
      </c>
      <c r="F21" s="24" t="s">
        <v>80</v>
      </c>
      <c r="G21" s="25">
        <v>26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27</v>
      </c>
    </row>
    <row r="22" spans="1:5" ht="25.5">
      <c r="A22" s="27" t="s">
        <v>52</v>
      </c>
      <c r="E22" s="28" t="s">
        <v>185</v>
      </c>
    </row>
    <row r="23" spans="1:5" ht="12.75">
      <c r="A23" s="31" t="s">
        <v>54</v>
      </c>
      <c r="E23" s="30" t="s">
        <v>186</v>
      </c>
    </row>
    <row r="24" spans="1:16" ht="25.5">
      <c r="A24" s="17" t="s">
        <v>47</v>
      </c>
      <c r="B24" s="22" t="s">
        <v>37</v>
      </c>
      <c r="C24" s="22" t="s">
        <v>187</v>
      </c>
      <c r="D24" s="17" t="s">
        <v>49</v>
      </c>
      <c r="E24" s="23" t="s">
        <v>188</v>
      </c>
      <c r="F24" s="24" t="s">
        <v>80</v>
      </c>
      <c r="G24" s="25">
        <v>26</v>
      </c>
      <c r="H24" s="26">
        <v>0</v>
      </c>
      <c r="I24" s="26">
        <f>ROUND(ROUND(H24,2)*ROUND(G24,3),2)</f>
        <v>0</v>
      </c>
      <c r="O24">
        <f>(I24*21)/100</f>
        <v>0</v>
      </c>
      <c r="P24" t="s">
        <v>27</v>
      </c>
    </row>
    <row r="25" spans="1:5" ht="89.25">
      <c r="A25" s="27" t="s">
        <v>52</v>
      </c>
      <c r="E25" s="28" t="s">
        <v>189</v>
      </c>
    </row>
    <row r="26" spans="1:5" ht="12.75">
      <c r="A26" s="31" t="s">
        <v>54</v>
      </c>
      <c r="E26" s="30" t="s">
        <v>190</v>
      </c>
    </row>
    <row r="27" spans="1:16" ht="25.5">
      <c r="A27" s="17" t="s">
        <v>47</v>
      </c>
      <c r="B27" s="22" t="s">
        <v>39</v>
      </c>
      <c r="C27" s="22" t="s">
        <v>191</v>
      </c>
      <c r="D27" s="17" t="s">
        <v>49</v>
      </c>
      <c r="E27" s="23" t="s">
        <v>192</v>
      </c>
      <c r="F27" s="24" t="s">
        <v>80</v>
      </c>
      <c r="G27" s="25">
        <v>26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27</v>
      </c>
    </row>
    <row r="28" spans="1:5" ht="89.25">
      <c r="A28" s="27" t="s">
        <v>52</v>
      </c>
      <c r="E28" s="28" t="s">
        <v>189</v>
      </c>
    </row>
    <row r="29" spans="1:5" ht="12.75">
      <c r="A29" s="31" t="s">
        <v>54</v>
      </c>
      <c r="E29" s="30" t="s">
        <v>190</v>
      </c>
    </row>
    <row r="30" spans="1:16" ht="12.75">
      <c r="A30" s="17" t="s">
        <v>47</v>
      </c>
      <c r="B30" s="22" t="s">
        <v>70</v>
      </c>
      <c r="C30" s="22" t="s">
        <v>193</v>
      </c>
      <c r="D30" s="17" t="s">
        <v>49</v>
      </c>
      <c r="E30" s="23" t="s">
        <v>194</v>
      </c>
      <c r="F30" s="24" t="s">
        <v>195</v>
      </c>
      <c r="G30" s="25">
        <v>3978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27</v>
      </c>
    </row>
    <row r="31" spans="1:5" ht="89.25">
      <c r="A31" s="27" t="s">
        <v>52</v>
      </c>
      <c r="E31" s="28" t="s">
        <v>189</v>
      </c>
    </row>
    <row r="32" spans="1:5" ht="25.5">
      <c r="A32" s="31" t="s">
        <v>54</v>
      </c>
      <c r="E32" s="30" t="s">
        <v>196</v>
      </c>
    </row>
    <row r="33" spans="1:16" ht="25.5">
      <c r="A33" s="17" t="s">
        <v>47</v>
      </c>
      <c r="B33" s="22" t="s">
        <v>74</v>
      </c>
      <c r="C33" s="22" t="s">
        <v>197</v>
      </c>
      <c r="D33" s="17" t="s">
        <v>49</v>
      </c>
      <c r="E33" s="23" t="s">
        <v>198</v>
      </c>
      <c r="F33" s="24" t="s">
        <v>80</v>
      </c>
      <c r="G33" s="25">
        <v>9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27</v>
      </c>
    </row>
    <row r="34" spans="1:5" ht="38.25">
      <c r="A34" s="27" t="s">
        <v>52</v>
      </c>
      <c r="E34" s="28" t="s">
        <v>199</v>
      </c>
    </row>
    <row r="35" spans="1:5" ht="12.75">
      <c r="A35" s="31" t="s">
        <v>54</v>
      </c>
      <c r="E35" s="30" t="s">
        <v>200</v>
      </c>
    </row>
    <row r="36" spans="1:16" ht="12.75">
      <c r="A36" s="17" t="s">
        <v>47</v>
      </c>
      <c r="B36" s="22" t="s">
        <v>42</v>
      </c>
      <c r="C36" s="22" t="s">
        <v>201</v>
      </c>
      <c r="D36" s="17" t="s">
        <v>49</v>
      </c>
      <c r="E36" s="23" t="s">
        <v>202</v>
      </c>
      <c r="F36" s="24" t="s">
        <v>80</v>
      </c>
      <c r="G36" s="25">
        <v>9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27</v>
      </c>
    </row>
    <row r="37" spans="1:5" ht="38.25">
      <c r="A37" s="27" t="s">
        <v>52</v>
      </c>
      <c r="E37" s="28" t="s">
        <v>199</v>
      </c>
    </row>
    <row r="38" spans="1:5" ht="12.75">
      <c r="A38" s="31" t="s">
        <v>54</v>
      </c>
      <c r="E38" s="30" t="s">
        <v>200</v>
      </c>
    </row>
    <row r="39" spans="1:16" ht="12.75">
      <c r="A39" s="17" t="s">
        <v>47</v>
      </c>
      <c r="B39" s="22" t="s">
        <v>44</v>
      </c>
      <c r="C39" s="22" t="s">
        <v>203</v>
      </c>
      <c r="D39" s="17" t="s">
        <v>49</v>
      </c>
      <c r="E39" s="23" t="s">
        <v>204</v>
      </c>
      <c r="F39" s="24" t="s">
        <v>195</v>
      </c>
      <c r="G39" s="25">
        <v>1377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27</v>
      </c>
    </row>
    <row r="40" spans="1:5" ht="38.25">
      <c r="A40" s="27" t="s">
        <v>52</v>
      </c>
      <c r="E40" s="28" t="s">
        <v>199</v>
      </c>
    </row>
    <row r="41" spans="1:5" ht="25.5">
      <c r="A41" s="31" t="s">
        <v>54</v>
      </c>
      <c r="E41" s="30" t="s">
        <v>205</v>
      </c>
    </row>
    <row r="42" spans="1:16" ht="12.75">
      <c r="A42" s="17" t="s">
        <v>47</v>
      </c>
      <c r="B42" s="22" t="s">
        <v>86</v>
      </c>
      <c r="C42" s="22" t="s">
        <v>206</v>
      </c>
      <c r="D42" s="17" t="s">
        <v>49</v>
      </c>
      <c r="E42" s="23" t="s">
        <v>207</v>
      </c>
      <c r="F42" s="24" t="s">
        <v>80</v>
      </c>
      <c r="G42" s="25">
        <v>31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27</v>
      </c>
    </row>
    <row r="43" spans="1:5" ht="12.75">
      <c r="A43" s="27" t="s">
        <v>52</v>
      </c>
      <c r="E43" s="28" t="s">
        <v>49</v>
      </c>
    </row>
    <row r="44" spans="1:5" ht="12.75">
      <c r="A44" s="31" t="s">
        <v>54</v>
      </c>
      <c r="E44" s="30" t="s">
        <v>208</v>
      </c>
    </row>
    <row r="45" spans="1:16" ht="12.75">
      <c r="A45" s="17" t="s">
        <v>47</v>
      </c>
      <c r="B45" s="22" t="s">
        <v>131</v>
      </c>
      <c r="C45" s="22" t="s">
        <v>209</v>
      </c>
      <c r="D45" s="17" t="s">
        <v>49</v>
      </c>
      <c r="E45" s="23" t="s">
        <v>210</v>
      </c>
      <c r="F45" s="24" t="s">
        <v>80</v>
      </c>
      <c r="G45" s="25">
        <v>31</v>
      </c>
      <c r="H45" s="26">
        <v>0</v>
      </c>
      <c r="I45" s="26">
        <f>ROUND(ROUND(H45,2)*ROUND(G45,3),2)</f>
        <v>0</v>
      </c>
      <c r="O45">
        <f>(I45*21)/100</f>
        <v>0</v>
      </c>
      <c r="P45" t="s">
        <v>27</v>
      </c>
    </row>
    <row r="46" spans="1:5" ht="12.75">
      <c r="A46" s="27" t="s">
        <v>52</v>
      </c>
      <c r="E46" s="28" t="s">
        <v>49</v>
      </c>
    </row>
    <row r="47" spans="1:5" ht="12.75">
      <c r="A47" s="31" t="s">
        <v>54</v>
      </c>
      <c r="E47" s="30" t="s">
        <v>208</v>
      </c>
    </row>
    <row r="48" spans="1:16" ht="12.75">
      <c r="A48" s="17" t="s">
        <v>47</v>
      </c>
      <c r="B48" s="22" t="s">
        <v>135</v>
      </c>
      <c r="C48" s="22" t="s">
        <v>211</v>
      </c>
      <c r="D48" s="17" t="s">
        <v>49</v>
      </c>
      <c r="E48" s="23" t="s">
        <v>212</v>
      </c>
      <c r="F48" s="24" t="s">
        <v>195</v>
      </c>
      <c r="G48" s="25">
        <v>4743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27</v>
      </c>
    </row>
    <row r="49" spans="1:5" ht="12.75">
      <c r="A49" s="27" t="s">
        <v>52</v>
      </c>
      <c r="E49" s="28" t="s">
        <v>49</v>
      </c>
    </row>
    <row r="50" spans="1:5" ht="25.5">
      <c r="A50" s="31" t="s">
        <v>54</v>
      </c>
      <c r="E50" s="30" t="s">
        <v>213</v>
      </c>
    </row>
    <row r="51" spans="1:16" ht="12.75">
      <c r="A51" s="17" t="s">
        <v>47</v>
      </c>
      <c r="B51" s="22" t="s">
        <v>141</v>
      </c>
      <c r="C51" s="22" t="s">
        <v>214</v>
      </c>
      <c r="D51" s="17" t="s">
        <v>49</v>
      </c>
      <c r="E51" s="23" t="s">
        <v>215</v>
      </c>
      <c r="F51" s="24" t="s">
        <v>80</v>
      </c>
      <c r="G51" s="25">
        <v>2</v>
      </c>
      <c r="H51" s="26">
        <v>0</v>
      </c>
      <c r="I51" s="26">
        <f>ROUND(ROUND(H51,2)*ROUND(G51,3),2)</f>
        <v>0</v>
      </c>
      <c r="O51">
        <f>(I51*21)/100</f>
        <v>0</v>
      </c>
      <c r="P51" t="s">
        <v>27</v>
      </c>
    </row>
    <row r="52" spans="1:5" ht="12.75">
      <c r="A52" s="27" t="s">
        <v>52</v>
      </c>
      <c r="E52" s="28" t="s">
        <v>216</v>
      </c>
    </row>
    <row r="53" spans="1:5" ht="12.75">
      <c r="A53" s="31" t="s">
        <v>54</v>
      </c>
      <c r="E53" s="30" t="s">
        <v>82</v>
      </c>
    </row>
    <row r="54" spans="1:16" ht="12.75">
      <c r="A54" s="17" t="s">
        <v>47</v>
      </c>
      <c r="B54" s="22" t="s">
        <v>148</v>
      </c>
      <c r="C54" s="22" t="s">
        <v>217</v>
      </c>
      <c r="D54" s="17" t="s">
        <v>49</v>
      </c>
      <c r="E54" s="23" t="s">
        <v>218</v>
      </c>
      <c r="F54" s="24" t="s">
        <v>80</v>
      </c>
      <c r="G54" s="25">
        <v>2</v>
      </c>
      <c r="H54" s="26">
        <v>0</v>
      </c>
      <c r="I54" s="26">
        <f>ROUND(ROUND(H54,2)*ROUND(G54,3),2)</f>
        <v>0</v>
      </c>
      <c r="O54">
        <f>(I54*21)/100</f>
        <v>0</v>
      </c>
      <c r="P54" t="s">
        <v>27</v>
      </c>
    </row>
    <row r="55" spans="1:5" ht="12.75">
      <c r="A55" s="27" t="s">
        <v>52</v>
      </c>
      <c r="E55" s="28" t="s">
        <v>216</v>
      </c>
    </row>
    <row r="56" spans="1:5" ht="12.75">
      <c r="A56" s="31" t="s">
        <v>54</v>
      </c>
      <c r="E56" s="30" t="s">
        <v>82</v>
      </c>
    </row>
    <row r="57" spans="1:16" ht="12.75">
      <c r="A57" s="17" t="s">
        <v>47</v>
      </c>
      <c r="B57" s="22" t="s">
        <v>154</v>
      </c>
      <c r="C57" s="22" t="s">
        <v>219</v>
      </c>
      <c r="D57" s="17" t="s">
        <v>49</v>
      </c>
      <c r="E57" s="23" t="s">
        <v>220</v>
      </c>
      <c r="F57" s="24" t="s">
        <v>195</v>
      </c>
      <c r="G57" s="25">
        <v>306</v>
      </c>
      <c r="H57" s="26">
        <v>0</v>
      </c>
      <c r="I57" s="26">
        <f>ROUND(ROUND(H57,2)*ROUND(G57,3),2)</f>
        <v>0</v>
      </c>
      <c r="O57">
        <f>(I57*21)/100</f>
        <v>0</v>
      </c>
      <c r="P57" t="s">
        <v>27</v>
      </c>
    </row>
    <row r="58" spans="1:5" ht="12.75">
      <c r="A58" s="27" t="s">
        <v>52</v>
      </c>
      <c r="E58" s="28" t="s">
        <v>216</v>
      </c>
    </row>
    <row r="59" spans="1:5" ht="25.5">
      <c r="A59" s="31" t="s">
        <v>54</v>
      </c>
      <c r="E59" s="30" t="s">
        <v>221</v>
      </c>
    </row>
    <row r="60" spans="1:16" ht="12.75">
      <c r="A60" s="17" t="s">
        <v>47</v>
      </c>
      <c r="B60" s="22" t="s">
        <v>159</v>
      </c>
      <c r="C60" s="22" t="s">
        <v>222</v>
      </c>
      <c r="D60" s="17" t="s">
        <v>49</v>
      </c>
      <c r="E60" s="23" t="s">
        <v>223</v>
      </c>
      <c r="F60" s="24" t="s">
        <v>80</v>
      </c>
      <c r="G60" s="25">
        <v>2</v>
      </c>
      <c r="H60" s="26">
        <v>0</v>
      </c>
      <c r="I60" s="26">
        <f>ROUND(ROUND(H60,2)*ROUND(G60,3),2)</f>
        <v>0</v>
      </c>
      <c r="O60">
        <f>(I60*21)/100</f>
        <v>0</v>
      </c>
      <c r="P60" t="s">
        <v>27</v>
      </c>
    </row>
    <row r="61" spans="1:5" ht="12.75">
      <c r="A61" s="27" t="s">
        <v>52</v>
      </c>
      <c r="E61" s="28" t="s">
        <v>49</v>
      </c>
    </row>
    <row r="62" spans="1:5" ht="12.75">
      <c r="A62" s="31" t="s">
        <v>54</v>
      </c>
      <c r="E62" s="30" t="s">
        <v>82</v>
      </c>
    </row>
    <row r="63" spans="1:16" ht="12.75">
      <c r="A63" s="17" t="s">
        <v>47</v>
      </c>
      <c r="B63" s="22" t="s">
        <v>162</v>
      </c>
      <c r="C63" s="22" t="s">
        <v>224</v>
      </c>
      <c r="D63" s="17" t="s">
        <v>49</v>
      </c>
      <c r="E63" s="23" t="s">
        <v>225</v>
      </c>
      <c r="F63" s="24" t="s">
        <v>80</v>
      </c>
      <c r="G63" s="25">
        <v>2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27</v>
      </c>
    </row>
    <row r="64" spans="1:5" ht="12.75">
      <c r="A64" s="27" t="s">
        <v>52</v>
      </c>
      <c r="E64" s="28" t="s">
        <v>49</v>
      </c>
    </row>
    <row r="65" spans="1:5" ht="12.75">
      <c r="A65" s="31" t="s">
        <v>54</v>
      </c>
      <c r="E65" s="30" t="s">
        <v>82</v>
      </c>
    </row>
    <row r="66" spans="1:16" ht="12.75">
      <c r="A66" s="17" t="s">
        <v>47</v>
      </c>
      <c r="B66" s="22" t="s">
        <v>167</v>
      </c>
      <c r="C66" s="22" t="s">
        <v>226</v>
      </c>
      <c r="D66" s="17" t="s">
        <v>49</v>
      </c>
      <c r="E66" s="23" t="s">
        <v>227</v>
      </c>
      <c r="F66" s="24" t="s">
        <v>195</v>
      </c>
      <c r="G66" s="25">
        <v>306</v>
      </c>
      <c r="H66" s="26">
        <v>0</v>
      </c>
      <c r="I66" s="26">
        <f>ROUND(ROUND(H66,2)*ROUND(G66,3),2)</f>
        <v>0</v>
      </c>
      <c r="O66">
        <f>(I66*21)/100</f>
        <v>0</v>
      </c>
      <c r="P66" t="s">
        <v>27</v>
      </c>
    </row>
    <row r="67" spans="1:5" ht="12.75">
      <c r="A67" s="27" t="s">
        <v>52</v>
      </c>
      <c r="E67" s="28" t="s">
        <v>49</v>
      </c>
    </row>
    <row r="68" spans="1:5" ht="25.5">
      <c r="A68" s="29" t="s">
        <v>54</v>
      </c>
      <c r="E68" s="30" t="s">
        <v>221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0+O9+O19+O68+O87+O100+O134+O162+O175+O191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38" t="s">
        <v>15</v>
      </c>
      <c r="D3" s="35"/>
      <c r="E3" s="11" t="s">
        <v>16</v>
      </c>
      <c r="F3" s="1"/>
      <c r="G3" s="8"/>
      <c r="H3" s="7" t="s">
        <v>228</v>
      </c>
      <c r="I3" s="32">
        <f>0+I9+I19+I68+I87+I100+I134+I162+I175+I191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38" t="s">
        <v>228</v>
      </c>
      <c r="D4" s="35"/>
      <c r="E4" s="11" t="s">
        <v>229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39" t="s">
        <v>228</v>
      </c>
      <c r="D5" s="40"/>
      <c r="E5" s="14" t="s">
        <v>229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1" t="s">
        <v>28</v>
      </c>
      <c r="B6" s="41" t="s">
        <v>30</v>
      </c>
      <c r="C6" s="41" t="s">
        <v>32</v>
      </c>
      <c r="D6" s="41" t="s">
        <v>33</v>
      </c>
      <c r="E6" s="41" t="s">
        <v>34</v>
      </c>
      <c r="F6" s="41" t="s">
        <v>36</v>
      </c>
      <c r="G6" s="41" t="s">
        <v>38</v>
      </c>
      <c r="H6" s="41" t="s">
        <v>40</v>
      </c>
      <c r="I6" s="41"/>
    </row>
    <row r="7" spans="1:9" ht="12.75" customHeight="1">
      <c r="A7" s="41"/>
      <c r="B7" s="41"/>
      <c r="C7" s="41"/>
      <c r="D7" s="41"/>
      <c r="E7" s="41"/>
      <c r="F7" s="41"/>
      <c r="G7" s="41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0+I10+I13+I16</f>
        <v>0</v>
      </c>
      <c r="R9">
        <f>0+O10+O13+O16</f>
        <v>0</v>
      </c>
    </row>
    <row r="10" spans="1:16" ht="25.5">
      <c r="A10" s="17" t="s">
        <v>47</v>
      </c>
      <c r="B10" s="22" t="s">
        <v>31</v>
      </c>
      <c r="C10" s="22" t="s">
        <v>230</v>
      </c>
      <c r="D10" s="17" t="s">
        <v>49</v>
      </c>
      <c r="E10" s="23" t="s">
        <v>231</v>
      </c>
      <c r="F10" s="24" t="s">
        <v>94</v>
      </c>
      <c r="G10" s="25">
        <v>370.276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>
      <c r="A11" s="27" t="s">
        <v>52</v>
      </c>
      <c r="E11" s="28" t="s">
        <v>49</v>
      </c>
    </row>
    <row r="12" spans="1:5" ht="25.5">
      <c r="A12" s="31" t="s">
        <v>54</v>
      </c>
      <c r="E12" s="30" t="s">
        <v>232</v>
      </c>
    </row>
    <row r="13" spans="1:16" ht="12.75">
      <c r="A13" s="17" t="s">
        <v>47</v>
      </c>
      <c r="B13" s="22" t="s">
        <v>27</v>
      </c>
      <c r="C13" s="22" t="s">
        <v>233</v>
      </c>
      <c r="D13" s="17" t="s">
        <v>49</v>
      </c>
      <c r="E13" s="23" t="s">
        <v>234</v>
      </c>
      <c r="F13" s="24" t="s">
        <v>80</v>
      </c>
      <c r="G13" s="25">
        <v>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27</v>
      </c>
    </row>
    <row r="14" spans="1:5" ht="12.75">
      <c r="A14" s="27" t="s">
        <v>52</v>
      </c>
      <c r="E14" s="28" t="s">
        <v>235</v>
      </c>
    </row>
    <row r="15" spans="1:5" ht="12.75">
      <c r="A15" s="31" t="s">
        <v>54</v>
      </c>
      <c r="E15" s="30" t="s">
        <v>55</v>
      </c>
    </row>
    <row r="16" spans="1:16" ht="12.75">
      <c r="A16" s="17" t="s">
        <v>47</v>
      </c>
      <c r="B16" s="22" t="s">
        <v>26</v>
      </c>
      <c r="C16" s="22" t="s">
        <v>236</v>
      </c>
      <c r="D16" s="17" t="s">
        <v>49</v>
      </c>
      <c r="E16" s="23" t="s">
        <v>237</v>
      </c>
      <c r="F16" s="24" t="s">
        <v>51</v>
      </c>
      <c r="G16" s="25">
        <v>1</v>
      </c>
      <c r="H16" s="26">
        <v>0</v>
      </c>
      <c r="I16" s="26">
        <f>ROUND(ROUND(H16,2)*ROUND(G16,3),2)</f>
        <v>0</v>
      </c>
      <c r="O16">
        <f>(I16*21)/100</f>
        <v>0</v>
      </c>
      <c r="P16" t="s">
        <v>27</v>
      </c>
    </row>
    <row r="17" spans="1:5" ht="38.25">
      <c r="A17" s="27" t="s">
        <v>52</v>
      </c>
      <c r="E17" s="28" t="s">
        <v>238</v>
      </c>
    </row>
    <row r="18" spans="1:5" ht="12.75">
      <c r="A18" s="29" t="s">
        <v>54</v>
      </c>
      <c r="E18" s="30" t="s">
        <v>55</v>
      </c>
    </row>
    <row r="19" spans="1:18" ht="12.75" customHeight="1">
      <c r="A19" s="5" t="s">
        <v>45</v>
      </c>
      <c r="B19" s="5"/>
      <c r="C19" s="33" t="s">
        <v>31</v>
      </c>
      <c r="D19" s="5"/>
      <c r="E19" s="20" t="s">
        <v>114</v>
      </c>
      <c r="F19" s="5"/>
      <c r="G19" s="5"/>
      <c r="H19" s="5"/>
      <c r="I19" s="34">
        <f>0+Q19</f>
        <v>0</v>
      </c>
      <c r="O19">
        <f>0+R19</f>
        <v>0</v>
      </c>
      <c r="Q19">
        <f>0+I20+I23+I26+I29+I32+I35+I38+I41+I44+I47+I50+I53+I56+I59+I62+I65</f>
        <v>0</v>
      </c>
      <c r="R19">
        <f>0+O20+O23+O26+O29+O32+O35+O38+O41+O44+O47+O50+O53+O56+O59+O62+O65</f>
        <v>0</v>
      </c>
    </row>
    <row r="20" spans="1:16" ht="25.5">
      <c r="A20" s="17" t="s">
        <v>47</v>
      </c>
      <c r="B20" s="22" t="s">
        <v>35</v>
      </c>
      <c r="C20" s="22" t="s">
        <v>239</v>
      </c>
      <c r="D20" s="17" t="s">
        <v>49</v>
      </c>
      <c r="E20" s="23" t="s">
        <v>240</v>
      </c>
      <c r="F20" s="24" t="s">
        <v>123</v>
      </c>
      <c r="G20" s="25">
        <v>2.836</v>
      </c>
      <c r="H20" s="26">
        <v>0</v>
      </c>
      <c r="I20" s="26">
        <f>ROUND(ROUND(H20,2)*ROUND(G20,3),2)</f>
        <v>0</v>
      </c>
      <c r="O20">
        <f>(I20*21)/100</f>
        <v>0</v>
      </c>
      <c r="P20" t="s">
        <v>27</v>
      </c>
    </row>
    <row r="21" spans="1:5" ht="38.25">
      <c r="A21" s="27" t="s">
        <v>52</v>
      </c>
      <c r="E21" s="28" t="s">
        <v>241</v>
      </c>
    </row>
    <row r="22" spans="1:5" ht="12.75">
      <c r="A22" s="31" t="s">
        <v>54</v>
      </c>
      <c r="E22" s="30" t="s">
        <v>242</v>
      </c>
    </row>
    <row r="23" spans="1:16" ht="12.75">
      <c r="A23" s="17" t="s">
        <v>47</v>
      </c>
      <c r="B23" s="22" t="s">
        <v>37</v>
      </c>
      <c r="C23" s="22" t="s">
        <v>243</v>
      </c>
      <c r="D23" s="17" t="s">
        <v>49</v>
      </c>
      <c r="E23" s="23" t="s">
        <v>244</v>
      </c>
      <c r="F23" s="24" t="s">
        <v>151</v>
      </c>
      <c r="G23" s="25">
        <v>62.6</v>
      </c>
      <c r="H23" s="26">
        <v>0</v>
      </c>
      <c r="I23" s="26">
        <f>ROUND(ROUND(H23,2)*ROUND(G23,3),2)</f>
        <v>0</v>
      </c>
      <c r="O23">
        <f>(I23*21)/100</f>
        <v>0</v>
      </c>
      <c r="P23" t="s">
        <v>27</v>
      </c>
    </row>
    <row r="24" spans="1:5" ht="12.75">
      <c r="A24" s="27" t="s">
        <v>52</v>
      </c>
      <c r="E24" s="28" t="s">
        <v>245</v>
      </c>
    </row>
    <row r="25" spans="1:5" ht="12.75">
      <c r="A25" s="31" t="s">
        <v>54</v>
      </c>
      <c r="E25" s="30" t="s">
        <v>246</v>
      </c>
    </row>
    <row r="26" spans="1:16" ht="12.75">
      <c r="A26" s="17" t="s">
        <v>47</v>
      </c>
      <c r="B26" s="22" t="s">
        <v>39</v>
      </c>
      <c r="C26" s="22" t="s">
        <v>247</v>
      </c>
      <c r="D26" s="17" t="s">
        <v>49</v>
      </c>
      <c r="E26" s="23" t="s">
        <v>248</v>
      </c>
      <c r="F26" s="24" t="s">
        <v>151</v>
      </c>
      <c r="G26" s="25">
        <v>72</v>
      </c>
      <c r="H26" s="26">
        <v>0</v>
      </c>
      <c r="I26" s="26">
        <f>ROUND(ROUND(H26,2)*ROUND(G26,3),2)</f>
        <v>0</v>
      </c>
      <c r="O26">
        <f>(I26*21)/100</f>
        <v>0</v>
      </c>
      <c r="P26" t="s">
        <v>27</v>
      </c>
    </row>
    <row r="27" spans="1:5" ht="25.5">
      <c r="A27" s="27" t="s">
        <v>52</v>
      </c>
      <c r="E27" s="28" t="s">
        <v>249</v>
      </c>
    </row>
    <row r="28" spans="1:5" ht="12.75">
      <c r="A28" s="31" t="s">
        <v>54</v>
      </c>
      <c r="E28" s="30" t="s">
        <v>250</v>
      </c>
    </row>
    <row r="29" spans="1:16" ht="12.75">
      <c r="A29" s="17" t="s">
        <v>47</v>
      </c>
      <c r="B29" s="22" t="s">
        <v>70</v>
      </c>
      <c r="C29" s="22" t="s">
        <v>251</v>
      </c>
      <c r="D29" s="17" t="s">
        <v>49</v>
      </c>
      <c r="E29" s="23" t="s">
        <v>252</v>
      </c>
      <c r="F29" s="24" t="s">
        <v>151</v>
      </c>
      <c r="G29" s="25">
        <v>36</v>
      </c>
      <c r="H29" s="26">
        <v>0</v>
      </c>
      <c r="I29" s="26">
        <f>ROUND(ROUND(H29,2)*ROUND(G29,3),2)</f>
        <v>0</v>
      </c>
      <c r="O29">
        <f>(I29*21)/100</f>
        <v>0</v>
      </c>
      <c r="P29" t="s">
        <v>27</v>
      </c>
    </row>
    <row r="30" spans="1:5" ht="25.5">
      <c r="A30" s="27" t="s">
        <v>52</v>
      </c>
      <c r="E30" s="28" t="s">
        <v>253</v>
      </c>
    </row>
    <row r="31" spans="1:5" ht="12.75">
      <c r="A31" s="31" t="s">
        <v>54</v>
      </c>
      <c r="E31" s="30" t="s">
        <v>254</v>
      </c>
    </row>
    <row r="32" spans="1:16" ht="12.75">
      <c r="A32" s="17" t="s">
        <v>47</v>
      </c>
      <c r="B32" s="22" t="s">
        <v>74</v>
      </c>
      <c r="C32" s="22" t="s">
        <v>255</v>
      </c>
      <c r="D32" s="17" t="s">
        <v>137</v>
      </c>
      <c r="E32" s="23" t="s">
        <v>256</v>
      </c>
      <c r="F32" s="24" t="s">
        <v>123</v>
      </c>
      <c r="G32" s="25">
        <v>3.395</v>
      </c>
      <c r="H32" s="26">
        <v>0</v>
      </c>
      <c r="I32" s="26">
        <f>ROUND(ROUND(H32,2)*ROUND(G32,3),2)</f>
        <v>0</v>
      </c>
      <c r="O32">
        <f>(I32*21)/100</f>
        <v>0</v>
      </c>
      <c r="P32" t="s">
        <v>27</v>
      </c>
    </row>
    <row r="33" spans="1:5" ht="38.25">
      <c r="A33" s="27" t="s">
        <v>52</v>
      </c>
      <c r="E33" s="28" t="s">
        <v>257</v>
      </c>
    </row>
    <row r="34" spans="1:5" ht="38.25">
      <c r="A34" s="31" t="s">
        <v>54</v>
      </c>
      <c r="E34" s="30" t="s">
        <v>258</v>
      </c>
    </row>
    <row r="35" spans="1:16" ht="12.75">
      <c r="A35" s="17" t="s">
        <v>47</v>
      </c>
      <c r="B35" s="22" t="s">
        <v>42</v>
      </c>
      <c r="C35" s="22" t="s">
        <v>255</v>
      </c>
      <c r="D35" s="17" t="s">
        <v>143</v>
      </c>
      <c r="E35" s="23" t="s">
        <v>256</v>
      </c>
      <c r="F35" s="24" t="s">
        <v>123</v>
      </c>
      <c r="G35" s="25">
        <v>21.6</v>
      </c>
      <c r="H35" s="26">
        <v>0</v>
      </c>
      <c r="I35" s="26">
        <f>ROUND(ROUND(H35,2)*ROUND(G35,3),2)</f>
        <v>0</v>
      </c>
      <c r="O35">
        <f>(I35*21)/100</f>
        <v>0</v>
      </c>
      <c r="P35" t="s">
        <v>27</v>
      </c>
    </row>
    <row r="36" spans="1:5" ht="38.25">
      <c r="A36" s="27" t="s">
        <v>52</v>
      </c>
      <c r="E36" s="28" t="s">
        <v>259</v>
      </c>
    </row>
    <row r="37" spans="1:5" ht="12.75">
      <c r="A37" s="31" t="s">
        <v>54</v>
      </c>
      <c r="E37" s="30" t="s">
        <v>260</v>
      </c>
    </row>
    <row r="38" spans="1:16" ht="12.75">
      <c r="A38" s="17" t="s">
        <v>47</v>
      </c>
      <c r="B38" s="22" t="s">
        <v>44</v>
      </c>
      <c r="C38" s="22" t="s">
        <v>261</v>
      </c>
      <c r="D38" s="17" t="s">
        <v>137</v>
      </c>
      <c r="E38" s="23" t="s">
        <v>262</v>
      </c>
      <c r="F38" s="24" t="s">
        <v>123</v>
      </c>
      <c r="G38" s="25">
        <v>157.74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27</v>
      </c>
    </row>
    <row r="39" spans="1:5" ht="25.5">
      <c r="A39" s="27" t="s">
        <v>52</v>
      </c>
      <c r="E39" s="28" t="s">
        <v>263</v>
      </c>
    </row>
    <row r="40" spans="1:5" ht="89.25">
      <c r="A40" s="31" t="s">
        <v>54</v>
      </c>
      <c r="E40" s="30" t="s">
        <v>264</v>
      </c>
    </row>
    <row r="41" spans="1:16" ht="12.75">
      <c r="A41" s="17" t="s">
        <v>47</v>
      </c>
      <c r="B41" s="22" t="s">
        <v>86</v>
      </c>
      <c r="C41" s="22" t="s">
        <v>261</v>
      </c>
      <c r="D41" s="17" t="s">
        <v>143</v>
      </c>
      <c r="E41" s="23" t="s">
        <v>262</v>
      </c>
      <c r="F41" s="24" t="s">
        <v>123</v>
      </c>
      <c r="G41" s="25">
        <v>0.864</v>
      </c>
      <c r="H41" s="26">
        <v>0</v>
      </c>
      <c r="I41" s="26">
        <f>ROUND(ROUND(H41,2)*ROUND(G41,3),2)</f>
        <v>0</v>
      </c>
      <c r="O41">
        <f>(I41*21)/100</f>
        <v>0</v>
      </c>
      <c r="P41" t="s">
        <v>27</v>
      </c>
    </row>
    <row r="42" spans="1:5" ht="25.5">
      <c r="A42" s="27" t="s">
        <v>52</v>
      </c>
      <c r="E42" s="28" t="s">
        <v>265</v>
      </c>
    </row>
    <row r="43" spans="1:5" ht="12.75">
      <c r="A43" s="31" t="s">
        <v>54</v>
      </c>
      <c r="E43" s="30" t="s">
        <v>266</v>
      </c>
    </row>
    <row r="44" spans="1:16" ht="12.75">
      <c r="A44" s="17" t="s">
        <v>47</v>
      </c>
      <c r="B44" s="22" t="s">
        <v>131</v>
      </c>
      <c r="C44" s="22" t="s">
        <v>261</v>
      </c>
      <c r="D44" s="17" t="s">
        <v>127</v>
      </c>
      <c r="E44" s="23" t="s">
        <v>262</v>
      </c>
      <c r="F44" s="24" t="s">
        <v>123</v>
      </c>
      <c r="G44" s="25">
        <v>1.539</v>
      </c>
      <c r="H44" s="26">
        <v>0</v>
      </c>
      <c r="I44" s="26">
        <f>ROUND(ROUND(H44,2)*ROUND(G44,3),2)</f>
        <v>0</v>
      </c>
      <c r="O44">
        <f>(I44*21)/100</f>
        <v>0</v>
      </c>
      <c r="P44" t="s">
        <v>27</v>
      </c>
    </row>
    <row r="45" spans="1:5" ht="38.25">
      <c r="A45" s="27" t="s">
        <v>52</v>
      </c>
      <c r="E45" s="28" t="s">
        <v>267</v>
      </c>
    </row>
    <row r="46" spans="1:5" ht="12.75">
      <c r="A46" s="31" t="s">
        <v>54</v>
      </c>
      <c r="E46" s="30" t="s">
        <v>268</v>
      </c>
    </row>
    <row r="47" spans="1:16" ht="12.75">
      <c r="A47" s="17" t="s">
        <v>47</v>
      </c>
      <c r="B47" s="22" t="s">
        <v>135</v>
      </c>
      <c r="C47" s="22" t="s">
        <v>269</v>
      </c>
      <c r="D47" s="17" t="s">
        <v>137</v>
      </c>
      <c r="E47" s="23" t="s">
        <v>270</v>
      </c>
      <c r="F47" s="24" t="s">
        <v>123</v>
      </c>
      <c r="G47" s="25">
        <v>185.138</v>
      </c>
      <c r="H47" s="26">
        <v>0</v>
      </c>
      <c r="I47" s="26">
        <f>ROUND(ROUND(H47,2)*ROUND(G47,3),2)</f>
        <v>0</v>
      </c>
      <c r="O47">
        <f>(I47*21)/100</f>
        <v>0</v>
      </c>
      <c r="P47" t="s">
        <v>27</v>
      </c>
    </row>
    <row r="48" spans="1:5" ht="12.75">
      <c r="A48" s="27" t="s">
        <v>52</v>
      </c>
      <c r="E48" s="28" t="s">
        <v>271</v>
      </c>
    </row>
    <row r="49" spans="1:5" ht="255">
      <c r="A49" s="31" t="s">
        <v>54</v>
      </c>
      <c r="E49" s="30" t="s">
        <v>272</v>
      </c>
    </row>
    <row r="50" spans="1:16" ht="12.75">
      <c r="A50" s="17" t="s">
        <v>47</v>
      </c>
      <c r="B50" s="22" t="s">
        <v>141</v>
      </c>
      <c r="C50" s="22" t="s">
        <v>273</v>
      </c>
      <c r="D50" s="17" t="s">
        <v>49</v>
      </c>
      <c r="E50" s="23" t="s">
        <v>274</v>
      </c>
      <c r="F50" s="24" t="s">
        <v>123</v>
      </c>
      <c r="G50" s="25">
        <v>0.754</v>
      </c>
      <c r="H50" s="26">
        <v>0</v>
      </c>
      <c r="I50" s="26">
        <f>ROUND(ROUND(H50,2)*ROUND(G50,3),2)</f>
        <v>0</v>
      </c>
      <c r="O50">
        <f>(I50*21)/100</f>
        <v>0</v>
      </c>
      <c r="P50" t="s">
        <v>27</v>
      </c>
    </row>
    <row r="51" spans="1:5" ht="38.25">
      <c r="A51" s="27" t="s">
        <v>52</v>
      </c>
      <c r="E51" s="28" t="s">
        <v>275</v>
      </c>
    </row>
    <row r="52" spans="1:5" ht="38.25">
      <c r="A52" s="31" t="s">
        <v>54</v>
      </c>
      <c r="E52" s="30" t="s">
        <v>276</v>
      </c>
    </row>
    <row r="53" spans="1:16" ht="12.75">
      <c r="A53" s="17" t="s">
        <v>47</v>
      </c>
      <c r="B53" s="22" t="s">
        <v>148</v>
      </c>
      <c r="C53" s="22" t="s">
        <v>277</v>
      </c>
      <c r="D53" s="17" t="s">
        <v>49</v>
      </c>
      <c r="E53" s="23" t="s">
        <v>278</v>
      </c>
      <c r="F53" s="24" t="s">
        <v>123</v>
      </c>
      <c r="G53" s="25">
        <v>3.395</v>
      </c>
      <c r="H53" s="26">
        <v>0</v>
      </c>
      <c r="I53" s="26">
        <f>ROUND(ROUND(H53,2)*ROUND(G53,3),2)</f>
        <v>0</v>
      </c>
      <c r="O53">
        <f>(I53*21)/100</f>
        <v>0</v>
      </c>
      <c r="P53" t="s">
        <v>27</v>
      </c>
    </row>
    <row r="54" spans="1:5" ht="25.5">
      <c r="A54" s="27" t="s">
        <v>52</v>
      </c>
      <c r="E54" s="28" t="s">
        <v>279</v>
      </c>
    </row>
    <row r="55" spans="1:5" ht="38.25">
      <c r="A55" s="31" t="s">
        <v>54</v>
      </c>
      <c r="E55" s="30" t="s">
        <v>258</v>
      </c>
    </row>
    <row r="56" spans="1:16" ht="12.75">
      <c r="A56" s="17" t="s">
        <v>47</v>
      </c>
      <c r="B56" s="22" t="s">
        <v>154</v>
      </c>
      <c r="C56" s="22" t="s">
        <v>280</v>
      </c>
      <c r="D56" s="17" t="s">
        <v>137</v>
      </c>
      <c r="E56" s="23" t="s">
        <v>281</v>
      </c>
      <c r="F56" s="24" t="s">
        <v>117</v>
      </c>
      <c r="G56" s="25">
        <v>5.673</v>
      </c>
      <c r="H56" s="26">
        <v>0</v>
      </c>
      <c r="I56" s="26">
        <f>ROUND(ROUND(H56,2)*ROUND(G56,3),2)</f>
        <v>0</v>
      </c>
      <c r="O56">
        <f>(I56*21)/100</f>
        <v>0</v>
      </c>
      <c r="P56" t="s">
        <v>27</v>
      </c>
    </row>
    <row r="57" spans="1:5" ht="12.75">
      <c r="A57" s="27" t="s">
        <v>52</v>
      </c>
      <c r="E57" s="28" t="s">
        <v>282</v>
      </c>
    </row>
    <row r="58" spans="1:5" ht="12.75">
      <c r="A58" s="31" t="s">
        <v>54</v>
      </c>
      <c r="E58" s="30" t="s">
        <v>283</v>
      </c>
    </row>
    <row r="59" spans="1:16" ht="12.75">
      <c r="A59" s="17" t="s">
        <v>47</v>
      </c>
      <c r="B59" s="22" t="s">
        <v>159</v>
      </c>
      <c r="C59" s="22" t="s">
        <v>280</v>
      </c>
      <c r="D59" s="17" t="s">
        <v>143</v>
      </c>
      <c r="E59" s="23" t="s">
        <v>281</v>
      </c>
      <c r="F59" s="24" t="s">
        <v>117</v>
      </c>
      <c r="G59" s="25">
        <v>250</v>
      </c>
      <c r="H59" s="26">
        <v>0</v>
      </c>
      <c r="I59" s="26">
        <f>ROUND(ROUND(H59,2)*ROUND(G59,3),2)</f>
        <v>0</v>
      </c>
      <c r="O59">
        <f>(I59*21)/100</f>
        <v>0</v>
      </c>
      <c r="P59" t="s">
        <v>27</v>
      </c>
    </row>
    <row r="60" spans="1:5" ht="25.5">
      <c r="A60" s="27" t="s">
        <v>52</v>
      </c>
      <c r="E60" s="28" t="s">
        <v>284</v>
      </c>
    </row>
    <row r="61" spans="1:5" ht="12.75">
      <c r="A61" s="31" t="s">
        <v>54</v>
      </c>
      <c r="E61" s="30" t="s">
        <v>285</v>
      </c>
    </row>
    <row r="62" spans="1:16" ht="12.75">
      <c r="A62" s="17" t="s">
        <v>47</v>
      </c>
      <c r="B62" s="22" t="s">
        <v>162</v>
      </c>
      <c r="C62" s="22" t="s">
        <v>286</v>
      </c>
      <c r="D62" s="17" t="s">
        <v>49</v>
      </c>
      <c r="E62" s="23" t="s">
        <v>287</v>
      </c>
      <c r="F62" s="24" t="s">
        <v>117</v>
      </c>
      <c r="G62" s="25">
        <v>255.673</v>
      </c>
      <c r="H62" s="26">
        <v>0</v>
      </c>
      <c r="I62" s="26">
        <f>ROUND(ROUND(H62,2)*ROUND(G62,3),2)</f>
        <v>0</v>
      </c>
      <c r="O62">
        <f>(I62*21)/100</f>
        <v>0</v>
      </c>
      <c r="P62" t="s">
        <v>27</v>
      </c>
    </row>
    <row r="63" spans="1:5" ht="38.25">
      <c r="A63" s="27" t="s">
        <v>52</v>
      </c>
      <c r="E63" s="28" t="s">
        <v>288</v>
      </c>
    </row>
    <row r="64" spans="1:5" ht="12.75">
      <c r="A64" s="31" t="s">
        <v>54</v>
      </c>
      <c r="E64" s="30" t="s">
        <v>289</v>
      </c>
    </row>
    <row r="65" spans="1:16" ht="12.75">
      <c r="A65" s="17" t="s">
        <v>47</v>
      </c>
      <c r="B65" s="22" t="s">
        <v>167</v>
      </c>
      <c r="C65" s="22" t="s">
        <v>290</v>
      </c>
      <c r="D65" s="17" t="s">
        <v>49</v>
      </c>
      <c r="E65" s="23" t="s">
        <v>291</v>
      </c>
      <c r="F65" s="24" t="s">
        <v>117</v>
      </c>
      <c r="G65" s="25">
        <v>255.673</v>
      </c>
      <c r="H65" s="26">
        <v>0</v>
      </c>
      <c r="I65" s="26">
        <f>ROUND(ROUND(H65,2)*ROUND(G65,3),2)</f>
        <v>0</v>
      </c>
      <c r="O65">
        <f>(I65*21)/100</f>
        <v>0</v>
      </c>
      <c r="P65" t="s">
        <v>27</v>
      </c>
    </row>
    <row r="66" spans="1:5" ht="38.25">
      <c r="A66" s="27" t="s">
        <v>52</v>
      </c>
      <c r="E66" s="28" t="s">
        <v>292</v>
      </c>
    </row>
    <row r="67" spans="1:5" ht="12.75">
      <c r="A67" s="29" t="s">
        <v>54</v>
      </c>
      <c r="E67" s="30" t="s">
        <v>289</v>
      </c>
    </row>
    <row r="68" spans="1:18" ht="12.75" customHeight="1">
      <c r="A68" s="5" t="s">
        <v>45</v>
      </c>
      <c r="B68" s="5"/>
      <c r="C68" s="33" t="s">
        <v>27</v>
      </c>
      <c r="D68" s="5"/>
      <c r="E68" s="20" t="s">
        <v>293</v>
      </c>
      <c r="F68" s="5"/>
      <c r="G68" s="5"/>
      <c r="H68" s="5"/>
      <c r="I68" s="34">
        <f>0+Q68</f>
        <v>0</v>
      </c>
      <c r="O68">
        <f>0+R68</f>
        <v>0</v>
      </c>
      <c r="Q68">
        <f>0+I69+I72+I75+I78+I81+I84</f>
        <v>0</v>
      </c>
      <c r="R68">
        <f>0+O69+O72+O75+O78+O81+O84</f>
        <v>0</v>
      </c>
    </row>
    <row r="69" spans="1:16" ht="12.75">
      <c r="A69" s="17" t="s">
        <v>47</v>
      </c>
      <c r="B69" s="22" t="s">
        <v>294</v>
      </c>
      <c r="C69" s="22" t="s">
        <v>295</v>
      </c>
      <c r="D69" s="17" t="s">
        <v>49</v>
      </c>
      <c r="E69" s="23" t="s">
        <v>296</v>
      </c>
      <c r="F69" s="24" t="s">
        <v>123</v>
      </c>
      <c r="G69" s="25">
        <v>3.99</v>
      </c>
      <c r="H69" s="26">
        <v>0</v>
      </c>
      <c r="I69" s="26">
        <f>ROUND(ROUND(H69,2)*ROUND(G69,3),2)</f>
        <v>0</v>
      </c>
      <c r="O69">
        <f>(I69*21)/100</f>
        <v>0</v>
      </c>
      <c r="P69" t="s">
        <v>27</v>
      </c>
    </row>
    <row r="70" spans="1:5" ht="12.75">
      <c r="A70" s="27" t="s">
        <v>52</v>
      </c>
      <c r="E70" s="28" t="s">
        <v>297</v>
      </c>
    </row>
    <row r="71" spans="1:5" ht="12.75">
      <c r="A71" s="31" t="s">
        <v>54</v>
      </c>
      <c r="E71" s="30" t="s">
        <v>298</v>
      </c>
    </row>
    <row r="72" spans="1:16" ht="12.75">
      <c r="A72" s="17" t="s">
        <v>47</v>
      </c>
      <c r="B72" s="22" t="s">
        <v>299</v>
      </c>
      <c r="C72" s="22" t="s">
        <v>300</v>
      </c>
      <c r="D72" s="17" t="s">
        <v>49</v>
      </c>
      <c r="E72" s="23" t="s">
        <v>301</v>
      </c>
      <c r="F72" s="24" t="s">
        <v>117</v>
      </c>
      <c r="G72" s="25">
        <v>179.2</v>
      </c>
      <c r="H72" s="26">
        <v>0</v>
      </c>
      <c r="I72" s="26">
        <f>ROUND(ROUND(H72,2)*ROUND(G72,3),2)</f>
        <v>0</v>
      </c>
      <c r="O72">
        <f>(I72*21)/100</f>
        <v>0</v>
      </c>
      <c r="P72" t="s">
        <v>27</v>
      </c>
    </row>
    <row r="73" spans="1:5" ht="25.5">
      <c r="A73" s="27" t="s">
        <v>52</v>
      </c>
      <c r="E73" s="28" t="s">
        <v>302</v>
      </c>
    </row>
    <row r="74" spans="1:5" ht="12.75">
      <c r="A74" s="31" t="s">
        <v>54</v>
      </c>
      <c r="E74" s="30" t="s">
        <v>303</v>
      </c>
    </row>
    <row r="75" spans="1:16" ht="12.75">
      <c r="A75" s="17" t="s">
        <v>47</v>
      </c>
      <c r="B75" s="22" t="s">
        <v>304</v>
      </c>
      <c r="C75" s="22" t="s">
        <v>305</v>
      </c>
      <c r="D75" s="17" t="s">
        <v>49</v>
      </c>
      <c r="E75" s="23" t="s">
        <v>306</v>
      </c>
      <c r="F75" s="24" t="s">
        <v>117</v>
      </c>
      <c r="G75" s="25">
        <v>247.17</v>
      </c>
      <c r="H75" s="26">
        <v>0</v>
      </c>
      <c r="I75" s="26">
        <f>ROUND(ROUND(H75,2)*ROUND(G75,3),2)</f>
        <v>0</v>
      </c>
      <c r="O75">
        <f>(I75*21)/100</f>
        <v>0</v>
      </c>
      <c r="P75" t="s">
        <v>27</v>
      </c>
    </row>
    <row r="76" spans="1:5" ht="153">
      <c r="A76" s="27" t="s">
        <v>52</v>
      </c>
      <c r="E76" s="28" t="s">
        <v>307</v>
      </c>
    </row>
    <row r="77" spans="1:5" ht="12.75">
      <c r="A77" s="31" t="s">
        <v>54</v>
      </c>
      <c r="E77" s="30" t="s">
        <v>308</v>
      </c>
    </row>
    <row r="78" spans="1:16" ht="12.75">
      <c r="A78" s="17" t="s">
        <v>47</v>
      </c>
      <c r="B78" s="22" t="s">
        <v>309</v>
      </c>
      <c r="C78" s="22" t="s">
        <v>310</v>
      </c>
      <c r="D78" s="17" t="s">
        <v>49</v>
      </c>
      <c r="E78" s="23" t="s">
        <v>311</v>
      </c>
      <c r="F78" s="24" t="s">
        <v>123</v>
      </c>
      <c r="G78" s="25">
        <v>0.864</v>
      </c>
      <c r="H78" s="26">
        <v>0</v>
      </c>
      <c r="I78" s="26">
        <f>ROUND(ROUND(H78,2)*ROUND(G78,3),2)</f>
        <v>0</v>
      </c>
      <c r="O78">
        <f>(I78*21)/100</f>
        <v>0</v>
      </c>
      <c r="P78" t="s">
        <v>27</v>
      </c>
    </row>
    <row r="79" spans="1:5" ht="25.5">
      <c r="A79" s="27" t="s">
        <v>52</v>
      </c>
      <c r="E79" s="28" t="s">
        <v>312</v>
      </c>
    </row>
    <row r="80" spans="1:5" ht="12.75">
      <c r="A80" s="31" t="s">
        <v>54</v>
      </c>
      <c r="E80" s="30" t="s">
        <v>313</v>
      </c>
    </row>
    <row r="81" spans="1:16" ht="12.75">
      <c r="A81" s="17" t="s">
        <v>47</v>
      </c>
      <c r="B81" s="22" t="s">
        <v>314</v>
      </c>
      <c r="C81" s="22" t="s">
        <v>315</v>
      </c>
      <c r="D81" s="17" t="s">
        <v>49</v>
      </c>
      <c r="E81" s="23" t="s">
        <v>316</v>
      </c>
      <c r="F81" s="24" t="s">
        <v>117</v>
      </c>
      <c r="G81" s="25">
        <v>115.52</v>
      </c>
      <c r="H81" s="26">
        <v>0</v>
      </c>
      <c r="I81" s="26">
        <f>ROUND(ROUND(H81,2)*ROUND(G81,3),2)</f>
        <v>0</v>
      </c>
      <c r="O81">
        <f>(I81*21)/100</f>
        <v>0</v>
      </c>
      <c r="P81" t="s">
        <v>27</v>
      </c>
    </row>
    <row r="82" spans="1:5" ht="12.75">
      <c r="A82" s="27" t="s">
        <v>52</v>
      </c>
      <c r="E82" s="28" t="s">
        <v>317</v>
      </c>
    </row>
    <row r="83" spans="1:5" ht="12.75">
      <c r="A83" s="31" t="s">
        <v>54</v>
      </c>
      <c r="E83" s="30" t="s">
        <v>318</v>
      </c>
    </row>
    <row r="84" spans="1:16" ht="12.75">
      <c r="A84" s="17" t="s">
        <v>47</v>
      </c>
      <c r="B84" s="22" t="s">
        <v>319</v>
      </c>
      <c r="C84" s="22" t="s">
        <v>320</v>
      </c>
      <c r="D84" s="17" t="s">
        <v>49</v>
      </c>
      <c r="E84" s="23" t="s">
        <v>321</v>
      </c>
      <c r="F84" s="24" t="s">
        <v>117</v>
      </c>
      <c r="G84" s="25">
        <v>57.76</v>
      </c>
      <c r="H84" s="26">
        <v>0</v>
      </c>
      <c r="I84" s="26">
        <f>ROUND(ROUND(H84,2)*ROUND(G84,3),2)</f>
        <v>0</v>
      </c>
      <c r="O84">
        <f>(I84*21)/100</f>
        <v>0</v>
      </c>
      <c r="P84" t="s">
        <v>27</v>
      </c>
    </row>
    <row r="85" spans="1:5" ht="12.75">
      <c r="A85" s="27" t="s">
        <v>52</v>
      </c>
      <c r="E85" s="28" t="s">
        <v>322</v>
      </c>
    </row>
    <row r="86" spans="1:5" ht="12.75">
      <c r="A86" s="29" t="s">
        <v>54</v>
      </c>
      <c r="E86" s="30" t="s">
        <v>323</v>
      </c>
    </row>
    <row r="87" spans="1:18" ht="12.75" customHeight="1">
      <c r="A87" s="5" t="s">
        <v>45</v>
      </c>
      <c r="B87" s="5"/>
      <c r="C87" s="33" t="s">
        <v>26</v>
      </c>
      <c r="D87" s="5"/>
      <c r="E87" s="20" t="s">
        <v>324</v>
      </c>
      <c r="F87" s="5"/>
      <c r="G87" s="5"/>
      <c r="H87" s="5"/>
      <c r="I87" s="34">
        <f>0+Q87</f>
        <v>0</v>
      </c>
      <c r="O87">
        <f>0+R87</f>
        <v>0</v>
      </c>
      <c r="Q87">
        <f>0+I88+I91+I94+I97</f>
        <v>0</v>
      </c>
      <c r="R87">
        <f>0+O88+O91+O94+O97</f>
        <v>0</v>
      </c>
    </row>
    <row r="88" spans="1:16" ht="12.75">
      <c r="A88" s="17" t="s">
        <v>47</v>
      </c>
      <c r="B88" s="22" t="s">
        <v>325</v>
      </c>
      <c r="C88" s="22" t="s">
        <v>326</v>
      </c>
      <c r="D88" s="17" t="s">
        <v>49</v>
      </c>
      <c r="E88" s="23" t="s">
        <v>327</v>
      </c>
      <c r="F88" s="24" t="s">
        <v>123</v>
      </c>
      <c r="G88" s="25">
        <v>2.44</v>
      </c>
      <c r="H88" s="26">
        <v>0</v>
      </c>
      <c r="I88" s="26">
        <f>ROUND(ROUND(H88,2)*ROUND(G88,3),2)</f>
        <v>0</v>
      </c>
      <c r="O88">
        <f>(I88*21)/100</f>
        <v>0</v>
      </c>
      <c r="P88" t="s">
        <v>27</v>
      </c>
    </row>
    <row r="89" spans="1:5" ht="114.75">
      <c r="A89" s="27" t="s">
        <v>52</v>
      </c>
      <c r="E89" s="28" t="s">
        <v>328</v>
      </c>
    </row>
    <row r="90" spans="1:5" ht="12.75">
      <c r="A90" s="31" t="s">
        <v>54</v>
      </c>
      <c r="E90" s="30" t="s">
        <v>329</v>
      </c>
    </row>
    <row r="91" spans="1:16" ht="12.75">
      <c r="A91" s="17" t="s">
        <v>47</v>
      </c>
      <c r="B91" s="22" t="s">
        <v>330</v>
      </c>
      <c r="C91" s="22" t="s">
        <v>331</v>
      </c>
      <c r="D91" s="17" t="s">
        <v>49</v>
      </c>
      <c r="E91" s="23" t="s">
        <v>332</v>
      </c>
      <c r="F91" s="24" t="s">
        <v>123</v>
      </c>
      <c r="G91" s="25">
        <v>12.052</v>
      </c>
      <c r="H91" s="26">
        <v>0</v>
      </c>
      <c r="I91" s="26">
        <f>ROUND(ROUND(H91,2)*ROUND(G91,3),2)</f>
        <v>0</v>
      </c>
      <c r="O91">
        <f>(I91*21)/100</f>
        <v>0</v>
      </c>
      <c r="P91" t="s">
        <v>27</v>
      </c>
    </row>
    <row r="92" spans="1:5" ht="38.25">
      <c r="A92" s="27" t="s">
        <v>52</v>
      </c>
      <c r="E92" s="28" t="s">
        <v>333</v>
      </c>
    </row>
    <row r="93" spans="1:5" ht="153">
      <c r="A93" s="31" t="s">
        <v>54</v>
      </c>
      <c r="E93" s="30" t="s">
        <v>334</v>
      </c>
    </row>
    <row r="94" spans="1:16" ht="12.75">
      <c r="A94" s="17" t="s">
        <v>47</v>
      </c>
      <c r="B94" s="22" t="s">
        <v>335</v>
      </c>
      <c r="C94" s="22" t="s">
        <v>336</v>
      </c>
      <c r="D94" s="17" t="s">
        <v>49</v>
      </c>
      <c r="E94" s="23" t="s">
        <v>337</v>
      </c>
      <c r="F94" s="24" t="s">
        <v>123</v>
      </c>
      <c r="G94" s="25">
        <v>114.251</v>
      </c>
      <c r="H94" s="26">
        <v>0</v>
      </c>
      <c r="I94" s="26">
        <f>ROUND(ROUND(H94,2)*ROUND(G94,3),2)</f>
        <v>0</v>
      </c>
      <c r="O94">
        <f>(I94*21)/100</f>
        <v>0</v>
      </c>
      <c r="P94" t="s">
        <v>27</v>
      </c>
    </row>
    <row r="95" spans="1:5" ht="76.5">
      <c r="A95" s="27" t="s">
        <v>52</v>
      </c>
      <c r="E95" s="28" t="s">
        <v>338</v>
      </c>
    </row>
    <row r="96" spans="1:5" ht="12.75">
      <c r="A96" s="31" t="s">
        <v>54</v>
      </c>
      <c r="E96" s="30" t="s">
        <v>339</v>
      </c>
    </row>
    <row r="97" spans="1:16" ht="12.75">
      <c r="A97" s="17" t="s">
        <v>47</v>
      </c>
      <c r="B97" s="22" t="s">
        <v>340</v>
      </c>
      <c r="C97" s="22" t="s">
        <v>341</v>
      </c>
      <c r="D97" s="17" t="s">
        <v>49</v>
      </c>
      <c r="E97" s="23" t="s">
        <v>342</v>
      </c>
      <c r="F97" s="24" t="s">
        <v>94</v>
      </c>
      <c r="G97" s="25">
        <v>25.135</v>
      </c>
      <c r="H97" s="26">
        <v>0</v>
      </c>
      <c r="I97" s="26">
        <f>ROUND(ROUND(H97,2)*ROUND(G97,3),2)</f>
        <v>0</v>
      </c>
      <c r="O97">
        <f>(I97*21)/100</f>
        <v>0</v>
      </c>
      <c r="P97" t="s">
        <v>27</v>
      </c>
    </row>
    <row r="98" spans="1:5" ht="25.5">
      <c r="A98" s="27" t="s">
        <v>52</v>
      </c>
      <c r="E98" s="28" t="s">
        <v>343</v>
      </c>
    </row>
    <row r="99" spans="1:5" ht="12.75">
      <c r="A99" s="29" t="s">
        <v>54</v>
      </c>
      <c r="E99" s="30" t="s">
        <v>344</v>
      </c>
    </row>
    <row r="100" spans="1:18" ht="12.75" customHeight="1">
      <c r="A100" s="5" t="s">
        <v>45</v>
      </c>
      <c r="B100" s="5"/>
      <c r="C100" s="33" t="s">
        <v>35</v>
      </c>
      <c r="D100" s="5"/>
      <c r="E100" s="20" t="s">
        <v>345</v>
      </c>
      <c r="F100" s="5"/>
      <c r="G100" s="5"/>
      <c r="H100" s="5"/>
      <c r="I100" s="34">
        <f>0+Q100</f>
        <v>0</v>
      </c>
      <c r="O100">
        <f>0+R100</f>
        <v>0</v>
      </c>
      <c r="Q100">
        <f>0+I101+I104+I107+I110+I113+I116+I119+I122+I125+I128+I131</f>
        <v>0</v>
      </c>
      <c r="R100">
        <f>0+O101+O104+O107+O110+O113+O116+O119+O122+O125+O128+O131</f>
        <v>0</v>
      </c>
    </row>
    <row r="101" spans="1:16" ht="12.75">
      <c r="A101" s="17" t="s">
        <v>47</v>
      </c>
      <c r="B101" s="22" t="s">
        <v>346</v>
      </c>
      <c r="C101" s="22" t="s">
        <v>347</v>
      </c>
      <c r="D101" s="17" t="s">
        <v>137</v>
      </c>
      <c r="E101" s="23" t="s">
        <v>348</v>
      </c>
      <c r="F101" s="24" t="s">
        <v>123</v>
      </c>
      <c r="G101" s="25">
        <v>16.08</v>
      </c>
      <c r="H101" s="26">
        <v>0</v>
      </c>
      <c r="I101" s="26">
        <f>ROUND(ROUND(H101,2)*ROUND(G101,3),2)</f>
        <v>0</v>
      </c>
      <c r="O101">
        <f>(I101*21)/100</f>
        <v>0</v>
      </c>
      <c r="P101" t="s">
        <v>27</v>
      </c>
    </row>
    <row r="102" spans="1:5" ht="38.25">
      <c r="A102" s="27" t="s">
        <v>52</v>
      </c>
      <c r="E102" s="28" t="s">
        <v>349</v>
      </c>
    </row>
    <row r="103" spans="1:5" ht="12.75">
      <c r="A103" s="31" t="s">
        <v>54</v>
      </c>
      <c r="E103" s="30" t="s">
        <v>350</v>
      </c>
    </row>
    <row r="104" spans="1:16" ht="12.75">
      <c r="A104" s="17" t="s">
        <v>47</v>
      </c>
      <c r="B104" s="22" t="s">
        <v>351</v>
      </c>
      <c r="C104" s="22" t="s">
        <v>347</v>
      </c>
      <c r="D104" s="17" t="s">
        <v>143</v>
      </c>
      <c r="E104" s="23" t="s">
        <v>348</v>
      </c>
      <c r="F104" s="24" t="s">
        <v>123</v>
      </c>
      <c r="G104" s="25">
        <v>25.6</v>
      </c>
      <c r="H104" s="26">
        <v>0</v>
      </c>
      <c r="I104" s="26">
        <f>ROUND(ROUND(H104,2)*ROUND(G104,3),2)</f>
        <v>0</v>
      </c>
      <c r="O104">
        <f>(I104*21)/100</f>
        <v>0</v>
      </c>
      <c r="P104" t="s">
        <v>27</v>
      </c>
    </row>
    <row r="105" spans="1:5" ht="25.5">
      <c r="A105" s="27" t="s">
        <v>52</v>
      </c>
      <c r="E105" s="28" t="s">
        <v>352</v>
      </c>
    </row>
    <row r="106" spans="1:5" ht="12.75">
      <c r="A106" s="31" t="s">
        <v>54</v>
      </c>
      <c r="E106" s="30" t="s">
        <v>353</v>
      </c>
    </row>
    <row r="107" spans="1:16" ht="12.75">
      <c r="A107" s="17" t="s">
        <v>47</v>
      </c>
      <c r="B107" s="22" t="s">
        <v>354</v>
      </c>
      <c r="C107" s="22" t="s">
        <v>355</v>
      </c>
      <c r="D107" s="17" t="s">
        <v>137</v>
      </c>
      <c r="E107" s="23" t="s">
        <v>356</v>
      </c>
      <c r="F107" s="24" t="s">
        <v>123</v>
      </c>
      <c r="G107" s="25">
        <v>2.013</v>
      </c>
      <c r="H107" s="26">
        <v>0</v>
      </c>
      <c r="I107" s="26">
        <f>ROUND(ROUND(H107,2)*ROUND(G107,3),2)</f>
        <v>0</v>
      </c>
      <c r="O107">
        <f>(I107*21)/100</f>
        <v>0</v>
      </c>
      <c r="P107" t="s">
        <v>27</v>
      </c>
    </row>
    <row r="108" spans="1:5" ht="38.25">
      <c r="A108" s="27" t="s">
        <v>52</v>
      </c>
      <c r="E108" s="28" t="s">
        <v>357</v>
      </c>
    </row>
    <row r="109" spans="1:5" ht="127.5">
      <c r="A109" s="31" t="s">
        <v>54</v>
      </c>
      <c r="E109" s="30" t="s">
        <v>358</v>
      </c>
    </row>
    <row r="110" spans="1:16" ht="12.75">
      <c r="A110" s="17" t="s">
        <v>47</v>
      </c>
      <c r="B110" s="22" t="s">
        <v>359</v>
      </c>
      <c r="C110" s="22" t="s">
        <v>355</v>
      </c>
      <c r="D110" s="17" t="s">
        <v>143</v>
      </c>
      <c r="E110" s="23" t="s">
        <v>356</v>
      </c>
      <c r="F110" s="24" t="s">
        <v>123</v>
      </c>
      <c r="G110" s="25">
        <v>7.367</v>
      </c>
      <c r="H110" s="26">
        <v>0</v>
      </c>
      <c r="I110" s="26">
        <f>ROUND(ROUND(H110,2)*ROUND(G110,3),2)</f>
        <v>0</v>
      </c>
      <c r="O110">
        <f>(I110*21)/100</f>
        <v>0</v>
      </c>
      <c r="P110" t="s">
        <v>27</v>
      </c>
    </row>
    <row r="111" spans="1:5" ht="25.5">
      <c r="A111" s="27" t="s">
        <v>52</v>
      </c>
      <c r="E111" s="28" t="s">
        <v>360</v>
      </c>
    </row>
    <row r="112" spans="1:5" ht="12.75">
      <c r="A112" s="31" t="s">
        <v>54</v>
      </c>
      <c r="E112" s="30" t="s">
        <v>361</v>
      </c>
    </row>
    <row r="113" spans="1:16" ht="12.75">
      <c r="A113" s="17" t="s">
        <v>47</v>
      </c>
      <c r="B113" s="22" t="s">
        <v>362</v>
      </c>
      <c r="C113" s="22" t="s">
        <v>363</v>
      </c>
      <c r="D113" s="17" t="s">
        <v>49</v>
      </c>
      <c r="E113" s="23" t="s">
        <v>364</v>
      </c>
      <c r="F113" s="24" t="s">
        <v>123</v>
      </c>
      <c r="G113" s="25">
        <v>5.28</v>
      </c>
      <c r="H113" s="26">
        <v>0</v>
      </c>
      <c r="I113" s="26">
        <f>ROUND(ROUND(H113,2)*ROUND(G113,3),2)</f>
        <v>0</v>
      </c>
      <c r="O113">
        <f>(I113*21)/100</f>
        <v>0</v>
      </c>
      <c r="P113" t="s">
        <v>27</v>
      </c>
    </row>
    <row r="114" spans="1:5" ht="63.75">
      <c r="A114" s="27" t="s">
        <v>52</v>
      </c>
      <c r="E114" s="28" t="s">
        <v>365</v>
      </c>
    </row>
    <row r="115" spans="1:5" ht="12.75">
      <c r="A115" s="31" t="s">
        <v>54</v>
      </c>
      <c r="E115" s="30" t="s">
        <v>366</v>
      </c>
    </row>
    <row r="116" spans="1:16" ht="12.75">
      <c r="A116" s="17" t="s">
        <v>47</v>
      </c>
      <c r="B116" s="22" t="s">
        <v>367</v>
      </c>
      <c r="C116" s="22" t="s">
        <v>368</v>
      </c>
      <c r="D116" s="17" t="s">
        <v>49</v>
      </c>
      <c r="E116" s="23" t="s">
        <v>369</v>
      </c>
      <c r="F116" s="24" t="s">
        <v>94</v>
      </c>
      <c r="G116" s="25">
        <v>0.24</v>
      </c>
      <c r="H116" s="26">
        <v>0</v>
      </c>
      <c r="I116" s="26">
        <f>ROUND(ROUND(H116,2)*ROUND(G116,3),2)</f>
        <v>0</v>
      </c>
      <c r="O116">
        <f>(I116*21)/100</f>
        <v>0</v>
      </c>
      <c r="P116" t="s">
        <v>27</v>
      </c>
    </row>
    <row r="117" spans="1:5" ht="38.25">
      <c r="A117" s="27" t="s">
        <v>52</v>
      </c>
      <c r="E117" s="28" t="s">
        <v>370</v>
      </c>
    </row>
    <row r="118" spans="1:5" ht="12.75">
      <c r="A118" s="31" t="s">
        <v>54</v>
      </c>
      <c r="E118" s="30" t="s">
        <v>371</v>
      </c>
    </row>
    <row r="119" spans="1:16" ht="12.75">
      <c r="A119" s="17" t="s">
        <v>47</v>
      </c>
      <c r="B119" s="22" t="s">
        <v>372</v>
      </c>
      <c r="C119" s="22" t="s">
        <v>373</v>
      </c>
      <c r="D119" s="17" t="s">
        <v>49</v>
      </c>
      <c r="E119" s="23" t="s">
        <v>374</v>
      </c>
      <c r="F119" s="24" t="s">
        <v>123</v>
      </c>
      <c r="G119" s="25">
        <v>46.954</v>
      </c>
      <c r="H119" s="26">
        <v>0</v>
      </c>
      <c r="I119" s="26">
        <f>ROUND(ROUND(H119,2)*ROUND(G119,3),2)</f>
        <v>0</v>
      </c>
      <c r="O119">
        <f>(I119*21)/100</f>
        <v>0</v>
      </c>
      <c r="P119" t="s">
        <v>27</v>
      </c>
    </row>
    <row r="120" spans="1:5" ht="12.75">
      <c r="A120" s="27" t="s">
        <v>52</v>
      </c>
      <c r="E120" s="28" t="s">
        <v>375</v>
      </c>
    </row>
    <row r="121" spans="1:5" ht="38.25">
      <c r="A121" s="31" t="s">
        <v>54</v>
      </c>
      <c r="E121" s="30" t="s">
        <v>376</v>
      </c>
    </row>
    <row r="122" spans="1:16" ht="12.75">
      <c r="A122" s="17" t="s">
        <v>47</v>
      </c>
      <c r="B122" s="22" t="s">
        <v>377</v>
      </c>
      <c r="C122" s="22" t="s">
        <v>378</v>
      </c>
      <c r="D122" s="17" t="s">
        <v>49</v>
      </c>
      <c r="E122" s="23" t="s">
        <v>379</v>
      </c>
      <c r="F122" s="24" t="s">
        <v>123</v>
      </c>
      <c r="G122" s="25">
        <v>97.536</v>
      </c>
      <c r="H122" s="26">
        <v>0</v>
      </c>
      <c r="I122" s="26">
        <f>ROUND(ROUND(H122,2)*ROUND(G122,3),2)</f>
        <v>0</v>
      </c>
      <c r="O122">
        <f>(I122*21)/100</f>
        <v>0</v>
      </c>
      <c r="P122" t="s">
        <v>27</v>
      </c>
    </row>
    <row r="123" spans="1:5" ht="12.75">
      <c r="A123" s="27" t="s">
        <v>52</v>
      </c>
      <c r="E123" s="28" t="s">
        <v>380</v>
      </c>
    </row>
    <row r="124" spans="1:5" ht="38.25">
      <c r="A124" s="31" t="s">
        <v>54</v>
      </c>
      <c r="E124" s="30" t="s">
        <v>381</v>
      </c>
    </row>
    <row r="125" spans="1:16" ht="12.75">
      <c r="A125" s="17" t="s">
        <v>47</v>
      </c>
      <c r="B125" s="22" t="s">
        <v>382</v>
      </c>
      <c r="C125" s="22" t="s">
        <v>383</v>
      </c>
      <c r="D125" s="17" t="s">
        <v>49</v>
      </c>
      <c r="E125" s="23" t="s">
        <v>384</v>
      </c>
      <c r="F125" s="24" t="s">
        <v>123</v>
      </c>
      <c r="G125" s="25">
        <v>5.435</v>
      </c>
      <c r="H125" s="26">
        <v>0</v>
      </c>
      <c r="I125" s="26">
        <f>ROUND(ROUND(H125,2)*ROUND(G125,3),2)</f>
        <v>0</v>
      </c>
      <c r="O125">
        <f>(I125*21)/100</f>
        <v>0</v>
      </c>
      <c r="P125" t="s">
        <v>27</v>
      </c>
    </row>
    <row r="126" spans="1:5" ht="12.75">
      <c r="A126" s="27" t="s">
        <v>52</v>
      </c>
      <c r="E126" s="28" t="s">
        <v>385</v>
      </c>
    </row>
    <row r="127" spans="1:5" ht="12.75">
      <c r="A127" s="31" t="s">
        <v>54</v>
      </c>
      <c r="E127" s="30" t="s">
        <v>386</v>
      </c>
    </row>
    <row r="128" spans="1:16" ht="12.75">
      <c r="A128" s="17" t="s">
        <v>47</v>
      </c>
      <c r="B128" s="22" t="s">
        <v>387</v>
      </c>
      <c r="C128" s="22" t="s">
        <v>388</v>
      </c>
      <c r="D128" s="17" t="s">
        <v>49</v>
      </c>
      <c r="E128" s="23" t="s">
        <v>389</v>
      </c>
      <c r="F128" s="24" t="s">
        <v>123</v>
      </c>
      <c r="G128" s="25">
        <v>18.418</v>
      </c>
      <c r="H128" s="26">
        <v>0</v>
      </c>
      <c r="I128" s="26">
        <f>ROUND(ROUND(H128,2)*ROUND(G128,3),2)</f>
        <v>0</v>
      </c>
      <c r="O128">
        <f>(I128*21)/100</f>
        <v>0</v>
      </c>
      <c r="P128" t="s">
        <v>27</v>
      </c>
    </row>
    <row r="129" spans="1:5" ht="51">
      <c r="A129" s="27" t="s">
        <v>52</v>
      </c>
      <c r="E129" s="28" t="s">
        <v>390</v>
      </c>
    </row>
    <row r="130" spans="1:5" ht="12.75">
      <c r="A130" s="31" t="s">
        <v>54</v>
      </c>
      <c r="E130" s="30" t="s">
        <v>391</v>
      </c>
    </row>
    <row r="131" spans="1:16" ht="12.75">
      <c r="A131" s="17" t="s">
        <v>47</v>
      </c>
      <c r="B131" s="22" t="s">
        <v>392</v>
      </c>
      <c r="C131" s="22" t="s">
        <v>393</v>
      </c>
      <c r="D131" s="17" t="s">
        <v>49</v>
      </c>
      <c r="E131" s="23" t="s">
        <v>394</v>
      </c>
      <c r="F131" s="24" t="s">
        <v>123</v>
      </c>
      <c r="G131" s="25">
        <v>1.656</v>
      </c>
      <c r="H131" s="26">
        <v>0</v>
      </c>
      <c r="I131" s="26">
        <f>ROUND(ROUND(H131,2)*ROUND(G131,3),2)</f>
        <v>0</v>
      </c>
      <c r="O131">
        <f>(I131*21)/100</f>
        <v>0</v>
      </c>
      <c r="P131" t="s">
        <v>27</v>
      </c>
    </row>
    <row r="132" spans="1:5" ht="25.5">
      <c r="A132" s="27" t="s">
        <v>52</v>
      </c>
      <c r="E132" s="28" t="s">
        <v>395</v>
      </c>
    </row>
    <row r="133" spans="1:5" ht="12.75">
      <c r="A133" s="29" t="s">
        <v>54</v>
      </c>
      <c r="E133" s="30" t="s">
        <v>396</v>
      </c>
    </row>
    <row r="134" spans="1:18" ht="12.75" customHeight="1">
      <c r="A134" s="5" t="s">
        <v>45</v>
      </c>
      <c r="B134" s="5"/>
      <c r="C134" s="33" t="s">
        <v>37</v>
      </c>
      <c r="D134" s="5"/>
      <c r="E134" s="20" t="s">
        <v>178</v>
      </c>
      <c r="F134" s="5"/>
      <c r="G134" s="5"/>
      <c r="H134" s="5"/>
      <c r="I134" s="34">
        <f>0+Q134</f>
        <v>0</v>
      </c>
      <c r="O134">
        <f>0+R134</f>
        <v>0</v>
      </c>
      <c r="Q134">
        <f>0+I135+I138+I141+I144+I147+I150+I153+I156+I159</f>
        <v>0</v>
      </c>
      <c r="R134">
        <f>0+O135+O138+O141+O144+O147+O150+O153+O156+O159</f>
        <v>0</v>
      </c>
    </row>
    <row r="135" spans="1:16" ht="12.75">
      <c r="A135" s="17" t="s">
        <v>47</v>
      </c>
      <c r="B135" s="22" t="s">
        <v>397</v>
      </c>
      <c r="C135" s="22" t="s">
        <v>398</v>
      </c>
      <c r="D135" s="17" t="s">
        <v>49</v>
      </c>
      <c r="E135" s="23" t="s">
        <v>399</v>
      </c>
      <c r="F135" s="24" t="s">
        <v>117</v>
      </c>
      <c r="G135" s="25">
        <v>152.106</v>
      </c>
      <c r="H135" s="26">
        <v>0</v>
      </c>
      <c r="I135" s="26">
        <f>ROUND(ROUND(H135,2)*ROUND(G135,3),2)</f>
        <v>0</v>
      </c>
      <c r="O135">
        <f>(I135*21)/100</f>
        <v>0</v>
      </c>
      <c r="P135" t="s">
        <v>27</v>
      </c>
    </row>
    <row r="136" spans="1:5" ht="12.75">
      <c r="A136" s="27" t="s">
        <v>52</v>
      </c>
      <c r="E136" s="28" t="s">
        <v>400</v>
      </c>
    </row>
    <row r="137" spans="1:5" ht="12.75">
      <c r="A137" s="31" t="s">
        <v>54</v>
      </c>
      <c r="E137" s="30" t="s">
        <v>401</v>
      </c>
    </row>
    <row r="138" spans="1:16" ht="12.75">
      <c r="A138" s="17" t="s">
        <v>47</v>
      </c>
      <c r="B138" s="22" t="s">
        <v>402</v>
      </c>
      <c r="C138" s="22" t="s">
        <v>403</v>
      </c>
      <c r="D138" s="17" t="s">
        <v>49</v>
      </c>
      <c r="E138" s="23" t="s">
        <v>404</v>
      </c>
      <c r="F138" s="24" t="s">
        <v>117</v>
      </c>
      <c r="G138" s="25">
        <v>152.106</v>
      </c>
      <c r="H138" s="26">
        <v>0</v>
      </c>
      <c r="I138" s="26">
        <f>ROUND(ROUND(H138,2)*ROUND(G138,3),2)</f>
        <v>0</v>
      </c>
      <c r="O138">
        <f>(I138*21)/100</f>
        <v>0</v>
      </c>
      <c r="P138" t="s">
        <v>27</v>
      </c>
    </row>
    <row r="139" spans="1:5" ht="12.75">
      <c r="A139" s="27" t="s">
        <v>52</v>
      </c>
      <c r="E139" s="28" t="s">
        <v>405</v>
      </c>
    </row>
    <row r="140" spans="1:5" ht="12.75">
      <c r="A140" s="31" t="s">
        <v>54</v>
      </c>
      <c r="E140" s="30" t="s">
        <v>401</v>
      </c>
    </row>
    <row r="141" spans="1:16" ht="12.75">
      <c r="A141" s="17" t="s">
        <v>47</v>
      </c>
      <c r="B141" s="22" t="s">
        <v>406</v>
      </c>
      <c r="C141" s="22" t="s">
        <v>407</v>
      </c>
      <c r="D141" s="17" t="s">
        <v>49</v>
      </c>
      <c r="E141" s="23" t="s">
        <v>408</v>
      </c>
      <c r="F141" s="24" t="s">
        <v>123</v>
      </c>
      <c r="G141" s="25">
        <v>2.836</v>
      </c>
      <c r="H141" s="26">
        <v>0</v>
      </c>
      <c r="I141" s="26">
        <f>ROUND(ROUND(H141,2)*ROUND(G141,3),2)</f>
        <v>0</v>
      </c>
      <c r="O141">
        <f>(I141*21)/100</f>
        <v>0</v>
      </c>
      <c r="P141" t="s">
        <v>27</v>
      </c>
    </row>
    <row r="142" spans="1:5" ht="25.5">
      <c r="A142" s="27" t="s">
        <v>52</v>
      </c>
      <c r="E142" s="28" t="s">
        <v>409</v>
      </c>
    </row>
    <row r="143" spans="1:5" ht="12.75">
      <c r="A143" s="31" t="s">
        <v>54</v>
      </c>
      <c r="E143" s="30" t="s">
        <v>242</v>
      </c>
    </row>
    <row r="144" spans="1:16" ht="12.75">
      <c r="A144" s="17" t="s">
        <v>47</v>
      </c>
      <c r="B144" s="22" t="s">
        <v>410</v>
      </c>
      <c r="C144" s="22" t="s">
        <v>411</v>
      </c>
      <c r="D144" s="17" t="s">
        <v>49</v>
      </c>
      <c r="E144" s="23" t="s">
        <v>412</v>
      </c>
      <c r="F144" s="24" t="s">
        <v>117</v>
      </c>
      <c r="G144" s="25">
        <v>212.1</v>
      </c>
      <c r="H144" s="26">
        <v>0</v>
      </c>
      <c r="I144" s="26">
        <f>ROUND(ROUND(H144,2)*ROUND(G144,3),2)</f>
        <v>0</v>
      </c>
      <c r="O144">
        <f>(I144*21)/100</f>
        <v>0</v>
      </c>
      <c r="P144" t="s">
        <v>27</v>
      </c>
    </row>
    <row r="145" spans="1:5" ht="12.75">
      <c r="A145" s="27" t="s">
        <v>52</v>
      </c>
      <c r="E145" s="28" t="s">
        <v>413</v>
      </c>
    </row>
    <row r="146" spans="1:5" ht="12.75">
      <c r="A146" s="31" t="s">
        <v>54</v>
      </c>
      <c r="E146" s="30" t="s">
        <v>414</v>
      </c>
    </row>
    <row r="147" spans="1:16" ht="12.75">
      <c r="A147" s="17" t="s">
        <v>47</v>
      </c>
      <c r="B147" s="22" t="s">
        <v>415</v>
      </c>
      <c r="C147" s="22" t="s">
        <v>416</v>
      </c>
      <c r="D147" s="17" t="s">
        <v>49</v>
      </c>
      <c r="E147" s="23" t="s">
        <v>417</v>
      </c>
      <c r="F147" s="24" t="s">
        <v>117</v>
      </c>
      <c r="G147" s="25">
        <v>381.78</v>
      </c>
      <c r="H147" s="26">
        <v>0</v>
      </c>
      <c r="I147" s="26">
        <f>ROUND(ROUND(H147,2)*ROUND(G147,3),2)</f>
        <v>0</v>
      </c>
      <c r="O147">
        <f>(I147*21)/100</f>
        <v>0</v>
      </c>
      <c r="P147" t="s">
        <v>27</v>
      </c>
    </row>
    <row r="148" spans="1:5" ht="12.75">
      <c r="A148" s="27" t="s">
        <v>52</v>
      </c>
      <c r="E148" s="28" t="s">
        <v>418</v>
      </c>
    </row>
    <row r="149" spans="1:5" ht="38.25">
      <c r="A149" s="31" t="s">
        <v>54</v>
      </c>
      <c r="E149" s="30" t="s">
        <v>419</v>
      </c>
    </row>
    <row r="150" spans="1:16" ht="25.5">
      <c r="A150" s="17" t="s">
        <v>47</v>
      </c>
      <c r="B150" s="22" t="s">
        <v>420</v>
      </c>
      <c r="C150" s="22" t="s">
        <v>421</v>
      </c>
      <c r="D150" s="17" t="s">
        <v>49</v>
      </c>
      <c r="E150" s="23" t="s">
        <v>422</v>
      </c>
      <c r="F150" s="24" t="s">
        <v>117</v>
      </c>
      <c r="G150" s="25">
        <v>236.34</v>
      </c>
      <c r="H150" s="26">
        <v>0</v>
      </c>
      <c r="I150" s="26">
        <f>ROUND(ROUND(H150,2)*ROUND(G150,3),2)</f>
        <v>0</v>
      </c>
      <c r="O150">
        <f>(I150*21)/100</f>
        <v>0</v>
      </c>
      <c r="P150" t="s">
        <v>27</v>
      </c>
    </row>
    <row r="151" spans="1:5" ht="12.75">
      <c r="A151" s="27" t="s">
        <v>52</v>
      </c>
      <c r="E151" s="28" t="s">
        <v>423</v>
      </c>
    </row>
    <row r="152" spans="1:5" ht="12.75">
      <c r="A152" s="31" t="s">
        <v>54</v>
      </c>
      <c r="E152" s="30" t="s">
        <v>424</v>
      </c>
    </row>
    <row r="153" spans="1:16" ht="12.75">
      <c r="A153" s="17" t="s">
        <v>47</v>
      </c>
      <c r="B153" s="22" t="s">
        <v>425</v>
      </c>
      <c r="C153" s="22" t="s">
        <v>426</v>
      </c>
      <c r="D153" s="17" t="s">
        <v>49</v>
      </c>
      <c r="E153" s="23" t="s">
        <v>427</v>
      </c>
      <c r="F153" s="24" t="s">
        <v>117</v>
      </c>
      <c r="G153" s="25">
        <v>206.04</v>
      </c>
      <c r="H153" s="26">
        <v>0</v>
      </c>
      <c r="I153" s="26">
        <f>ROUND(ROUND(H153,2)*ROUND(G153,3),2)</f>
        <v>0</v>
      </c>
      <c r="O153">
        <f>(I153*21)/100</f>
        <v>0</v>
      </c>
      <c r="P153" t="s">
        <v>27</v>
      </c>
    </row>
    <row r="154" spans="1:5" ht="12.75">
      <c r="A154" s="27" t="s">
        <v>52</v>
      </c>
      <c r="E154" s="28" t="s">
        <v>428</v>
      </c>
    </row>
    <row r="155" spans="1:5" ht="12.75">
      <c r="A155" s="31" t="s">
        <v>54</v>
      </c>
      <c r="E155" s="30" t="s">
        <v>429</v>
      </c>
    </row>
    <row r="156" spans="1:16" ht="25.5">
      <c r="A156" s="17" t="s">
        <v>47</v>
      </c>
      <c r="B156" s="22" t="s">
        <v>430</v>
      </c>
      <c r="C156" s="22" t="s">
        <v>431</v>
      </c>
      <c r="D156" s="17" t="s">
        <v>49</v>
      </c>
      <c r="E156" s="23" t="s">
        <v>432</v>
      </c>
      <c r="F156" s="24" t="s">
        <v>117</v>
      </c>
      <c r="G156" s="25">
        <v>175.74</v>
      </c>
      <c r="H156" s="26">
        <v>0</v>
      </c>
      <c r="I156" s="26">
        <f>ROUND(ROUND(H156,2)*ROUND(G156,3),2)</f>
        <v>0</v>
      </c>
      <c r="O156">
        <f>(I156*21)/100</f>
        <v>0</v>
      </c>
      <c r="P156" t="s">
        <v>27</v>
      </c>
    </row>
    <row r="157" spans="1:5" ht="12.75">
      <c r="A157" s="27" t="s">
        <v>52</v>
      </c>
      <c r="E157" s="28" t="s">
        <v>433</v>
      </c>
    </row>
    <row r="158" spans="1:5" ht="12.75">
      <c r="A158" s="31" t="s">
        <v>54</v>
      </c>
      <c r="E158" s="30" t="s">
        <v>434</v>
      </c>
    </row>
    <row r="159" spans="1:16" ht="12.75">
      <c r="A159" s="17" t="s">
        <v>47</v>
      </c>
      <c r="B159" s="22" t="s">
        <v>435</v>
      </c>
      <c r="C159" s="22" t="s">
        <v>436</v>
      </c>
      <c r="D159" s="17" t="s">
        <v>49</v>
      </c>
      <c r="E159" s="23" t="s">
        <v>437</v>
      </c>
      <c r="F159" s="24" t="s">
        <v>117</v>
      </c>
      <c r="G159" s="25">
        <v>10.065</v>
      </c>
      <c r="H159" s="26">
        <v>0</v>
      </c>
      <c r="I159" s="26">
        <f>ROUND(ROUND(H159,2)*ROUND(G159,3),2)</f>
        <v>0</v>
      </c>
      <c r="O159">
        <f>(I159*21)/100</f>
        <v>0</v>
      </c>
      <c r="P159" t="s">
        <v>27</v>
      </c>
    </row>
    <row r="160" spans="1:5" ht="63.75">
      <c r="A160" s="27" t="s">
        <v>52</v>
      </c>
      <c r="E160" s="28" t="s">
        <v>438</v>
      </c>
    </row>
    <row r="161" spans="1:5" ht="114.75">
      <c r="A161" s="29" t="s">
        <v>54</v>
      </c>
      <c r="E161" s="30" t="s">
        <v>439</v>
      </c>
    </row>
    <row r="162" spans="1:18" ht="12.75" customHeight="1">
      <c r="A162" s="5" t="s">
        <v>45</v>
      </c>
      <c r="B162" s="5"/>
      <c r="C162" s="33" t="s">
        <v>70</v>
      </c>
      <c r="D162" s="5"/>
      <c r="E162" s="20" t="s">
        <v>440</v>
      </c>
      <c r="F162" s="5"/>
      <c r="G162" s="5"/>
      <c r="H162" s="5"/>
      <c r="I162" s="34">
        <f>0+Q162</f>
        <v>0</v>
      </c>
      <c r="O162">
        <f>0+R162</f>
        <v>0</v>
      </c>
      <c r="Q162">
        <f>0+I163+I166+I169+I172</f>
        <v>0</v>
      </c>
      <c r="R162">
        <f>0+O163+O166+O169+O172</f>
        <v>0</v>
      </c>
    </row>
    <row r="163" spans="1:16" ht="25.5">
      <c r="A163" s="17" t="s">
        <v>47</v>
      </c>
      <c r="B163" s="22" t="s">
        <v>441</v>
      </c>
      <c r="C163" s="22" t="s">
        <v>442</v>
      </c>
      <c r="D163" s="17" t="s">
        <v>49</v>
      </c>
      <c r="E163" s="23" t="s">
        <v>443</v>
      </c>
      <c r="F163" s="24" t="s">
        <v>117</v>
      </c>
      <c r="G163" s="25">
        <v>275.242</v>
      </c>
      <c r="H163" s="26">
        <v>0</v>
      </c>
      <c r="I163" s="26">
        <f>ROUND(ROUND(H163,2)*ROUND(G163,3),2)</f>
        <v>0</v>
      </c>
      <c r="O163">
        <f>(I163*21)/100</f>
        <v>0</v>
      </c>
      <c r="P163" t="s">
        <v>27</v>
      </c>
    </row>
    <row r="164" spans="1:5" ht="76.5">
      <c r="A164" s="27" t="s">
        <v>52</v>
      </c>
      <c r="E164" s="28" t="s">
        <v>444</v>
      </c>
    </row>
    <row r="165" spans="1:5" ht="12.75">
      <c r="A165" s="31" t="s">
        <v>54</v>
      </c>
      <c r="E165" s="30" t="s">
        <v>445</v>
      </c>
    </row>
    <row r="166" spans="1:16" ht="12.75">
      <c r="A166" s="17" t="s">
        <v>47</v>
      </c>
      <c r="B166" s="22" t="s">
        <v>446</v>
      </c>
      <c r="C166" s="22" t="s">
        <v>447</v>
      </c>
      <c r="D166" s="17" t="s">
        <v>49</v>
      </c>
      <c r="E166" s="23" t="s">
        <v>448</v>
      </c>
      <c r="F166" s="24" t="s">
        <v>117</v>
      </c>
      <c r="G166" s="25">
        <v>96</v>
      </c>
      <c r="H166" s="26">
        <v>0</v>
      </c>
      <c r="I166" s="26">
        <f>ROUND(ROUND(H166,2)*ROUND(G166,3),2)</f>
        <v>0</v>
      </c>
      <c r="O166">
        <f>(I166*21)/100</f>
        <v>0</v>
      </c>
      <c r="P166" t="s">
        <v>27</v>
      </c>
    </row>
    <row r="167" spans="1:5" ht="12.75">
      <c r="A167" s="27" t="s">
        <v>52</v>
      </c>
      <c r="E167" s="28" t="s">
        <v>449</v>
      </c>
    </row>
    <row r="168" spans="1:5" ht="12.75">
      <c r="A168" s="31" t="s">
        <v>54</v>
      </c>
      <c r="E168" s="30" t="s">
        <v>450</v>
      </c>
    </row>
    <row r="169" spans="1:16" ht="12.75">
      <c r="A169" s="17" t="s">
        <v>47</v>
      </c>
      <c r="B169" s="22" t="s">
        <v>451</v>
      </c>
      <c r="C169" s="22" t="s">
        <v>452</v>
      </c>
      <c r="D169" s="17" t="s">
        <v>49</v>
      </c>
      <c r="E169" s="23" t="s">
        <v>453</v>
      </c>
      <c r="F169" s="24" t="s">
        <v>117</v>
      </c>
      <c r="G169" s="25">
        <v>7.105</v>
      </c>
      <c r="H169" s="26">
        <v>0</v>
      </c>
      <c r="I169" s="26">
        <f>ROUND(ROUND(H169,2)*ROUND(G169,3),2)</f>
        <v>0</v>
      </c>
      <c r="O169">
        <f>(I169*21)/100</f>
        <v>0</v>
      </c>
      <c r="P169" t="s">
        <v>27</v>
      </c>
    </row>
    <row r="170" spans="1:5" ht="25.5">
      <c r="A170" s="27" t="s">
        <v>52</v>
      </c>
      <c r="E170" s="28" t="s">
        <v>454</v>
      </c>
    </row>
    <row r="171" spans="1:5" ht="12.75">
      <c r="A171" s="31" t="s">
        <v>54</v>
      </c>
      <c r="E171" s="30" t="s">
        <v>455</v>
      </c>
    </row>
    <row r="172" spans="1:16" ht="12.75">
      <c r="A172" s="17" t="s">
        <v>47</v>
      </c>
      <c r="B172" s="22" t="s">
        <v>456</v>
      </c>
      <c r="C172" s="22" t="s">
        <v>457</v>
      </c>
      <c r="D172" s="17" t="s">
        <v>49</v>
      </c>
      <c r="E172" s="23" t="s">
        <v>458</v>
      </c>
      <c r="F172" s="24" t="s">
        <v>117</v>
      </c>
      <c r="G172" s="25">
        <v>3.822</v>
      </c>
      <c r="H172" s="26">
        <v>0</v>
      </c>
      <c r="I172" s="26">
        <f>ROUND(ROUND(H172,2)*ROUND(G172,3),2)</f>
        <v>0</v>
      </c>
      <c r="O172">
        <f>(I172*21)/100</f>
        <v>0</v>
      </c>
      <c r="P172" t="s">
        <v>27</v>
      </c>
    </row>
    <row r="173" spans="1:5" ht="25.5">
      <c r="A173" s="27" t="s">
        <v>52</v>
      </c>
      <c r="E173" s="28" t="s">
        <v>459</v>
      </c>
    </row>
    <row r="174" spans="1:5" ht="12.75">
      <c r="A174" s="29" t="s">
        <v>54</v>
      </c>
      <c r="E174" s="30" t="s">
        <v>460</v>
      </c>
    </row>
    <row r="175" spans="1:18" ht="12.75" customHeight="1">
      <c r="A175" s="5" t="s">
        <v>45</v>
      </c>
      <c r="B175" s="5"/>
      <c r="C175" s="33" t="s">
        <v>74</v>
      </c>
      <c r="D175" s="5"/>
      <c r="E175" s="20" t="s">
        <v>461</v>
      </c>
      <c r="F175" s="5"/>
      <c r="G175" s="5"/>
      <c r="H175" s="5"/>
      <c r="I175" s="34">
        <f>0+Q175</f>
        <v>0</v>
      </c>
      <c r="O175">
        <f>0+R175</f>
        <v>0</v>
      </c>
      <c r="Q175">
        <f>0+I176+I179+I182+I185+I188</f>
        <v>0</v>
      </c>
      <c r="R175">
        <f>0+O176+O179+O182+O185+O188</f>
        <v>0</v>
      </c>
    </row>
    <row r="176" spans="1:16" ht="12.75">
      <c r="A176" s="17" t="s">
        <v>47</v>
      </c>
      <c r="B176" s="22" t="s">
        <v>462</v>
      </c>
      <c r="C176" s="22" t="s">
        <v>463</v>
      </c>
      <c r="D176" s="17" t="s">
        <v>49</v>
      </c>
      <c r="E176" s="23" t="s">
        <v>464</v>
      </c>
      <c r="F176" s="24" t="s">
        <v>151</v>
      </c>
      <c r="G176" s="25">
        <v>4.8</v>
      </c>
      <c r="H176" s="26">
        <v>0</v>
      </c>
      <c r="I176" s="26">
        <f>ROUND(ROUND(H176,2)*ROUND(G176,3),2)</f>
        <v>0</v>
      </c>
      <c r="O176">
        <f>(I176*21)/100</f>
        <v>0</v>
      </c>
      <c r="P176" t="s">
        <v>27</v>
      </c>
    </row>
    <row r="177" spans="1:5" ht="38.25">
      <c r="A177" s="27" t="s">
        <v>52</v>
      </c>
      <c r="E177" s="28" t="s">
        <v>465</v>
      </c>
    </row>
    <row r="178" spans="1:5" ht="12.75">
      <c r="A178" s="31" t="s">
        <v>54</v>
      </c>
      <c r="E178" s="30" t="s">
        <v>466</v>
      </c>
    </row>
    <row r="179" spans="1:16" ht="12.75">
      <c r="A179" s="17" t="s">
        <v>47</v>
      </c>
      <c r="B179" s="22" t="s">
        <v>467</v>
      </c>
      <c r="C179" s="22" t="s">
        <v>468</v>
      </c>
      <c r="D179" s="17" t="s">
        <v>49</v>
      </c>
      <c r="E179" s="23" t="s">
        <v>469</v>
      </c>
      <c r="F179" s="24" t="s">
        <v>151</v>
      </c>
      <c r="G179" s="25">
        <v>64</v>
      </c>
      <c r="H179" s="26">
        <v>0</v>
      </c>
      <c r="I179" s="26">
        <f>ROUND(ROUND(H179,2)*ROUND(G179,3),2)</f>
        <v>0</v>
      </c>
      <c r="O179">
        <f>(I179*21)/100</f>
        <v>0</v>
      </c>
      <c r="P179" t="s">
        <v>27</v>
      </c>
    </row>
    <row r="180" spans="1:5" ht="38.25">
      <c r="A180" s="27" t="s">
        <v>52</v>
      </c>
      <c r="E180" s="28" t="s">
        <v>470</v>
      </c>
    </row>
    <row r="181" spans="1:5" ht="12.75">
      <c r="A181" s="31" t="s">
        <v>54</v>
      </c>
      <c r="E181" s="30" t="s">
        <v>471</v>
      </c>
    </row>
    <row r="182" spans="1:16" ht="12.75">
      <c r="A182" s="17" t="s">
        <v>47</v>
      </c>
      <c r="B182" s="22" t="s">
        <v>472</v>
      </c>
      <c r="C182" s="22" t="s">
        <v>473</v>
      </c>
      <c r="D182" s="17" t="s">
        <v>49</v>
      </c>
      <c r="E182" s="23" t="s">
        <v>474</v>
      </c>
      <c r="F182" s="24" t="s">
        <v>151</v>
      </c>
      <c r="G182" s="25">
        <v>2.8</v>
      </c>
      <c r="H182" s="26">
        <v>0</v>
      </c>
      <c r="I182" s="26">
        <f>ROUND(ROUND(H182,2)*ROUND(G182,3),2)</f>
        <v>0</v>
      </c>
      <c r="O182">
        <f>(I182*21)/100</f>
        <v>0</v>
      </c>
      <c r="P182" t="s">
        <v>27</v>
      </c>
    </row>
    <row r="183" spans="1:5" ht="38.25">
      <c r="A183" s="27" t="s">
        <v>52</v>
      </c>
      <c r="E183" s="28" t="s">
        <v>475</v>
      </c>
    </row>
    <row r="184" spans="1:5" ht="12.75">
      <c r="A184" s="31" t="s">
        <v>54</v>
      </c>
      <c r="E184" s="30" t="s">
        <v>476</v>
      </c>
    </row>
    <row r="185" spans="1:16" ht="12.75">
      <c r="A185" s="17" t="s">
        <v>47</v>
      </c>
      <c r="B185" s="22" t="s">
        <v>477</v>
      </c>
      <c r="C185" s="22" t="s">
        <v>478</v>
      </c>
      <c r="D185" s="17" t="s">
        <v>49</v>
      </c>
      <c r="E185" s="23" t="s">
        <v>479</v>
      </c>
      <c r="F185" s="24" t="s">
        <v>80</v>
      </c>
      <c r="G185" s="25">
        <v>2</v>
      </c>
      <c r="H185" s="26">
        <v>0</v>
      </c>
      <c r="I185" s="26">
        <f>ROUND(ROUND(H185,2)*ROUND(G185,3),2)</f>
        <v>0</v>
      </c>
      <c r="O185">
        <f>(I185*21)/100</f>
        <v>0</v>
      </c>
      <c r="P185" t="s">
        <v>27</v>
      </c>
    </row>
    <row r="186" spans="1:5" ht="114.75">
      <c r="A186" s="27" t="s">
        <v>52</v>
      </c>
      <c r="E186" s="28" t="s">
        <v>480</v>
      </c>
    </row>
    <row r="187" spans="1:5" ht="12.75">
      <c r="A187" s="31" t="s">
        <v>54</v>
      </c>
      <c r="E187" s="30" t="s">
        <v>82</v>
      </c>
    </row>
    <row r="188" spans="1:16" ht="12.75">
      <c r="A188" s="17" t="s">
        <v>47</v>
      </c>
      <c r="B188" s="22" t="s">
        <v>481</v>
      </c>
      <c r="C188" s="22" t="s">
        <v>482</v>
      </c>
      <c r="D188" s="17" t="s">
        <v>49</v>
      </c>
      <c r="E188" s="23" t="s">
        <v>483</v>
      </c>
      <c r="F188" s="24" t="s">
        <v>80</v>
      </c>
      <c r="G188" s="25">
        <v>2</v>
      </c>
      <c r="H188" s="26">
        <v>0</v>
      </c>
      <c r="I188" s="26">
        <f>ROUND(ROUND(H188,2)*ROUND(G188,3),2)</f>
        <v>0</v>
      </c>
      <c r="O188">
        <f>(I188*21)/100</f>
        <v>0</v>
      </c>
      <c r="P188" t="s">
        <v>27</v>
      </c>
    </row>
    <row r="189" spans="1:5" ht="25.5">
      <c r="A189" s="27" t="s">
        <v>52</v>
      </c>
      <c r="E189" s="28" t="s">
        <v>484</v>
      </c>
    </row>
    <row r="190" spans="1:5" ht="12.75">
      <c r="A190" s="29" t="s">
        <v>54</v>
      </c>
      <c r="E190" s="30" t="s">
        <v>82</v>
      </c>
    </row>
    <row r="191" spans="1:18" ht="12.75" customHeight="1">
      <c r="A191" s="5" t="s">
        <v>45</v>
      </c>
      <c r="B191" s="5"/>
      <c r="C191" s="33" t="s">
        <v>42</v>
      </c>
      <c r="D191" s="5"/>
      <c r="E191" s="20" t="s">
        <v>147</v>
      </c>
      <c r="F191" s="5"/>
      <c r="G191" s="5"/>
      <c r="H191" s="5"/>
      <c r="I191" s="34">
        <f>0+Q191</f>
        <v>0</v>
      </c>
      <c r="O191">
        <f>0+R191</f>
        <v>0</v>
      </c>
      <c r="Q191">
        <f>0+I192+I195+I198+I201+I204+I207+I210+I213+I216+I219+I222</f>
        <v>0</v>
      </c>
      <c r="R191">
        <f>0+O192+O195+O198+O201+O204+O207+O210+O213+O216+O219+O222</f>
        <v>0</v>
      </c>
    </row>
    <row r="192" spans="1:16" ht="12.75">
      <c r="A192" s="17" t="s">
        <v>47</v>
      </c>
      <c r="B192" s="22" t="s">
        <v>485</v>
      </c>
      <c r="C192" s="22" t="s">
        <v>486</v>
      </c>
      <c r="D192" s="17" t="s">
        <v>137</v>
      </c>
      <c r="E192" s="23" t="s">
        <v>487</v>
      </c>
      <c r="F192" s="24" t="s">
        <v>151</v>
      </c>
      <c r="G192" s="25">
        <v>7</v>
      </c>
      <c r="H192" s="26">
        <v>0</v>
      </c>
      <c r="I192" s="26">
        <f>ROUND(ROUND(H192,2)*ROUND(G192,3),2)</f>
        <v>0</v>
      </c>
      <c r="O192">
        <f>(I192*21)/100</f>
        <v>0</v>
      </c>
      <c r="P192" t="s">
        <v>27</v>
      </c>
    </row>
    <row r="193" spans="1:5" ht="76.5">
      <c r="A193" s="27" t="s">
        <v>52</v>
      </c>
      <c r="E193" s="28" t="s">
        <v>488</v>
      </c>
    </row>
    <row r="194" spans="1:5" ht="12.75">
      <c r="A194" s="31" t="s">
        <v>54</v>
      </c>
      <c r="E194" s="30" t="s">
        <v>489</v>
      </c>
    </row>
    <row r="195" spans="1:16" ht="12.75">
      <c r="A195" s="17" t="s">
        <v>47</v>
      </c>
      <c r="B195" s="22" t="s">
        <v>490</v>
      </c>
      <c r="C195" s="22" t="s">
        <v>486</v>
      </c>
      <c r="D195" s="17" t="s">
        <v>143</v>
      </c>
      <c r="E195" s="23" t="s">
        <v>487</v>
      </c>
      <c r="F195" s="24" t="s">
        <v>151</v>
      </c>
      <c r="G195" s="25">
        <v>6.1</v>
      </c>
      <c r="H195" s="26">
        <v>0</v>
      </c>
      <c r="I195" s="26">
        <f>ROUND(ROUND(H195,2)*ROUND(G195,3),2)</f>
        <v>0</v>
      </c>
      <c r="O195">
        <f>(I195*21)/100</f>
        <v>0</v>
      </c>
      <c r="P195" t="s">
        <v>27</v>
      </c>
    </row>
    <row r="196" spans="1:5" ht="25.5">
      <c r="A196" s="27" t="s">
        <v>52</v>
      </c>
      <c r="E196" s="28" t="s">
        <v>491</v>
      </c>
    </row>
    <row r="197" spans="1:5" ht="38.25">
      <c r="A197" s="31" t="s">
        <v>54</v>
      </c>
      <c r="E197" s="30" t="s">
        <v>492</v>
      </c>
    </row>
    <row r="198" spans="1:16" ht="25.5">
      <c r="A198" s="17" t="s">
        <v>47</v>
      </c>
      <c r="B198" s="22" t="s">
        <v>493</v>
      </c>
      <c r="C198" s="22" t="s">
        <v>494</v>
      </c>
      <c r="D198" s="17" t="s">
        <v>49</v>
      </c>
      <c r="E198" s="23" t="s">
        <v>495</v>
      </c>
      <c r="F198" s="24" t="s">
        <v>151</v>
      </c>
      <c r="G198" s="25">
        <v>8</v>
      </c>
      <c r="H198" s="26">
        <v>0</v>
      </c>
      <c r="I198" s="26">
        <f>ROUND(ROUND(H198,2)*ROUND(G198,3),2)</f>
        <v>0</v>
      </c>
      <c r="O198">
        <f>(I198*21)/100</f>
        <v>0</v>
      </c>
      <c r="P198" t="s">
        <v>27</v>
      </c>
    </row>
    <row r="199" spans="1:5" ht="12.75">
      <c r="A199" s="27" t="s">
        <v>52</v>
      </c>
      <c r="E199" s="28" t="s">
        <v>496</v>
      </c>
    </row>
    <row r="200" spans="1:5" ht="25.5">
      <c r="A200" s="31" t="s">
        <v>54</v>
      </c>
      <c r="E200" s="30" t="s">
        <v>497</v>
      </c>
    </row>
    <row r="201" spans="1:16" ht="25.5">
      <c r="A201" s="17" t="s">
        <v>47</v>
      </c>
      <c r="B201" s="22" t="s">
        <v>498</v>
      </c>
      <c r="C201" s="22" t="s">
        <v>499</v>
      </c>
      <c r="D201" s="17" t="s">
        <v>49</v>
      </c>
      <c r="E201" s="23" t="s">
        <v>500</v>
      </c>
      <c r="F201" s="24" t="s">
        <v>151</v>
      </c>
      <c r="G201" s="25">
        <v>24</v>
      </c>
      <c r="H201" s="26">
        <v>0</v>
      </c>
      <c r="I201" s="26">
        <f>ROUND(ROUND(H201,2)*ROUND(G201,3),2)</f>
        <v>0</v>
      </c>
      <c r="O201">
        <f>(I201*21)/100</f>
        <v>0</v>
      </c>
      <c r="P201" t="s">
        <v>27</v>
      </c>
    </row>
    <row r="202" spans="1:5" ht="25.5">
      <c r="A202" s="27" t="s">
        <v>52</v>
      </c>
      <c r="E202" s="28" t="s">
        <v>501</v>
      </c>
    </row>
    <row r="203" spans="1:5" ht="12.75">
      <c r="A203" s="31" t="s">
        <v>54</v>
      </c>
      <c r="E203" s="30" t="s">
        <v>153</v>
      </c>
    </row>
    <row r="204" spans="1:16" ht="25.5">
      <c r="A204" s="17" t="s">
        <v>47</v>
      </c>
      <c r="B204" s="22" t="s">
        <v>502</v>
      </c>
      <c r="C204" s="22" t="s">
        <v>503</v>
      </c>
      <c r="D204" s="17" t="s">
        <v>49</v>
      </c>
      <c r="E204" s="23" t="s">
        <v>504</v>
      </c>
      <c r="F204" s="24" t="s">
        <v>151</v>
      </c>
      <c r="G204" s="25">
        <v>36</v>
      </c>
      <c r="H204" s="26">
        <v>0</v>
      </c>
      <c r="I204" s="26">
        <f>ROUND(ROUND(H204,2)*ROUND(G204,3),2)</f>
        <v>0</v>
      </c>
      <c r="O204">
        <f>(I204*21)/100</f>
        <v>0</v>
      </c>
      <c r="P204" t="s">
        <v>27</v>
      </c>
    </row>
    <row r="205" spans="1:5" ht="25.5">
      <c r="A205" s="27" t="s">
        <v>52</v>
      </c>
      <c r="E205" s="28" t="s">
        <v>505</v>
      </c>
    </row>
    <row r="206" spans="1:5" ht="12.75">
      <c r="A206" s="31" t="s">
        <v>54</v>
      </c>
      <c r="E206" s="30" t="s">
        <v>254</v>
      </c>
    </row>
    <row r="207" spans="1:16" ht="25.5">
      <c r="A207" s="17" t="s">
        <v>47</v>
      </c>
      <c r="B207" s="22" t="s">
        <v>506</v>
      </c>
      <c r="C207" s="22" t="s">
        <v>507</v>
      </c>
      <c r="D207" s="17" t="s">
        <v>49</v>
      </c>
      <c r="E207" s="23" t="s">
        <v>508</v>
      </c>
      <c r="F207" s="24" t="s">
        <v>151</v>
      </c>
      <c r="G207" s="25">
        <v>36</v>
      </c>
      <c r="H207" s="26">
        <v>0</v>
      </c>
      <c r="I207" s="26">
        <f>ROUND(ROUND(H207,2)*ROUND(G207,3),2)</f>
        <v>0</v>
      </c>
      <c r="O207">
        <f>(I207*21)/100</f>
        <v>0</v>
      </c>
      <c r="P207" t="s">
        <v>27</v>
      </c>
    </row>
    <row r="208" spans="1:5" ht="12.75">
      <c r="A208" s="27" t="s">
        <v>52</v>
      </c>
      <c r="E208" s="28" t="s">
        <v>49</v>
      </c>
    </row>
    <row r="209" spans="1:5" ht="12.75">
      <c r="A209" s="31" t="s">
        <v>54</v>
      </c>
      <c r="E209" s="30" t="s">
        <v>254</v>
      </c>
    </row>
    <row r="210" spans="1:16" ht="12.75">
      <c r="A210" s="17" t="s">
        <v>47</v>
      </c>
      <c r="B210" s="22" t="s">
        <v>509</v>
      </c>
      <c r="C210" s="22" t="s">
        <v>510</v>
      </c>
      <c r="D210" s="17" t="s">
        <v>49</v>
      </c>
      <c r="E210" s="23" t="s">
        <v>511</v>
      </c>
      <c r="F210" s="24" t="s">
        <v>512</v>
      </c>
      <c r="G210" s="25">
        <v>5472</v>
      </c>
      <c r="H210" s="26">
        <v>0</v>
      </c>
      <c r="I210" s="26">
        <f>ROUND(ROUND(H210,2)*ROUND(G210,3),2)</f>
        <v>0</v>
      </c>
      <c r="O210">
        <f>(I210*21)/100</f>
        <v>0</v>
      </c>
      <c r="P210" t="s">
        <v>27</v>
      </c>
    </row>
    <row r="211" spans="1:5" ht="12.75">
      <c r="A211" s="27" t="s">
        <v>52</v>
      </c>
      <c r="E211" s="28" t="s">
        <v>49</v>
      </c>
    </row>
    <row r="212" spans="1:5" ht="12.75">
      <c r="A212" s="31" t="s">
        <v>54</v>
      </c>
      <c r="E212" s="30" t="s">
        <v>513</v>
      </c>
    </row>
    <row r="213" spans="1:16" ht="12.75">
      <c r="A213" s="17" t="s">
        <v>47</v>
      </c>
      <c r="B213" s="22" t="s">
        <v>514</v>
      </c>
      <c r="C213" s="22" t="s">
        <v>515</v>
      </c>
      <c r="D213" s="17" t="s">
        <v>49</v>
      </c>
      <c r="E213" s="23" t="s">
        <v>516</v>
      </c>
      <c r="F213" s="24" t="s">
        <v>80</v>
      </c>
      <c r="G213" s="25">
        <v>2</v>
      </c>
      <c r="H213" s="26">
        <v>0</v>
      </c>
      <c r="I213" s="26">
        <f>ROUND(ROUND(H213,2)*ROUND(G213,3),2)</f>
        <v>0</v>
      </c>
      <c r="O213">
        <f>(I213*21)/100</f>
        <v>0</v>
      </c>
      <c r="P213" t="s">
        <v>27</v>
      </c>
    </row>
    <row r="214" spans="1:5" ht="12.75">
      <c r="A214" s="27" t="s">
        <v>52</v>
      </c>
      <c r="E214" s="28" t="s">
        <v>517</v>
      </c>
    </row>
    <row r="215" spans="1:5" ht="12.75">
      <c r="A215" s="31" t="s">
        <v>54</v>
      </c>
      <c r="E215" s="30" t="s">
        <v>82</v>
      </c>
    </row>
    <row r="216" spans="1:16" ht="12.75">
      <c r="A216" s="17" t="s">
        <v>47</v>
      </c>
      <c r="B216" s="22" t="s">
        <v>518</v>
      </c>
      <c r="C216" s="22" t="s">
        <v>519</v>
      </c>
      <c r="D216" s="17" t="s">
        <v>49</v>
      </c>
      <c r="E216" s="23" t="s">
        <v>520</v>
      </c>
      <c r="F216" s="24" t="s">
        <v>151</v>
      </c>
      <c r="G216" s="25">
        <v>33.91</v>
      </c>
      <c r="H216" s="26">
        <v>0</v>
      </c>
      <c r="I216" s="26">
        <f>ROUND(ROUND(H216,2)*ROUND(G216,3),2)</f>
        <v>0</v>
      </c>
      <c r="O216">
        <f>(I216*21)/100</f>
        <v>0</v>
      </c>
      <c r="P216" t="s">
        <v>27</v>
      </c>
    </row>
    <row r="217" spans="1:5" ht="12.75">
      <c r="A217" s="27" t="s">
        <v>52</v>
      </c>
      <c r="E217" s="28" t="s">
        <v>521</v>
      </c>
    </row>
    <row r="218" spans="1:5" ht="12.75">
      <c r="A218" s="31" t="s">
        <v>54</v>
      </c>
      <c r="E218" s="30" t="s">
        <v>522</v>
      </c>
    </row>
    <row r="219" spans="1:16" ht="12.75">
      <c r="A219" s="17" t="s">
        <v>47</v>
      </c>
      <c r="B219" s="22" t="s">
        <v>523</v>
      </c>
      <c r="C219" s="22" t="s">
        <v>524</v>
      </c>
      <c r="D219" s="17" t="s">
        <v>49</v>
      </c>
      <c r="E219" s="23" t="s">
        <v>525</v>
      </c>
      <c r="F219" s="24" t="s">
        <v>151</v>
      </c>
      <c r="G219" s="25">
        <v>62.6</v>
      </c>
      <c r="H219" s="26">
        <v>0</v>
      </c>
      <c r="I219" s="26">
        <f>ROUND(ROUND(H219,2)*ROUND(G219,3),2)</f>
        <v>0</v>
      </c>
      <c r="O219">
        <f>(I219*21)/100</f>
        <v>0</v>
      </c>
      <c r="P219" t="s">
        <v>27</v>
      </c>
    </row>
    <row r="220" spans="1:5" ht="12.75">
      <c r="A220" s="27" t="s">
        <v>52</v>
      </c>
      <c r="E220" s="28" t="s">
        <v>245</v>
      </c>
    </row>
    <row r="221" spans="1:5" ht="12.75">
      <c r="A221" s="31" t="s">
        <v>54</v>
      </c>
      <c r="E221" s="30" t="s">
        <v>246</v>
      </c>
    </row>
    <row r="222" spans="1:16" ht="12.75">
      <c r="A222" s="17" t="s">
        <v>47</v>
      </c>
      <c r="B222" s="22" t="s">
        <v>526</v>
      </c>
      <c r="C222" s="22" t="s">
        <v>527</v>
      </c>
      <c r="D222" s="17" t="s">
        <v>49</v>
      </c>
      <c r="E222" s="23" t="s">
        <v>528</v>
      </c>
      <c r="F222" s="24" t="s">
        <v>151</v>
      </c>
      <c r="G222" s="25">
        <v>16.955</v>
      </c>
      <c r="H222" s="26">
        <v>0</v>
      </c>
      <c r="I222" s="26">
        <f>ROUND(ROUND(H222,2)*ROUND(G222,3),2)</f>
        <v>0</v>
      </c>
      <c r="O222">
        <f>(I222*21)/100</f>
        <v>0</v>
      </c>
      <c r="P222" t="s">
        <v>27</v>
      </c>
    </row>
    <row r="223" spans="1:5" ht="12.75">
      <c r="A223" s="27" t="s">
        <v>52</v>
      </c>
      <c r="E223" s="28" t="s">
        <v>521</v>
      </c>
    </row>
    <row r="224" spans="1:5" ht="12.75">
      <c r="A224" s="29" t="s">
        <v>54</v>
      </c>
      <c r="E224" s="30" t="s">
        <v>529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Kolocová</dc:creator>
  <cp:keywords/>
  <dc:description/>
  <cp:lastModifiedBy>sabina.kolocova</cp:lastModifiedBy>
  <cp:lastPrinted>2020-03-23T08:00:53Z</cp:lastPrinted>
  <dcterms:created xsi:type="dcterms:W3CDTF">2020-03-23T08:01:02Z</dcterms:created>
  <dcterms:modified xsi:type="dcterms:W3CDTF">2020-03-23T08:01:03Z</dcterms:modified>
  <cp:category/>
  <cp:version/>
  <cp:contentType/>
  <cp:contentStatus/>
</cp:coreProperties>
</file>