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<sst xmlns="http://schemas.openxmlformats.org/spreadsheetml/2006/main" count="320" uniqueCount="182">
  <si>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</si>
  <si>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</si>
  <si>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</si>
  <si>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</si>
  <si>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</si>
  <si>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</si>
  <si>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</si>
  <si>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</si>
  <si>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</si>
  <si>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</si>
  <si>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</si>
  <si>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</si>
  <si>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</si>
  <si>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</si>
  <si>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</si>
  <si>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</si>
  <si>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</si>
  <si>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</si>
  <si>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</si>
  <si>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</si>
  <si>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</si>
  <si>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</si>
  <si>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</si>
  <si>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</si>
  <si>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</si>
  <si>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</si>
  <si>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Poznámka:</t>
  </si>
  <si>
    <t>Objekt</t>
  </si>
  <si>
    <t>Kód</t>
  </si>
  <si>
    <t>121101101R00</t>
  </si>
  <si>
    <t>122101101R00</t>
  </si>
  <si>
    <t>167101101R00</t>
  </si>
  <si>
    <t>162701105R00</t>
  </si>
  <si>
    <t>171201201R00</t>
  </si>
  <si>
    <t>181101102R00</t>
  </si>
  <si>
    <t>199000001R00</t>
  </si>
  <si>
    <t>199000002R00</t>
  </si>
  <si>
    <t>56</t>
  </si>
  <si>
    <t>564731111R00</t>
  </si>
  <si>
    <t>564791111R00</t>
  </si>
  <si>
    <t>564752111R00</t>
  </si>
  <si>
    <t>59</t>
  </si>
  <si>
    <t>596245021R00</t>
  </si>
  <si>
    <t>59245304</t>
  </si>
  <si>
    <t>592453041</t>
  </si>
  <si>
    <t>59217523</t>
  </si>
  <si>
    <t>59245285</t>
  </si>
  <si>
    <t>91</t>
  </si>
  <si>
    <t>917862111RT7</t>
  </si>
  <si>
    <t>919722111R00</t>
  </si>
  <si>
    <t>H22</t>
  </si>
  <si>
    <t>998223011R00</t>
  </si>
  <si>
    <t>Chodník z dlažby zámkové, vč. podkladních vrstev a výkopových prací</t>
  </si>
  <si>
    <t>Chodník v areálu CSS</t>
  </si>
  <si>
    <t>Rožmitál pod Třemšínem</t>
  </si>
  <si>
    <t>Zkrácený popis</t>
  </si>
  <si>
    <t>Rozměry</t>
  </si>
  <si>
    <t>Odkopávky a prokopávky</t>
  </si>
  <si>
    <t>Sejmutí ornice s přemístěním do 50 m</t>
  </si>
  <si>
    <t>Odkopávky nezapažené v hor. 2 do 100 m3</t>
  </si>
  <si>
    <t>Přemístění výkopku</t>
  </si>
  <si>
    <t>Nakládání výkopku z hor.1-4 v množství do 100 m3</t>
  </si>
  <si>
    <t>Vodorovné přemístění výkopku z hor.1-4 do 10000 m</t>
  </si>
  <si>
    <t>Konstrukce ze zemin</t>
  </si>
  <si>
    <t>Uložení sypaniny na skládku</t>
  </si>
  <si>
    <t>Povrchové úpravy terénu</t>
  </si>
  <si>
    <t>Úprava pláně v zářezech v hor. 1-4, se zhutněním</t>
  </si>
  <si>
    <t>Hloubení pro podzemní stěny, ražení a hloubení důlní</t>
  </si>
  <si>
    <t>Poplatek za skládku - ornice</t>
  </si>
  <si>
    <t>Poplatek za skládku horniny 1- 4</t>
  </si>
  <si>
    <t>Podkladní vrstvy komunikací a zpevněných ploch</t>
  </si>
  <si>
    <t>Podklad z kameniva drceného vel.16-32 mm, tl. 15 cm</t>
  </si>
  <si>
    <t>Podklad pro zpevnění z kameniva drceného 0 - 63 mm</t>
  </si>
  <si>
    <t>Podklad z kam.drceného 16-32 s výplň.kamen. 15 cm</t>
  </si>
  <si>
    <t>Dlažby a předlažby pozemních komunikací a zpevněných ploch</t>
  </si>
  <si>
    <t>Kladení zámkové dlažby tl. 6 cm do MC tl. 4 cm</t>
  </si>
  <si>
    <t>Dlažba BEST BEATON přírodní  20x16,5x6</t>
  </si>
  <si>
    <t>Dlažba BEST BEATON červená  20x16,5x6</t>
  </si>
  <si>
    <t>Obrubník Best LINEA I červený 50x8x25 cm</t>
  </si>
  <si>
    <t>Dlažba BEST BEATON půlka červená 10x16,5x6</t>
  </si>
  <si>
    <t>Doplňující konstrukce a práce na pozemních komunikacích a zpevněných plochách</t>
  </si>
  <si>
    <t>Osazení stojatého obrubníku betonového s opěrou, lože z betonu C 12/15 včetně dodávky obrubníku ABO 2 - 15 1000/150/250 mm</t>
  </si>
  <si>
    <t>Dilatační spáry - řezání, spáry příčné š. 2 - 5 mm</t>
  </si>
  <si>
    <t>Komunikace pozemní a letiště</t>
  </si>
  <si>
    <t>Přesun hmot, pozemní komunikace, kryt dlážděný</t>
  </si>
  <si>
    <t>Doba výstavby:</t>
  </si>
  <si>
    <t>Začátek výstavby:</t>
  </si>
  <si>
    <t>Konec výstavby:</t>
  </si>
  <si>
    <t>Zpracováno dne:</t>
  </si>
  <si>
    <t>M.j.</t>
  </si>
  <si>
    <t>m3</t>
  </si>
  <si>
    <t>m2</t>
  </si>
  <si>
    <t>kus</t>
  </si>
  <si>
    <t>m</t>
  </si>
  <si>
    <t>t</t>
  </si>
  <si>
    <t>Množství</t>
  </si>
  <si>
    <t>40 dní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</si>
  <si>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</si>
  <si>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</si>
  <si>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</si>
  <si>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</si>
  <si>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</si>
  <si>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</si>
  <si>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</si>
  <si>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</si>
  <si>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</si>
  <si>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</si>
  <si>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Centrum Rožmitál p. Tř., poskyt. soc. služeb</t>
  </si>
  <si>
    <t>Celkem</t>
  </si>
  <si>
    <t>Hmotnost (t)</t>
  </si>
  <si>
    <t>Cenová</t>
  </si>
  <si>
    <t>soustava</t>
  </si>
  <si>
    <t>RTS II / 2015</t>
  </si>
  <si>
    <t>0</t>
  </si>
  <si>
    <t>Přesuny</t>
  </si>
  <si>
    <t>Typ skupiny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</si>
  <si>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</si>
  <si>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</si>
  <si>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</si>
  <si>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</si>
  <si>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</si>
  <si>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</si>
  <si>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</si>
  <si>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</si>
  <si>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12_</t>
  </si>
  <si>
    <t>16_</t>
  </si>
  <si>
    <t>17_</t>
  </si>
  <si>
    <t>18_</t>
  </si>
  <si>
    <t>19_</t>
  </si>
  <si>
    <t>56_</t>
  </si>
  <si>
    <t>59_</t>
  </si>
  <si>
    <t>91_</t>
  </si>
  <si>
    <t>H22_</t>
  </si>
  <si>
    <t>1_</t>
  </si>
  <si>
    <t>5_</t>
  </si>
  <si>
    <t>9_</t>
  </si>
  <si>
    <t>_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</si>
  <si>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</si>
  <si>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</si>
  <si>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</si>
  <si>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</si>
  <si>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</si>
  <si>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</si>
  <si>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</si>
  <si>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</si>
  <si>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</si>
  <si>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</si>
  <si>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</si>
  <si>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</si>
  <si>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</si>
  <si>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</si>
  <si>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</si>
  <si>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</si>
  <si>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</si>
  <si>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</si>
  <si>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</si>
  <si>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</si>
  <si>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</si>
  <si>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</si>
  <si>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</si>
  <si>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</si>
  <si>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</si>
  <si>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</si>
  <si>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</si>
  <si>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</si>
  <si>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</si>
  <si>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</si>
  <si>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</si>
  <si>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</si>
  <si>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</si>
  <si>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</si>
  <si>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</si>
  <si>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</si>
  <si>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</si>
  <si>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</si>
  <si>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</si>
  <si>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</si>
  <si>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</si>
  <si>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</si>
  <si>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</si>
  <si>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</si>
  <si>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42727219/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</si>
</sst>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0" applyNumberFormat="0" applyBorder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2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0" fillId="34" borderId="26" xfId="0" applyNumberFormat="1" applyFont="1" applyFill="1" applyBorder="1" applyAlignment="1" applyProtection="1">
      <alignment horizontal="center" vertical="center"/>
      <protection/>
    </xf>
    <xf numFmtId="49" fontId="11" fillId="0" borderId="27" xfId="0" applyNumberFormat="1" applyFont="1" applyFill="1" applyBorder="1" applyAlignment="1" applyProtection="1">
      <alignment horizontal="left" vertical="center"/>
      <protection/>
    </xf>
    <xf numFmtId="49" fontId="1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2" fillId="0" borderId="26" xfId="0" applyNumberFormat="1" applyFont="1" applyFill="1" applyBorder="1" applyAlignment="1" applyProtection="1">
      <alignment horizontal="right" vertical="center"/>
      <protection/>
    </xf>
    <xf numFmtId="49" fontId="12" fillId="0" borderId="26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1" fillId="34" borderId="35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43" xfId="0" applyNumberFormat="1" applyFont="1" applyFill="1" applyBorder="1" applyAlignment="1" applyProtection="1">
      <alignment horizontal="left" vertical="center"/>
      <protection/>
    </xf>
    <xf numFmtId="49" fontId="12" fillId="0" borderId="44" xfId="0" applyNumberFormat="1" applyFont="1" applyFill="1" applyBorder="1" applyAlignment="1" applyProtection="1">
      <alignment horizontal="left" vertical="center"/>
      <protection/>
    </xf>
    <xf numFmtId="0" fontId="12" fillId="0" borderId="40" xfId="0" applyNumberFormat="1" applyFont="1" applyFill="1" applyBorder="1" applyAlignment="1" applyProtection="1">
      <alignment horizontal="left" vertical="center"/>
      <protection/>
    </xf>
    <xf numFmtId="0" fontId="12" fillId="0" borderId="45" xfId="0" applyNumberFormat="1" applyFont="1" applyFill="1" applyBorder="1" applyAlignment="1" applyProtection="1">
      <alignment horizontal="left" vertical="center"/>
      <protection/>
    </xf>
    <xf numFmtId="49" fontId="11" fillId="34" borderId="34" xfId="0" applyNumberFormat="1" applyFont="1" applyFill="1" applyBorder="1" applyAlignment="1" applyProtection="1">
      <alignment horizontal="left" vertical="center"/>
      <protection/>
    </xf>
    <xf numFmtId="0" fontId="11" fillId="34" borderId="46" xfId="0" applyNumberFormat="1" applyFont="1" applyFill="1" applyBorder="1" applyAlignment="1" applyProtection="1">
      <alignment horizontal="left" vertical="center"/>
      <protection/>
    </xf>
    <xf numFmtId="49" fontId="12" fillId="0" borderId="47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48" xfId="0" applyNumberFormat="1" applyFont="1" applyFill="1" applyBorder="1" applyAlignment="1" applyProtection="1">
      <alignment horizontal="left" vertical="center"/>
      <protection/>
    </xf>
    <xf numFmtId="49" fontId="11" fillId="0" borderId="34" xfId="0" applyNumberFormat="1" applyFont="1" applyFill="1" applyBorder="1" applyAlignment="1" applyProtection="1">
      <alignment horizontal="left" vertical="center"/>
      <protection/>
    </xf>
    <xf numFmtId="0" fontId="11" fillId="0" borderId="35" xfId="0" applyNumberFormat="1" applyFont="1" applyFill="1" applyBorder="1" applyAlignment="1" applyProtection="1">
      <alignment horizontal="left" vertical="center"/>
      <protection/>
    </xf>
    <xf numFmtId="49" fontId="12" fillId="0" borderId="34" xfId="0" applyNumberFormat="1" applyFont="1" applyFill="1" applyBorder="1" applyAlignment="1" applyProtection="1">
      <alignment horizontal="left" vertical="center"/>
      <protection/>
    </xf>
    <xf numFmtId="0" fontId="12" fillId="0" borderId="35" xfId="0" applyNumberFormat="1" applyFont="1" applyFill="1" applyBorder="1" applyAlignment="1" applyProtection="1">
      <alignment horizontal="left" vertical="center"/>
      <protection/>
    </xf>
    <xf numFmtId="49" fontId="9" fillId="0" borderId="46" xfId="0" applyNumberFormat="1" applyFont="1" applyFill="1" applyBorder="1" applyAlignment="1" applyProtection="1">
      <alignment horizontal="center" vertical="center"/>
      <protection/>
    </xf>
    <xf numFmtId="0" fontId="9" fillId="0" borderId="46" xfId="0" applyNumberFormat="1" applyFont="1" applyFill="1" applyBorder="1" applyAlignment="1" applyProtection="1">
      <alignment horizontal="center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0" fontId="13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2"/>
  <sheetViews>
    <sheetView zoomScalePageLayoutView="0" workbookViewId="0" topLeftCell="A10">
      <selection activeCell="J8" sqref="J8:M9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108.4218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7" width="12.140625" style="0" hidden="1" customWidth="1"/>
  </cols>
  <sheetData>
    <row r="1" spans="1:13" ht="72.75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4" ht="12.75">
      <c r="A2" s="78" t="s">
        <v>1</v>
      </c>
      <c r="B2" s="79"/>
      <c r="C2" s="79"/>
      <c r="D2" s="80" t="s">
        <v>52</v>
      </c>
      <c r="E2" s="82" t="s">
        <v>85</v>
      </c>
      <c r="F2" s="79"/>
      <c r="G2" s="82" t="s">
        <v>96</v>
      </c>
      <c r="H2" s="79"/>
      <c r="I2" s="83" t="s">
        <v>102</v>
      </c>
      <c r="J2" s="83" t="s">
        <v>107</v>
      </c>
      <c r="K2" s="79"/>
      <c r="L2" s="79"/>
      <c r="M2" s="84"/>
      <c r="N2" s="31"/>
    </row>
    <row r="3" spans="1:14" ht="12.75">
      <c r="A3" s="75"/>
      <c r="B3" s="58"/>
      <c r="C3" s="58"/>
      <c r="D3" s="81"/>
      <c r="E3" s="58"/>
      <c r="F3" s="58"/>
      <c r="G3" s="58"/>
      <c r="H3" s="58"/>
      <c r="I3" s="58"/>
      <c r="J3" s="58"/>
      <c r="K3" s="58"/>
      <c r="L3" s="58"/>
      <c r="M3" s="73"/>
      <c r="N3" s="31"/>
    </row>
    <row r="4" spans="1:14" ht="12.75">
      <c r="A4" s="68" t="s">
        <v>2</v>
      </c>
      <c r="B4" s="58"/>
      <c r="C4" s="58"/>
      <c r="D4" s="57" t="s">
        <v>53</v>
      </c>
      <c r="E4" s="71" t="s">
        <v>86</v>
      </c>
      <c r="F4" s="58"/>
      <c r="G4" s="72"/>
      <c r="H4" s="58"/>
      <c r="I4" s="57" t="s">
        <v>103</v>
      </c>
      <c r="J4" s="57"/>
      <c r="K4" s="58"/>
      <c r="L4" s="58"/>
      <c r="M4" s="73"/>
      <c r="N4" s="31"/>
    </row>
    <row r="5" spans="1:14" ht="12.75">
      <c r="A5" s="75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73"/>
      <c r="N5" s="31"/>
    </row>
    <row r="6" spans="1:14" ht="12.75">
      <c r="A6" s="68" t="s">
        <v>3</v>
      </c>
      <c r="B6" s="58"/>
      <c r="C6" s="58"/>
      <c r="D6" s="57" t="s">
        <v>54</v>
      </c>
      <c r="E6" s="71" t="s">
        <v>87</v>
      </c>
      <c r="F6" s="58"/>
      <c r="G6" s="72"/>
      <c r="H6" s="58"/>
      <c r="I6" s="57" t="s">
        <v>104</v>
      </c>
      <c r="J6" s="57"/>
      <c r="K6" s="58"/>
      <c r="L6" s="58"/>
      <c r="M6" s="73"/>
      <c r="N6" s="31"/>
    </row>
    <row r="7" spans="1:14" ht="12.75">
      <c r="A7" s="75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73"/>
      <c r="N7" s="31"/>
    </row>
    <row r="8" spans="1:14" ht="12.75">
      <c r="A8" s="68" t="s">
        <v>4</v>
      </c>
      <c r="B8" s="58"/>
      <c r="C8" s="58"/>
      <c r="D8" s="57"/>
      <c r="E8" s="71" t="s">
        <v>88</v>
      </c>
      <c r="F8" s="58"/>
      <c r="G8" s="72">
        <v>42446</v>
      </c>
      <c r="H8" s="58"/>
      <c r="I8" s="57" t="s">
        <v>105</v>
      </c>
      <c r="J8" s="57"/>
      <c r="K8" s="58"/>
      <c r="L8" s="58"/>
      <c r="M8" s="73"/>
      <c r="N8" s="31"/>
    </row>
    <row r="9" spans="1:14" ht="12.75">
      <c r="A9" s="69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4"/>
      <c r="N9" s="31"/>
    </row>
    <row r="10" spans="1:14" ht="12.75">
      <c r="A10" s="1" t="s">
        <v>5</v>
      </c>
      <c r="B10" s="10" t="s">
        <v>27</v>
      </c>
      <c r="C10" s="10" t="s">
        <v>28</v>
      </c>
      <c r="D10" s="10" t="s">
        <v>55</v>
      </c>
      <c r="E10" s="10" t="s">
        <v>89</v>
      </c>
      <c r="F10" s="15" t="s">
        <v>95</v>
      </c>
      <c r="G10" s="19" t="s">
        <v>97</v>
      </c>
      <c r="H10" s="63" t="s">
        <v>99</v>
      </c>
      <c r="I10" s="64"/>
      <c r="J10" s="65"/>
      <c r="K10" s="63" t="s">
        <v>109</v>
      </c>
      <c r="L10" s="65"/>
      <c r="M10" s="26" t="s">
        <v>110</v>
      </c>
      <c r="N10" s="32"/>
    </row>
    <row r="11" spans="1:24" ht="12.75">
      <c r="A11" s="2" t="s">
        <v>6</v>
      </c>
      <c r="B11" s="11" t="s">
        <v>6</v>
      </c>
      <c r="C11" s="11" t="s">
        <v>6</v>
      </c>
      <c r="D11" s="14" t="s">
        <v>56</v>
      </c>
      <c r="E11" s="11" t="s">
        <v>6</v>
      </c>
      <c r="F11" s="11" t="s">
        <v>6</v>
      </c>
      <c r="G11" s="20" t="s">
        <v>98</v>
      </c>
      <c r="H11" s="21" t="s">
        <v>100</v>
      </c>
      <c r="I11" s="22" t="s">
        <v>106</v>
      </c>
      <c r="J11" s="23" t="s">
        <v>108</v>
      </c>
      <c r="K11" s="21" t="s">
        <v>97</v>
      </c>
      <c r="L11" s="23" t="s">
        <v>108</v>
      </c>
      <c r="M11" s="27" t="s">
        <v>111</v>
      </c>
      <c r="N11" s="32"/>
      <c r="P11" s="25" t="s">
        <v>114</v>
      </c>
      <c r="Q11" s="25" t="s">
        <v>115</v>
      </c>
      <c r="R11" s="25" t="s">
        <v>117</v>
      </c>
      <c r="S11" s="25" t="s">
        <v>118</v>
      </c>
      <c r="T11" s="25" t="s">
        <v>119</v>
      </c>
      <c r="U11" s="25" t="s">
        <v>120</v>
      </c>
      <c r="V11" s="25" t="s">
        <v>121</v>
      </c>
      <c r="W11" s="25" t="s">
        <v>122</v>
      </c>
      <c r="X11" s="25" t="s">
        <v>123</v>
      </c>
    </row>
    <row r="12" spans="1:37" ht="12.75">
      <c r="A12" s="3"/>
      <c r="B12" s="12"/>
      <c r="C12" s="12" t="s">
        <v>18</v>
      </c>
      <c r="D12" s="66" t="s">
        <v>57</v>
      </c>
      <c r="E12" s="67"/>
      <c r="F12" s="67"/>
      <c r="G12" s="67"/>
      <c r="H12" s="35">
        <f>SUM(H13:H14)</f>
        <v>0</v>
      </c>
      <c r="I12" s="35">
        <f>SUM(I13:I14)</f>
        <v>0</v>
      </c>
      <c r="J12" s="35">
        <f>H12+I12</f>
        <v>0</v>
      </c>
      <c r="K12" s="24"/>
      <c r="L12" s="35">
        <f>SUM(L13:L14)</f>
        <v>0</v>
      </c>
      <c r="M12" s="24"/>
      <c r="P12" s="36">
        <f>IF(Q12="PR",J12,SUM(O13:O14))</f>
        <v>0</v>
      </c>
      <c r="Q12" s="25" t="s">
        <v>116</v>
      </c>
      <c r="R12" s="36">
        <f>IF(Q12="HS",H12,0)</f>
        <v>0</v>
      </c>
      <c r="S12" s="36">
        <f>IF(Q12="HS",I12-P12,0)</f>
        <v>0</v>
      </c>
      <c r="T12" s="36">
        <f>IF(Q12="PS",H12,0)</f>
        <v>0</v>
      </c>
      <c r="U12" s="36">
        <f>IF(Q12="PS",I12-P12,0)</f>
        <v>0</v>
      </c>
      <c r="V12" s="36">
        <f>IF(Q12="MP",H12,0)</f>
        <v>0</v>
      </c>
      <c r="W12" s="36">
        <f>IF(Q12="MP",I12-P12,0)</f>
        <v>0</v>
      </c>
      <c r="X12" s="36">
        <f>IF(Q12="OM",H12,0)</f>
        <v>0</v>
      </c>
      <c r="Y12" s="25"/>
      <c r="AI12" s="36">
        <f>SUM(Z13:Z14)</f>
        <v>0</v>
      </c>
      <c r="AJ12" s="36">
        <f>SUM(AA13:AA14)</f>
        <v>0</v>
      </c>
      <c r="AK12" s="36">
        <f>SUM(AB13:AB14)</f>
        <v>0</v>
      </c>
    </row>
    <row r="13" spans="1:43" ht="12.75">
      <c r="A13" s="4" t="s">
        <v>7</v>
      </c>
      <c r="B13" s="4"/>
      <c r="C13" s="4" t="s">
        <v>29</v>
      </c>
      <c r="D13" s="4" t="s">
        <v>58</v>
      </c>
      <c r="E13" s="4" t="s">
        <v>90</v>
      </c>
      <c r="F13" s="16">
        <v>36.7</v>
      </c>
      <c r="G13" s="16">
        <v>0</v>
      </c>
      <c r="H13" s="16">
        <f>F13*AE13</f>
        <v>0</v>
      </c>
      <c r="I13" s="16">
        <f>J13-H13</f>
        <v>0</v>
      </c>
      <c r="J13" s="16">
        <f>F13*G13</f>
        <v>0</v>
      </c>
      <c r="K13" s="16">
        <v>0</v>
      </c>
      <c r="L13" s="16">
        <f>F13*K13</f>
        <v>0</v>
      </c>
      <c r="M13" s="28" t="s">
        <v>112</v>
      </c>
      <c r="N13" s="28" t="s">
        <v>7</v>
      </c>
      <c r="O13" s="16">
        <f>IF(N13="5",I13,0)</f>
        <v>0</v>
      </c>
      <c r="Z13" s="16">
        <f>IF(AD13=0,J13,0)</f>
        <v>0</v>
      </c>
      <c r="AA13" s="16">
        <f>IF(AD13=15,J13,0)</f>
        <v>0</v>
      </c>
      <c r="AB13" s="16">
        <f>IF(AD13=21,J13,0)</f>
        <v>0</v>
      </c>
      <c r="AD13" s="33">
        <v>15</v>
      </c>
      <c r="AE13" s="33">
        <f>G13*0</f>
        <v>0</v>
      </c>
      <c r="AF13" s="33">
        <f>G13*(1-0)</f>
        <v>0</v>
      </c>
      <c r="AM13" s="33">
        <f>F13*AE13</f>
        <v>0</v>
      </c>
      <c r="AN13" s="33">
        <f>F13*AF13</f>
        <v>0</v>
      </c>
      <c r="AO13" s="34" t="s">
        <v>124</v>
      </c>
      <c r="AP13" s="34" t="s">
        <v>133</v>
      </c>
      <c r="AQ13" s="25" t="s">
        <v>136</v>
      </c>
    </row>
    <row r="14" spans="1:43" ht="12.75">
      <c r="A14" s="4" t="s">
        <v>8</v>
      </c>
      <c r="B14" s="4"/>
      <c r="C14" s="4" t="s">
        <v>30</v>
      </c>
      <c r="D14" s="4" t="s">
        <v>59</v>
      </c>
      <c r="E14" s="4" t="s">
        <v>90</v>
      </c>
      <c r="F14" s="16">
        <v>36.7</v>
      </c>
      <c r="G14" s="16">
        <v>0</v>
      </c>
      <c r="H14" s="16">
        <f>F14*AE14</f>
        <v>0</v>
      </c>
      <c r="I14" s="16">
        <f>J14-H14</f>
        <v>0</v>
      </c>
      <c r="J14" s="16">
        <f>F14*G14</f>
        <v>0</v>
      </c>
      <c r="K14" s="16">
        <v>0</v>
      </c>
      <c r="L14" s="16">
        <f>F14*K14</f>
        <v>0</v>
      </c>
      <c r="M14" s="28" t="s">
        <v>112</v>
      </c>
      <c r="N14" s="28" t="s">
        <v>7</v>
      </c>
      <c r="O14" s="16">
        <f>IF(N14="5",I14,0)</f>
        <v>0</v>
      </c>
      <c r="Z14" s="16">
        <f>IF(AD14=0,J14,0)</f>
        <v>0</v>
      </c>
      <c r="AA14" s="16">
        <f>IF(AD14=15,J14,0)</f>
        <v>0</v>
      </c>
      <c r="AB14" s="16">
        <f>IF(AD14=21,J14,0)</f>
        <v>0</v>
      </c>
      <c r="AD14" s="33">
        <v>15</v>
      </c>
      <c r="AE14" s="33">
        <f>G14*0</f>
        <v>0</v>
      </c>
      <c r="AF14" s="33">
        <f>G14*(1-0)</f>
        <v>0</v>
      </c>
      <c r="AM14" s="33">
        <f>F14*AE14</f>
        <v>0</v>
      </c>
      <c r="AN14" s="33">
        <f>F14*AF14</f>
        <v>0</v>
      </c>
      <c r="AO14" s="34" t="s">
        <v>124</v>
      </c>
      <c r="AP14" s="34" t="s">
        <v>133</v>
      </c>
      <c r="AQ14" s="25" t="s">
        <v>136</v>
      </c>
    </row>
    <row r="15" spans="1:37" ht="12.75">
      <c r="A15" s="5"/>
      <c r="B15" s="13"/>
      <c r="C15" s="13" t="s">
        <v>22</v>
      </c>
      <c r="D15" s="59" t="s">
        <v>60</v>
      </c>
      <c r="E15" s="60"/>
      <c r="F15" s="60"/>
      <c r="G15" s="60"/>
      <c r="H15" s="36">
        <f>SUM(H16:H17)</f>
        <v>0</v>
      </c>
      <c r="I15" s="36">
        <f>SUM(I16:I17)</f>
        <v>0</v>
      </c>
      <c r="J15" s="36">
        <f>H15+I15</f>
        <v>0</v>
      </c>
      <c r="K15" s="25"/>
      <c r="L15" s="36">
        <f>SUM(L16:L17)</f>
        <v>0</v>
      </c>
      <c r="M15" s="25"/>
      <c r="P15" s="36">
        <f>IF(Q15="PR",J15,SUM(O16:O17))</f>
        <v>0</v>
      </c>
      <c r="Q15" s="25" t="s">
        <v>116</v>
      </c>
      <c r="R15" s="36">
        <f>IF(Q15="HS",H15,0)</f>
        <v>0</v>
      </c>
      <c r="S15" s="36">
        <f>IF(Q15="HS",I15-P15,0)</f>
        <v>0</v>
      </c>
      <c r="T15" s="36">
        <f>IF(Q15="PS",H15,0)</f>
        <v>0</v>
      </c>
      <c r="U15" s="36">
        <f>IF(Q15="PS",I15-P15,0)</f>
        <v>0</v>
      </c>
      <c r="V15" s="36">
        <f>IF(Q15="MP",H15,0)</f>
        <v>0</v>
      </c>
      <c r="W15" s="36">
        <f>IF(Q15="MP",I15-P15,0)</f>
        <v>0</v>
      </c>
      <c r="X15" s="36">
        <f>IF(Q15="OM",H15,0)</f>
        <v>0</v>
      </c>
      <c r="Y15" s="25"/>
      <c r="AI15" s="36">
        <f>SUM(Z16:Z17)</f>
        <v>0</v>
      </c>
      <c r="AJ15" s="36">
        <f>SUM(AA16:AA17)</f>
        <v>0</v>
      </c>
      <c r="AK15" s="36">
        <f>SUM(AB16:AB17)</f>
        <v>0</v>
      </c>
    </row>
    <row r="16" spans="1:43" ht="12.75">
      <c r="A16" s="4" t="s">
        <v>9</v>
      </c>
      <c r="B16" s="4"/>
      <c r="C16" s="4" t="s">
        <v>31</v>
      </c>
      <c r="D16" s="4" t="s">
        <v>61</v>
      </c>
      <c r="E16" s="4" t="s">
        <v>90</v>
      </c>
      <c r="F16" s="16">
        <v>36.7</v>
      </c>
      <c r="G16" s="16">
        <v>0</v>
      </c>
      <c r="H16" s="16">
        <f>F16*AE16</f>
        <v>0</v>
      </c>
      <c r="I16" s="16">
        <f>J16-H16</f>
        <v>0</v>
      </c>
      <c r="J16" s="16">
        <f>F16*G16</f>
        <v>0</v>
      </c>
      <c r="K16" s="16">
        <v>0</v>
      </c>
      <c r="L16" s="16">
        <f>F16*K16</f>
        <v>0</v>
      </c>
      <c r="M16" s="28" t="s">
        <v>112</v>
      </c>
      <c r="N16" s="28" t="s">
        <v>7</v>
      </c>
      <c r="O16" s="16">
        <f>IF(N16="5",I16,0)</f>
        <v>0</v>
      </c>
      <c r="Z16" s="16">
        <f>IF(AD16=0,J16,0)</f>
        <v>0</v>
      </c>
      <c r="AA16" s="16">
        <f>IF(AD16=15,J16,0)</f>
        <v>0</v>
      </c>
      <c r="AB16" s="16">
        <f>IF(AD16=21,J16,0)</f>
        <v>0</v>
      </c>
      <c r="AD16" s="33">
        <v>15</v>
      </c>
      <c r="AE16" s="33">
        <f>G16*0</f>
        <v>0</v>
      </c>
      <c r="AF16" s="33">
        <f>G16*(1-0)</f>
        <v>0</v>
      </c>
      <c r="AM16" s="33">
        <f>F16*AE16</f>
        <v>0</v>
      </c>
      <c r="AN16" s="33">
        <f>F16*AF16</f>
        <v>0</v>
      </c>
      <c r="AO16" s="34" t="s">
        <v>125</v>
      </c>
      <c r="AP16" s="34" t="s">
        <v>133</v>
      </c>
      <c r="AQ16" s="25" t="s">
        <v>136</v>
      </c>
    </row>
    <row r="17" spans="1:43" ht="12.75">
      <c r="A17" s="4" t="s">
        <v>10</v>
      </c>
      <c r="B17" s="4"/>
      <c r="C17" s="4" t="s">
        <v>32</v>
      </c>
      <c r="D17" s="4" t="s">
        <v>62</v>
      </c>
      <c r="E17" s="4" t="s">
        <v>90</v>
      </c>
      <c r="F17" s="16">
        <v>36.7</v>
      </c>
      <c r="G17" s="16">
        <v>0</v>
      </c>
      <c r="H17" s="16">
        <f>F17*AE17</f>
        <v>0</v>
      </c>
      <c r="I17" s="16">
        <f>J17-H17</f>
        <v>0</v>
      </c>
      <c r="J17" s="16">
        <f>F17*G17</f>
        <v>0</v>
      </c>
      <c r="K17" s="16">
        <v>0</v>
      </c>
      <c r="L17" s="16">
        <f>F17*K17</f>
        <v>0</v>
      </c>
      <c r="M17" s="28" t="s">
        <v>112</v>
      </c>
      <c r="N17" s="28" t="s">
        <v>7</v>
      </c>
      <c r="O17" s="16">
        <f>IF(N17="5",I17,0)</f>
        <v>0</v>
      </c>
      <c r="Z17" s="16">
        <f>IF(AD17=0,J17,0)</f>
        <v>0</v>
      </c>
      <c r="AA17" s="16">
        <f>IF(AD17=15,J17,0)</f>
        <v>0</v>
      </c>
      <c r="AB17" s="16">
        <f>IF(AD17=21,J17,0)</f>
        <v>0</v>
      </c>
      <c r="AD17" s="33">
        <v>15</v>
      </c>
      <c r="AE17" s="33">
        <f>G17*0</f>
        <v>0</v>
      </c>
      <c r="AF17" s="33">
        <f>G17*(1-0)</f>
        <v>0</v>
      </c>
      <c r="AM17" s="33">
        <f>F17*AE17</f>
        <v>0</v>
      </c>
      <c r="AN17" s="33">
        <f>F17*AF17</f>
        <v>0</v>
      </c>
      <c r="AO17" s="34" t="s">
        <v>125</v>
      </c>
      <c r="AP17" s="34" t="s">
        <v>133</v>
      </c>
      <c r="AQ17" s="25" t="s">
        <v>136</v>
      </c>
    </row>
    <row r="18" spans="1:37" ht="12.75">
      <c r="A18" s="5"/>
      <c r="B18" s="13"/>
      <c r="C18" s="13" t="s">
        <v>23</v>
      </c>
      <c r="D18" s="59" t="s">
        <v>63</v>
      </c>
      <c r="E18" s="60"/>
      <c r="F18" s="60"/>
      <c r="G18" s="60"/>
      <c r="H18" s="36">
        <f>SUM(H19:H19)</f>
        <v>0</v>
      </c>
      <c r="I18" s="36">
        <f>SUM(I19:I19)</f>
        <v>0</v>
      </c>
      <c r="J18" s="36">
        <f>H18+I18</f>
        <v>0</v>
      </c>
      <c r="K18" s="25"/>
      <c r="L18" s="36">
        <f>SUM(L19:L19)</f>
        <v>0</v>
      </c>
      <c r="M18" s="25"/>
      <c r="P18" s="36">
        <f>IF(Q18="PR",J18,SUM(O19:O19))</f>
        <v>0</v>
      </c>
      <c r="Q18" s="25" t="s">
        <v>116</v>
      </c>
      <c r="R18" s="36">
        <f>IF(Q18="HS",H18,0)</f>
        <v>0</v>
      </c>
      <c r="S18" s="36">
        <f>IF(Q18="HS",I18-P18,0)</f>
        <v>0</v>
      </c>
      <c r="T18" s="36">
        <f>IF(Q18="PS",H18,0)</f>
        <v>0</v>
      </c>
      <c r="U18" s="36">
        <f>IF(Q18="PS",I18-P18,0)</f>
        <v>0</v>
      </c>
      <c r="V18" s="36">
        <f>IF(Q18="MP",H18,0)</f>
        <v>0</v>
      </c>
      <c r="W18" s="36">
        <f>IF(Q18="MP",I18-P18,0)</f>
        <v>0</v>
      </c>
      <c r="X18" s="36">
        <f>IF(Q18="OM",H18,0)</f>
        <v>0</v>
      </c>
      <c r="Y18" s="25"/>
      <c r="AI18" s="36">
        <f>SUM(Z19:Z19)</f>
        <v>0</v>
      </c>
      <c r="AJ18" s="36">
        <f>SUM(AA19:AA19)</f>
        <v>0</v>
      </c>
      <c r="AK18" s="36">
        <f>SUM(AB19:AB19)</f>
        <v>0</v>
      </c>
    </row>
    <row r="19" spans="1:43" ht="12.75">
      <c r="A19" s="4" t="s">
        <v>11</v>
      </c>
      <c r="B19" s="4"/>
      <c r="C19" s="4" t="s">
        <v>33</v>
      </c>
      <c r="D19" s="4" t="s">
        <v>64</v>
      </c>
      <c r="E19" s="4" t="s">
        <v>90</v>
      </c>
      <c r="F19" s="16">
        <v>36.7</v>
      </c>
      <c r="G19" s="16">
        <v>0</v>
      </c>
      <c r="H19" s="16">
        <f>F19*AE19</f>
        <v>0</v>
      </c>
      <c r="I19" s="16">
        <f>J19-H19</f>
        <v>0</v>
      </c>
      <c r="J19" s="16">
        <f>F19*G19</f>
        <v>0</v>
      </c>
      <c r="K19" s="16">
        <v>0</v>
      </c>
      <c r="L19" s="16">
        <f>F19*K19</f>
        <v>0</v>
      </c>
      <c r="M19" s="28" t="s">
        <v>112</v>
      </c>
      <c r="N19" s="28" t="s">
        <v>7</v>
      </c>
      <c r="O19" s="16">
        <f>IF(N19="5",I19,0)</f>
        <v>0</v>
      </c>
      <c r="Z19" s="16">
        <f>IF(AD19=0,J19,0)</f>
        <v>0</v>
      </c>
      <c r="AA19" s="16">
        <f>IF(AD19=15,J19,0)</f>
        <v>0</v>
      </c>
      <c r="AB19" s="16">
        <f>IF(AD19=21,J19,0)</f>
        <v>0</v>
      </c>
      <c r="AD19" s="33">
        <v>15</v>
      </c>
      <c r="AE19" s="33">
        <f>G19*0</f>
        <v>0</v>
      </c>
      <c r="AF19" s="33">
        <f>G19*(1-0)</f>
        <v>0</v>
      </c>
      <c r="AM19" s="33">
        <f>F19*AE19</f>
        <v>0</v>
      </c>
      <c r="AN19" s="33">
        <f>F19*AF19</f>
        <v>0</v>
      </c>
      <c r="AO19" s="34" t="s">
        <v>126</v>
      </c>
      <c r="AP19" s="34" t="s">
        <v>133</v>
      </c>
      <c r="AQ19" s="25" t="s">
        <v>136</v>
      </c>
    </row>
    <row r="20" spans="1:37" ht="12.75">
      <c r="A20" s="5"/>
      <c r="B20" s="13"/>
      <c r="C20" s="13" t="s">
        <v>24</v>
      </c>
      <c r="D20" s="59" t="s">
        <v>65</v>
      </c>
      <c r="E20" s="60"/>
      <c r="F20" s="60"/>
      <c r="G20" s="60"/>
      <c r="H20" s="36">
        <f>SUM(H21:H21)</f>
        <v>0</v>
      </c>
      <c r="I20" s="36">
        <f>SUM(I21:I21)</f>
        <v>0</v>
      </c>
      <c r="J20" s="36">
        <f>H20+I20</f>
        <v>0</v>
      </c>
      <c r="K20" s="25"/>
      <c r="L20" s="36">
        <f>SUM(L21:L21)</f>
        <v>0</v>
      </c>
      <c r="M20" s="25"/>
      <c r="P20" s="36">
        <f>IF(Q20="PR",J20,SUM(O21:O21))</f>
        <v>0</v>
      </c>
      <c r="Q20" s="25" t="s">
        <v>116</v>
      </c>
      <c r="R20" s="36">
        <f>IF(Q20="HS",H20,0)</f>
        <v>0</v>
      </c>
      <c r="S20" s="36">
        <f>IF(Q20="HS",I20-P20,0)</f>
        <v>0</v>
      </c>
      <c r="T20" s="36">
        <f>IF(Q20="PS",H20,0)</f>
        <v>0</v>
      </c>
      <c r="U20" s="36">
        <f>IF(Q20="PS",I20-P20,0)</f>
        <v>0</v>
      </c>
      <c r="V20" s="36">
        <f>IF(Q20="MP",H20,0)</f>
        <v>0</v>
      </c>
      <c r="W20" s="36">
        <f>IF(Q20="MP",I20-P20,0)</f>
        <v>0</v>
      </c>
      <c r="X20" s="36">
        <f>IF(Q20="OM",H20,0)</f>
        <v>0</v>
      </c>
      <c r="Y20" s="25"/>
      <c r="AI20" s="36">
        <f>SUM(Z21:Z21)</f>
        <v>0</v>
      </c>
      <c r="AJ20" s="36">
        <f>SUM(AA21:AA21)</f>
        <v>0</v>
      </c>
      <c r="AK20" s="36">
        <f>SUM(AB21:AB21)</f>
        <v>0</v>
      </c>
    </row>
    <row r="21" spans="1:43" ht="12.75">
      <c r="A21" s="4" t="s">
        <v>12</v>
      </c>
      <c r="B21" s="4"/>
      <c r="C21" s="4" t="s">
        <v>34</v>
      </c>
      <c r="D21" s="4" t="s">
        <v>66</v>
      </c>
      <c r="E21" s="4" t="s">
        <v>91</v>
      </c>
      <c r="F21" s="16">
        <v>345</v>
      </c>
      <c r="G21" s="16">
        <v>0</v>
      </c>
      <c r="H21" s="16">
        <f>F21*AE21</f>
        <v>0</v>
      </c>
      <c r="I21" s="16">
        <f>J21-H21</f>
        <v>0</v>
      </c>
      <c r="J21" s="16">
        <f>F21*G21</f>
        <v>0</v>
      </c>
      <c r="K21" s="16">
        <v>0</v>
      </c>
      <c r="L21" s="16">
        <f>F21*K21</f>
        <v>0</v>
      </c>
      <c r="M21" s="28" t="s">
        <v>112</v>
      </c>
      <c r="N21" s="28" t="s">
        <v>7</v>
      </c>
      <c r="O21" s="16">
        <f>IF(N21="5",I21,0)</f>
        <v>0</v>
      </c>
      <c r="Z21" s="16">
        <f>IF(AD21=0,J21,0)</f>
        <v>0</v>
      </c>
      <c r="AA21" s="16">
        <f>IF(AD21=15,J21,0)</f>
        <v>0</v>
      </c>
      <c r="AB21" s="16">
        <f>IF(AD21=21,J21,0)</f>
        <v>0</v>
      </c>
      <c r="AD21" s="33">
        <v>15</v>
      </c>
      <c r="AE21" s="33">
        <f>G21*0</f>
        <v>0</v>
      </c>
      <c r="AF21" s="33">
        <f>G21*(1-0)</f>
        <v>0</v>
      </c>
      <c r="AM21" s="33">
        <f>F21*AE21</f>
        <v>0</v>
      </c>
      <c r="AN21" s="33">
        <f>F21*AF21</f>
        <v>0</v>
      </c>
      <c r="AO21" s="34" t="s">
        <v>127</v>
      </c>
      <c r="AP21" s="34" t="s">
        <v>133</v>
      </c>
      <c r="AQ21" s="25" t="s">
        <v>136</v>
      </c>
    </row>
    <row r="22" spans="1:37" ht="12.75">
      <c r="A22" s="5"/>
      <c r="B22" s="13"/>
      <c r="C22" s="13" t="s">
        <v>25</v>
      </c>
      <c r="D22" s="59" t="s">
        <v>67</v>
      </c>
      <c r="E22" s="60"/>
      <c r="F22" s="60"/>
      <c r="G22" s="60"/>
      <c r="H22" s="36">
        <f>SUM(H23:H24)</f>
        <v>0</v>
      </c>
      <c r="I22" s="36">
        <f>SUM(I23:I24)</f>
        <v>0</v>
      </c>
      <c r="J22" s="36">
        <f>H22+I22</f>
        <v>0</v>
      </c>
      <c r="K22" s="25"/>
      <c r="L22" s="36">
        <f>SUM(L23:L24)</f>
        <v>0</v>
      </c>
      <c r="M22" s="25"/>
      <c r="P22" s="36">
        <f>IF(Q22="PR",J22,SUM(O23:O24))</f>
        <v>0</v>
      </c>
      <c r="Q22" s="25" t="s">
        <v>116</v>
      </c>
      <c r="R22" s="36">
        <f>IF(Q22="HS",H22,0)</f>
        <v>0</v>
      </c>
      <c r="S22" s="36">
        <f>IF(Q22="HS",I22-P22,0)</f>
        <v>0</v>
      </c>
      <c r="T22" s="36">
        <f>IF(Q22="PS",H22,0)</f>
        <v>0</v>
      </c>
      <c r="U22" s="36">
        <f>IF(Q22="PS",I22-P22,0)</f>
        <v>0</v>
      </c>
      <c r="V22" s="36">
        <f>IF(Q22="MP",H22,0)</f>
        <v>0</v>
      </c>
      <c r="W22" s="36">
        <f>IF(Q22="MP",I22-P22,0)</f>
        <v>0</v>
      </c>
      <c r="X22" s="36">
        <f>IF(Q22="OM",H22,0)</f>
        <v>0</v>
      </c>
      <c r="Y22" s="25"/>
      <c r="AI22" s="36">
        <f>SUM(Z23:Z24)</f>
        <v>0</v>
      </c>
      <c r="AJ22" s="36">
        <f>SUM(AA23:AA24)</f>
        <v>0</v>
      </c>
      <c r="AK22" s="36">
        <f>SUM(AB23:AB24)</f>
        <v>0</v>
      </c>
    </row>
    <row r="23" spans="1:43" ht="12.75">
      <c r="A23" s="4" t="s">
        <v>13</v>
      </c>
      <c r="B23" s="4"/>
      <c r="C23" s="4" t="s">
        <v>35</v>
      </c>
      <c r="D23" s="4" t="s">
        <v>68</v>
      </c>
      <c r="E23" s="4" t="s">
        <v>90</v>
      </c>
      <c r="F23" s="16">
        <v>0</v>
      </c>
      <c r="G23" s="16">
        <v>0</v>
      </c>
      <c r="H23" s="16">
        <f>F23*AE23</f>
        <v>0</v>
      </c>
      <c r="I23" s="16">
        <f>J23-H23</f>
        <v>0</v>
      </c>
      <c r="J23" s="16">
        <f>F23*G23</f>
        <v>0</v>
      </c>
      <c r="K23" s="16">
        <v>0</v>
      </c>
      <c r="L23" s="16">
        <f>F23*K23</f>
        <v>0</v>
      </c>
      <c r="M23" s="28" t="s">
        <v>112</v>
      </c>
      <c r="N23" s="28" t="s">
        <v>7</v>
      </c>
      <c r="O23" s="16">
        <f>IF(N23="5",I23,0)</f>
        <v>0</v>
      </c>
      <c r="Z23" s="16">
        <f>IF(AD23=0,J23,0)</f>
        <v>0</v>
      </c>
      <c r="AA23" s="16">
        <f>IF(AD23=15,J23,0)</f>
        <v>0</v>
      </c>
      <c r="AB23" s="16">
        <f>IF(AD23=21,J23,0)</f>
        <v>0</v>
      </c>
      <c r="AD23" s="33">
        <v>15</v>
      </c>
      <c r="AE23" s="33">
        <f>G23*0</f>
        <v>0</v>
      </c>
      <c r="AF23" s="33">
        <f>G23*(1-0)</f>
        <v>0</v>
      </c>
      <c r="AM23" s="33">
        <f>F23*AE23</f>
        <v>0</v>
      </c>
      <c r="AN23" s="33">
        <f>F23*AF23</f>
        <v>0</v>
      </c>
      <c r="AO23" s="34" t="s">
        <v>128</v>
      </c>
      <c r="AP23" s="34" t="s">
        <v>133</v>
      </c>
      <c r="AQ23" s="25" t="s">
        <v>136</v>
      </c>
    </row>
    <row r="24" spans="1:43" ht="12.75">
      <c r="A24" s="4" t="s">
        <v>14</v>
      </c>
      <c r="B24" s="4"/>
      <c r="C24" s="4" t="s">
        <v>36</v>
      </c>
      <c r="D24" s="4" t="s">
        <v>69</v>
      </c>
      <c r="E24" s="4" t="s">
        <v>90</v>
      </c>
      <c r="F24" s="16">
        <v>36.7</v>
      </c>
      <c r="G24" s="16">
        <v>0</v>
      </c>
      <c r="H24" s="16">
        <f>F24*AE24</f>
        <v>0</v>
      </c>
      <c r="I24" s="16">
        <f>J24-H24</f>
        <v>0</v>
      </c>
      <c r="J24" s="16">
        <f>F24*G24</f>
        <v>0</v>
      </c>
      <c r="K24" s="16">
        <v>0</v>
      </c>
      <c r="L24" s="16">
        <f>F24*K24</f>
        <v>0</v>
      </c>
      <c r="M24" s="28" t="s">
        <v>112</v>
      </c>
      <c r="N24" s="28" t="s">
        <v>7</v>
      </c>
      <c r="O24" s="16">
        <f>IF(N24="5",I24,0)</f>
        <v>0</v>
      </c>
      <c r="Z24" s="16">
        <f>IF(AD24=0,J24,0)</f>
        <v>0</v>
      </c>
      <c r="AA24" s="16">
        <f>IF(AD24=15,J24,0)</f>
        <v>0</v>
      </c>
      <c r="AB24" s="16">
        <f>IF(AD24=21,J24,0)</f>
        <v>0</v>
      </c>
      <c r="AD24" s="33">
        <v>15</v>
      </c>
      <c r="AE24" s="33">
        <f>G24*0</f>
        <v>0</v>
      </c>
      <c r="AF24" s="33">
        <f>G24*(1-0)</f>
        <v>0</v>
      </c>
      <c r="AM24" s="33">
        <f>F24*AE24</f>
        <v>0</v>
      </c>
      <c r="AN24" s="33">
        <f>F24*AF24</f>
        <v>0</v>
      </c>
      <c r="AO24" s="34" t="s">
        <v>128</v>
      </c>
      <c r="AP24" s="34" t="s">
        <v>133</v>
      </c>
      <c r="AQ24" s="25" t="s">
        <v>136</v>
      </c>
    </row>
    <row r="25" spans="1:37" ht="12.75">
      <c r="A25" s="5"/>
      <c r="B25" s="13"/>
      <c r="C25" s="13" t="s">
        <v>37</v>
      </c>
      <c r="D25" s="59" t="s">
        <v>70</v>
      </c>
      <c r="E25" s="60"/>
      <c r="F25" s="60"/>
      <c r="G25" s="60"/>
      <c r="H25" s="36">
        <f>SUM(H26:H28)</f>
        <v>0</v>
      </c>
      <c r="I25" s="36">
        <f>SUM(I26:I28)</f>
        <v>0</v>
      </c>
      <c r="J25" s="36">
        <f>H25+I25</f>
        <v>0</v>
      </c>
      <c r="K25" s="25"/>
      <c r="L25" s="36">
        <f>SUM(L26:L28)</f>
        <v>288.61562000000004</v>
      </c>
      <c r="M25" s="25"/>
      <c r="P25" s="36">
        <f>IF(Q25="PR",J25,SUM(O26:O28))</f>
        <v>0</v>
      </c>
      <c r="Q25" s="25" t="s">
        <v>116</v>
      </c>
      <c r="R25" s="36">
        <f>IF(Q25="HS",H25,0)</f>
        <v>0</v>
      </c>
      <c r="S25" s="36">
        <f>IF(Q25="HS",I25-P25,0)</f>
        <v>0</v>
      </c>
      <c r="T25" s="36">
        <f>IF(Q25="PS",H25,0)</f>
        <v>0</v>
      </c>
      <c r="U25" s="36">
        <f>IF(Q25="PS",I25-P25,0)</f>
        <v>0</v>
      </c>
      <c r="V25" s="36">
        <f>IF(Q25="MP",H25,0)</f>
        <v>0</v>
      </c>
      <c r="W25" s="36">
        <f>IF(Q25="MP",I25-P25,0)</f>
        <v>0</v>
      </c>
      <c r="X25" s="36">
        <f>IF(Q25="OM",H25,0)</f>
        <v>0</v>
      </c>
      <c r="Y25" s="25"/>
      <c r="AI25" s="36">
        <f>SUM(Z26:Z28)</f>
        <v>0</v>
      </c>
      <c r="AJ25" s="36">
        <f>SUM(AA26:AA28)</f>
        <v>0</v>
      </c>
      <c r="AK25" s="36">
        <f>SUM(AB26:AB28)</f>
        <v>0</v>
      </c>
    </row>
    <row r="26" spans="1:43" ht="12.75">
      <c r="A26" s="4" t="s">
        <v>15</v>
      </c>
      <c r="B26" s="4"/>
      <c r="C26" s="4" t="s">
        <v>38</v>
      </c>
      <c r="D26" s="4" t="s">
        <v>71</v>
      </c>
      <c r="E26" s="4" t="s">
        <v>91</v>
      </c>
      <c r="F26" s="16">
        <v>378</v>
      </c>
      <c r="G26" s="16">
        <v>0</v>
      </c>
      <c r="H26" s="16">
        <f>F26*AE26</f>
        <v>0</v>
      </c>
      <c r="I26" s="16">
        <f>J26-H26</f>
        <v>0</v>
      </c>
      <c r="J26" s="16">
        <f>F26*G26</f>
        <v>0</v>
      </c>
      <c r="K26" s="16">
        <v>0.19695</v>
      </c>
      <c r="L26" s="16">
        <f>F26*K26</f>
        <v>74.44709999999999</v>
      </c>
      <c r="M26" s="28" t="s">
        <v>112</v>
      </c>
      <c r="N26" s="28" t="s">
        <v>7</v>
      </c>
      <c r="O26" s="16">
        <f>IF(N26="5",I26,0)</f>
        <v>0</v>
      </c>
      <c r="Z26" s="16">
        <f>IF(AD26=0,J26,0)</f>
        <v>0</v>
      </c>
      <c r="AA26" s="16">
        <f>IF(AD26=15,J26,0)</f>
        <v>0</v>
      </c>
      <c r="AB26" s="16">
        <f>IF(AD26=21,J26,0)</f>
        <v>0</v>
      </c>
      <c r="AD26" s="33">
        <v>15</v>
      </c>
      <c r="AE26" s="33">
        <f>G26*0.800215053763441</f>
        <v>0</v>
      </c>
      <c r="AF26" s="33">
        <f>G26*(1-0.800215053763441)</f>
        <v>0</v>
      </c>
      <c r="AM26" s="33">
        <f>F26*AE26</f>
        <v>0</v>
      </c>
      <c r="AN26" s="33">
        <f>F26*AF26</f>
        <v>0</v>
      </c>
      <c r="AO26" s="34" t="s">
        <v>129</v>
      </c>
      <c r="AP26" s="34" t="s">
        <v>134</v>
      </c>
      <c r="AQ26" s="25" t="s">
        <v>136</v>
      </c>
    </row>
    <row r="27" spans="1:43" ht="12.75">
      <c r="A27" s="4" t="s">
        <v>16</v>
      </c>
      <c r="B27" s="4"/>
      <c r="C27" s="4" t="s">
        <v>39</v>
      </c>
      <c r="D27" s="4" t="s">
        <v>72</v>
      </c>
      <c r="E27" s="4" t="s">
        <v>90</v>
      </c>
      <c r="F27" s="16">
        <v>34</v>
      </c>
      <c r="G27" s="16">
        <v>0</v>
      </c>
      <c r="H27" s="16">
        <f>F27*AE27</f>
        <v>0</v>
      </c>
      <c r="I27" s="16">
        <f>J27-H27</f>
        <v>0</v>
      </c>
      <c r="J27" s="16">
        <f>F27*G27</f>
        <v>0</v>
      </c>
      <c r="K27" s="16">
        <v>2.204</v>
      </c>
      <c r="L27" s="16">
        <f>F27*K27</f>
        <v>74.936</v>
      </c>
      <c r="M27" s="28" t="s">
        <v>112</v>
      </c>
      <c r="N27" s="28" t="s">
        <v>7</v>
      </c>
      <c r="O27" s="16">
        <f>IF(N27="5",I27,0)</f>
        <v>0</v>
      </c>
      <c r="Z27" s="16">
        <f>IF(AD27=0,J27,0)</f>
        <v>0</v>
      </c>
      <c r="AA27" s="16">
        <f>IF(AD27=15,J27,0)</f>
        <v>0</v>
      </c>
      <c r="AB27" s="16">
        <f>IF(AD27=21,J27,0)</f>
        <v>0</v>
      </c>
      <c r="AD27" s="33">
        <v>15</v>
      </c>
      <c r="AE27" s="33">
        <f>G27*0.849209454108262</f>
        <v>0</v>
      </c>
      <c r="AF27" s="33">
        <f>G27*(1-0.849209454108262)</f>
        <v>0</v>
      </c>
      <c r="AM27" s="33">
        <f>F27*AE27</f>
        <v>0</v>
      </c>
      <c r="AN27" s="33">
        <f>F27*AF27</f>
        <v>0</v>
      </c>
      <c r="AO27" s="34" t="s">
        <v>129</v>
      </c>
      <c r="AP27" s="34" t="s">
        <v>134</v>
      </c>
      <c r="AQ27" s="25" t="s">
        <v>136</v>
      </c>
    </row>
    <row r="28" spans="1:43" ht="12.75">
      <c r="A28" s="4" t="s">
        <v>17</v>
      </c>
      <c r="B28" s="4"/>
      <c r="C28" s="4" t="s">
        <v>40</v>
      </c>
      <c r="D28" s="4" t="s">
        <v>73</v>
      </c>
      <c r="E28" s="4" t="s">
        <v>91</v>
      </c>
      <c r="F28" s="16">
        <v>378</v>
      </c>
      <c r="G28" s="16">
        <v>0</v>
      </c>
      <c r="H28" s="16">
        <f>F28*AE28</f>
        <v>0</v>
      </c>
      <c r="I28" s="16">
        <f>J28-H28</f>
        <v>0</v>
      </c>
      <c r="J28" s="16">
        <f>F28*G28</f>
        <v>0</v>
      </c>
      <c r="K28" s="16">
        <v>0.36834</v>
      </c>
      <c r="L28" s="16">
        <f>F28*K28</f>
        <v>139.23252</v>
      </c>
      <c r="M28" s="28" t="s">
        <v>112</v>
      </c>
      <c r="N28" s="28" t="s">
        <v>7</v>
      </c>
      <c r="O28" s="16">
        <f>IF(N28="5",I28,0)</f>
        <v>0</v>
      </c>
      <c r="Z28" s="16">
        <f>IF(AD28=0,J28,0)</f>
        <v>0</v>
      </c>
      <c r="AA28" s="16">
        <f>IF(AD28=15,J28,0)</f>
        <v>0</v>
      </c>
      <c r="AB28" s="16">
        <f>IF(AD28=21,J28,0)</f>
        <v>0</v>
      </c>
      <c r="AD28" s="33">
        <v>15</v>
      </c>
      <c r="AE28" s="33">
        <f>G28*0.772311827956989</f>
        <v>0</v>
      </c>
      <c r="AF28" s="33">
        <f>G28*(1-0.772311827956989)</f>
        <v>0</v>
      </c>
      <c r="AM28" s="33">
        <f>F28*AE28</f>
        <v>0</v>
      </c>
      <c r="AN28" s="33">
        <f>F28*AF28</f>
        <v>0</v>
      </c>
      <c r="AO28" s="34" t="s">
        <v>129</v>
      </c>
      <c r="AP28" s="34" t="s">
        <v>134</v>
      </c>
      <c r="AQ28" s="25" t="s">
        <v>136</v>
      </c>
    </row>
    <row r="29" spans="1:37" ht="12.75">
      <c r="A29" s="5"/>
      <c r="B29" s="13"/>
      <c r="C29" s="13" t="s">
        <v>41</v>
      </c>
      <c r="D29" s="59" t="s">
        <v>74</v>
      </c>
      <c r="E29" s="60"/>
      <c r="F29" s="60"/>
      <c r="G29" s="60"/>
      <c r="H29" s="36">
        <f>SUM(H30:H34)</f>
        <v>0</v>
      </c>
      <c r="I29" s="36">
        <f>SUM(I30:I34)</f>
        <v>0</v>
      </c>
      <c r="J29" s="36">
        <f>H29+I29</f>
        <v>0</v>
      </c>
      <c r="K29" s="25"/>
      <c r="L29" s="36">
        <f>SUM(L30:L34)</f>
        <v>84.88316999999999</v>
      </c>
      <c r="M29" s="25"/>
      <c r="P29" s="36">
        <f>IF(Q29="PR",J29,SUM(O30:O34))</f>
        <v>0</v>
      </c>
      <c r="Q29" s="25" t="s">
        <v>116</v>
      </c>
      <c r="R29" s="36">
        <f>IF(Q29="HS",H29,0)</f>
        <v>0</v>
      </c>
      <c r="S29" s="36">
        <f>IF(Q29="HS",I29-P29,0)</f>
        <v>0</v>
      </c>
      <c r="T29" s="36">
        <f>IF(Q29="PS",H29,0)</f>
        <v>0</v>
      </c>
      <c r="U29" s="36">
        <f>IF(Q29="PS",I29-P29,0)</f>
        <v>0</v>
      </c>
      <c r="V29" s="36">
        <f>IF(Q29="MP",H29,0)</f>
        <v>0</v>
      </c>
      <c r="W29" s="36">
        <f>IF(Q29="MP",I29-P29,0)</f>
        <v>0</v>
      </c>
      <c r="X29" s="36">
        <f>IF(Q29="OM",H29,0)</f>
        <v>0</v>
      </c>
      <c r="Y29" s="25"/>
      <c r="AI29" s="36">
        <f>SUM(Z30:Z34)</f>
        <v>0</v>
      </c>
      <c r="AJ29" s="36">
        <f>SUM(AA30:AA34)</f>
        <v>0</v>
      </c>
      <c r="AK29" s="36">
        <f>SUM(AB30:AB34)</f>
        <v>0</v>
      </c>
    </row>
    <row r="30" spans="1:43" ht="12.75">
      <c r="A30" s="4" t="s">
        <v>18</v>
      </c>
      <c r="B30" s="4"/>
      <c r="C30" s="4" t="s">
        <v>42</v>
      </c>
      <c r="D30" s="4" t="s">
        <v>75</v>
      </c>
      <c r="E30" s="4" t="s">
        <v>91</v>
      </c>
      <c r="F30" s="16">
        <v>307</v>
      </c>
      <c r="G30" s="16">
        <v>0</v>
      </c>
      <c r="H30" s="16">
        <f>F30*AE30</f>
        <v>0</v>
      </c>
      <c r="I30" s="16">
        <f>J30-H30</f>
        <v>0</v>
      </c>
      <c r="J30" s="16">
        <f>F30*G30</f>
        <v>0</v>
      </c>
      <c r="K30" s="16">
        <v>0.11931</v>
      </c>
      <c r="L30" s="16">
        <f>F30*K30</f>
        <v>36.62817</v>
      </c>
      <c r="M30" s="28" t="s">
        <v>112</v>
      </c>
      <c r="N30" s="28" t="s">
        <v>7</v>
      </c>
      <c r="O30" s="16">
        <f>IF(N30="5",I30,0)</f>
        <v>0</v>
      </c>
      <c r="Z30" s="16">
        <f>IF(AD30=0,J30,0)</f>
        <v>0</v>
      </c>
      <c r="AA30" s="16">
        <f>IF(AD30=15,J30,0)</f>
        <v>0</v>
      </c>
      <c r="AB30" s="16">
        <f>IF(AD30=21,J30,0)</f>
        <v>0</v>
      </c>
      <c r="AD30" s="33">
        <v>15</v>
      </c>
      <c r="AE30" s="33">
        <f>G30*0.444060913705584</f>
        <v>0</v>
      </c>
      <c r="AF30" s="33">
        <f>G30*(1-0.444060913705584)</f>
        <v>0</v>
      </c>
      <c r="AM30" s="33">
        <f>F30*AE30</f>
        <v>0</v>
      </c>
      <c r="AN30" s="33">
        <f>F30*AF30</f>
        <v>0</v>
      </c>
      <c r="AO30" s="34" t="s">
        <v>130</v>
      </c>
      <c r="AP30" s="34" t="s">
        <v>134</v>
      </c>
      <c r="AQ30" s="25" t="s">
        <v>136</v>
      </c>
    </row>
    <row r="31" spans="1:43" ht="12.75">
      <c r="A31" s="6" t="s">
        <v>19</v>
      </c>
      <c r="B31" s="6"/>
      <c r="C31" s="6" t="s">
        <v>43</v>
      </c>
      <c r="D31" s="6" t="s">
        <v>76</v>
      </c>
      <c r="E31" s="6" t="s">
        <v>91</v>
      </c>
      <c r="F31" s="17">
        <v>245</v>
      </c>
      <c r="G31" s="17">
        <v>0</v>
      </c>
      <c r="H31" s="17">
        <f>F31*AE31</f>
        <v>0</v>
      </c>
      <c r="I31" s="17">
        <f>J31-H31</f>
        <v>0</v>
      </c>
      <c r="J31" s="17">
        <f>F31*G31</f>
        <v>0</v>
      </c>
      <c r="K31" s="17">
        <v>0.113</v>
      </c>
      <c r="L31" s="17">
        <f>F31*K31</f>
        <v>27.685000000000002</v>
      </c>
      <c r="M31" s="29" t="s">
        <v>112</v>
      </c>
      <c r="N31" s="29" t="s">
        <v>113</v>
      </c>
      <c r="O31" s="17">
        <f>IF(N31="5",I31,0)</f>
        <v>0</v>
      </c>
      <c r="Z31" s="17">
        <f>IF(AD31=0,J31,0)</f>
        <v>0</v>
      </c>
      <c r="AA31" s="17">
        <f>IF(AD31=15,J31,0)</f>
        <v>0</v>
      </c>
      <c r="AB31" s="17">
        <f>IF(AD31=21,J31,0)</f>
        <v>0</v>
      </c>
      <c r="AD31" s="33">
        <v>15</v>
      </c>
      <c r="AE31" s="33">
        <f>G31*1</f>
        <v>0</v>
      </c>
      <c r="AF31" s="33">
        <f>G31*(1-1)</f>
        <v>0</v>
      </c>
      <c r="AM31" s="33">
        <f>F31*AE31</f>
        <v>0</v>
      </c>
      <c r="AN31" s="33">
        <f>F31*AF31</f>
        <v>0</v>
      </c>
      <c r="AO31" s="34" t="s">
        <v>130</v>
      </c>
      <c r="AP31" s="34" t="s">
        <v>134</v>
      </c>
      <c r="AQ31" s="25" t="s">
        <v>136</v>
      </c>
    </row>
    <row r="32" spans="1:43" ht="12.75">
      <c r="A32" s="6" t="s">
        <v>20</v>
      </c>
      <c r="B32" s="6"/>
      <c r="C32" s="6" t="s">
        <v>44</v>
      </c>
      <c r="D32" s="6" t="s">
        <v>77</v>
      </c>
      <c r="E32" s="6" t="s">
        <v>91</v>
      </c>
      <c r="F32" s="17">
        <v>14</v>
      </c>
      <c r="G32" s="17">
        <v>0</v>
      </c>
      <c r="H32" s="17">
        <f>F32*AE32</f>
        <v>0</v>
      </c>
      <c r="I32" s="17">
        <f>J32-H32</f>
        <v>0</v>
      </c>
      <c r="J32" s="17">
        <f>F32*G32</f>
        <v>0</v>
      </c>
      <c r="K32" s="17">
        <v>0.136</v>
      </c>
      <c r="L32" s="17">
        <f>F32*K32</f>
        <v>1.9040000000000001</v>
      </c>
      <c r="M32" s="29" t="s">
        <v>112</v>
      </c>
      <c r="N32" s="29" t="s">
        <v>113</v>
      </c>
      <c r="O32" s="17">
        <f>IF(N32="5",I32,0)</f>
        <v>0</v>
      </c>
      <c r="Z32" s="17">
        <f>IF(AD32=0,J32,0)</f>
        <v>0</v>
      </c>
      <c r="AA32" s="17">
        <f>IF(AD32=15,J32,0)</f>
        <v>0</v>
      </c>
      <c r="AB32" s="17">
        <f>IF(AD32=21,J32,0)</f>
        <v>0</v>
      </c>
      <c r="AD32" s="33">
        <v>15</v>
      </c>
      <c r="AE32" s="33">
        <f>G32*1</f>
        <v>0</v>
      </c>
      <c r="AF32" s="33">
        <f>G32*(1-1)</f>
        <v>0</v>
      </c>
      <c r="AM32" s="33">
        <f>F32*AE32</f>
        <v>0</v>
      </c>
      <c r="AN32" s="33">
        <f>F32*AF32</f>
        <v>0</v>
      </c>
      <c r="AO32" s="34" t="s">
        <v>130</v>
      </c>
      <c r="AP32" s="34" t="s">
        <v>134</v>
      </c>
      <c r="AQ32" s="25" t="s">
        <v>136</v>
      </c>
    </row>
    <row r="33" spans="1:43" ht="12.75">
      <c r="A33" s="6" t="s">
        <v>21</v>
      </c>
      <c r="B33" s="6"/>
      <c r="C33" s="6" t="s">
        <v>45</v>
      </c>
      <c r="D33" s="6" t="s">
        <v>78</v>
      </c>
      <c r="E33" s="6" t="s">
        <v>92</v>
      </c>
      <c r="F33" s="17">
        <v>510</v>
      </c>
      <c r="G33" s="17">
        <v>0</v>
      </c>
      <c r="H33" s="17">
        <f>F33*AE33</f>
        <v>0</v>
      </c>
      <c r="I33" s="17">
        <f>J33-H33</f>
        <v>0</v>
      </c>
      <c r="J33" s="17">
        <f>F33*G33</f>
        <v>0</v>
      </c>
      <c r="K33" s="17">
        <v>0.024</v>
      </c>
      <c r="L33" s="17">
        <f>F33*K33</f>
        <v>12.24</v>
      </c>
      <c r="M33" s="29" t="s">
        <v>112</v>
      </c>
      <c r="N33" s="29" t="s">
        <v>113</v>
      </c>
      <c r="O33" s="17">
        <f>IF(N33="5",I33,0)</f>
        <v>0</v>
      </c>
      <c r="Z33" s="17">
        <f>IF(AD33=0,J33,0)</f>
        <v>0</v>
      </c>
      <c r="AA33" s="17">
        <f>IF(AD33=15,J33,0)</f>
        <v>0</v>
      </c>
      <c r="AB33" s="17">
        <f>IF(AD33=21,J33,0)</f>
        <v>0</v>
      </c>
      <c r="AD33" s="33">
        <v>15</v>
      </c>
      <c r="AE33" s="33">
        <f>G33*1</f>
        <v>0</v>
      </c>
      <c r="AF33" s="33">
        <f>G33*(1-1)</f>
        <v>0</v>
      </c>
      <c r="AM33" s="33">
        <f>F33*AE33</f>
        <v>0</v>
      </c>
      <c r="AN33" s="33">
        <f>F33*AF33</f>
        <v>0</v>
      </c>
      <c r="AO33" s="34" t="s">
        <v>130</v>
      </c>
      <c r="AP33" s="34" t="s">
        <v>134</v>
      </c>
      <c r="AQ33" s="25" t="s">
        <v>136</v>
      </c>
    </row>
    <row r="34" spans="1:43" ht="12.75">
      <c r="A34" s="6" t="s">
        <v>22</v>
      </c>
      <c r="B34" s="6"/>
      <c r="C34" s="6" t="s">
        <v>46</v>
      </c>
      <c r="D34" s="6" t="s">
        <v>79</v>
      </c>
      <c r="E34" s="6" t="s">
        <v>91</v>
      </c>
      <c r="F34" s="17">
        <v>54</v>
      </c>
      <c r="G34" s="17">
        <v>0</v>
      </c>
      <c r="H34" s="17">
        <f>F34*AE34</f>
        <v>0</v>
      </c>
      <c r="I34" s="17">
        <f>J34-H34</f>
        <v>0</v>
      </c>
      <c r="J34" s="17">
        <f>F34*G34</f>
        <v>0</v>
      </c>
      <c r="K34" s="17">
        <v>0.119</v>
      </c>
      <c r="L34" s="17">
        <f>F34*K34</f>
        <v>6.426</v>
      </c>
      <c r="M34" s="29" t="s">
        <v>112</v>
      </c>
      <c r="N34" s="29" t="s">
        <v>113</v>
      </c>
      <c r="O34" s="17">
        <f>IF(N34="5",I34,0)</f>
        <v>0</v>
      </c>
      <c r="Z34" s="17">
        <f>IF(AD34=0,J34,0)</f>
        <v>0</v>
      </c>
      <c r="AA34" s="17">
        <f>IF(AD34=15,J34,0)</f>
        <v>0</v>
      </c>
      <c r="AB34" s="17">
        <f>IF(AD34=21,J34,0)</f>
        <v>0</v>
      </c>
      <c r="AD34" s="33">
        <v>15</v>
      </c>
      <c r="AE34" s="33">
        <f>G34*1</f>
        <v>0</v>
      </c>
      <c r="AF34" s="33">
        <f>G34*(1-1)</f>
        <v>0</v>
      </c>
      <c r="AM34" s="33">
        <f>F34*AE34</f>
        <v>0</v>
      </c>
      <c r="AN34" s="33">
        <f>F34*AF34</f>
        <v>0</v>
      </c>
      <c r="AO34" s="34" t="s">
        <v>130</v>
      </c>
      <c r="AP34" s="34" t="s">
        <v>134</v>
      </c>
      <c r="AQ34" s="25" t="s">
        <v>136</v>
      </c>
    </row>
    <row r="35" spans="1:37" ht="12.75">
      <c r="A35" s="5"/>
      <c r="B35" s="13"/>
      <c r="C35" s="13" t="s">
        <v>47</v>
      </c>
      <c r="D35" s="59" t="s">
        <v>80</v>
      </c>
      <c r="E35" s="60"/>
      <c r="F35" s="60"/>
      <c r="G35" s="60"/>
      <c r="H35" s="36">
        <f>SUM(H36:H37)</f>
        <v>0</v>
      </c>
      <c r="I35" s="36">
        <f>SUM(I36:I37)</f>
        <v>0</v>
      </c>
      <c r="J35" s="36">
        <f>H35+I35</f>
        <v>0</v>
      </c>
      <c r="K35" s="25"/>
      <c r="L35" s="36">
        <f>SUM(L36:L37)</f>
        <v>116.97874999999999</v>
      </c>
      <c r="M35" s="25"/>
      <c r="P35" s="36">
        <f>IF(Q35="PR",J35,SUM(O36:O37))</f>
        <v>0</v>
      </c>
      <c r="Q35" s="25" t="s">
        <v>116</v>
      </c>
      <c r="R35" s="36">
        <f>IF(Q35="HS",H35,0)</f>
        <v>0</v>
      </c>
      <c r="S35" s="36">
        <f>IF(Q35="HS",I35-P35,0)</f>
        <v>0</v>
      </c>
      <c r="T35" s="36">
        <f>IF(Q35="PS",H35,0)</f>
        <v>0</v>
      </c>
      <c r="U35" s="36">
        <f>IF(Q35="PS",I35-P35,0)</f>
        <v>0</v>
      </c>
      <c r="V35" s="36">
        <f>IF(Q35="MP",H35,0)</f>
        <v>0</v>
      </c>
      <c r="W35" s="36">
        <f>IF(Q35="MP",I35-P35,0)</f>
        <v>0</v>
      </c>
      <c r="X35" s="36">
        <f>IF(Q35="OM",H35,0)</f>
        <v>0</v>
      </c>
      <c r="Y35" s="25"/>
      <c r="AI35" s="36">
        <f>SUM(Z36:Z37)</f>
        <v>0</v>
      </c>
      <c r="AJ35" s="36">
        <f>SUM(AA36:AA37)</f>
        <v>0</v>
      </c>
      <c r="AK35" s="36">
        <f>SUM(AB36:AB37)</f>
        <v>0</v>
      </c>
    </row>
    <row r="36" spans="1:43" ht="12.75">
      <c r="A36" s="4" t="s">
        <v>23</v>
      </c>
      <c r="B36" s="4"/>
      <c r="C36" s="4" t="s">
        <v>48</v>
      </c>
      <c r="D36" s="4" t="s">
        <v>81</v>
      </c>
      <c r="E36" s="4" t="s">
        <v>93</v>
      </c>
      <c r="F36" s="16">
        <v>510</v>
      </c>
      <c r="G36" s="16">
        <v>0</v>
      </c>
      <c r="H36" s="16">
        <f>F36*AE36</f>
        <v>0</v>
      </c>
      <c r="I36" s="16">
        <f>J36-H36</f>
        <v>0</v>
      </c>
      <c r="J36" s="16">
        <f>F36*G36</f>
        <v>0</v>
      </c>
      <c r="K36" s="16">
        <v>0.22937</v>
      </c>
      <c r="L36" s="16">
        <f>F36*K36</f>
        <v>116.97869999999999</v>
      </c>
      <c r="M36" s="28" t="s">
        <v>112</v>
      </c>
      <c r="N36" s="28" t="s">
        <v>7</v>
      </c>
      <c r="O36" s="16">
        <f>IF(N36="5",I36,0)</f>
        <v>0</v>
      </c>
      <c r="Z36" s="16">
        <f>IF(AD36=0,J36,0)</f>
        <v>0</v>
      </c>
      <c r="AA36" s="16">
        <f>IF(AD36=15,J36,0)</f>
        <v>0</v>
      </c>
      <c r="AB36" s="16">
        <f>IF(AD36=21,J36,0)</f>
        <v>0</v>
      </c>
      <c r="AD36" s="33">
        <v>15</v>
      </c>
      <c r="AE36" s="33">
        <f>G36*0.747805363661046</f>
        <v>0</v>
      </c>
      <c r="AF36" s="33">
        <f>G36*(1-0.747805363661046)</f>
        <v>0</v>
      </c>
      <c r="AM36" s="33">
        <f>F36*AE36</f>
        <v>0</v>
      </c>
      <c r="AN36" s="33">
        <f>F36*AF36</f>
        <v>0</v>
      </c>
      <c r="AO36" s="34" t="s">
        <v>131</v>
      </c>
      <c r="AP36" s="34" t="s">
        <v>135</v>
      </c>
      <c r="AQ36" s="25" t="s">
        <v>136</v>
      </c>
    </row>
    <row r="37" spans="1:43" ht="12.75">
      <c r="A37" s="4" t="s">
        <v>24</v>
      </c>
      <c r="B37" s="4"/>
      <c r="C37" s="4" t="s">
        <v>49</v>
      </c>
      <c r="D37" s="4" t="s">
        <v>82</v>
      </c>
      <c r="E37" s="4" t="s">
        <v>93</v>
      </c>
      <c r="F37" s="16">
        <v>5</v>
      </c>
      <c r="G37" s="16">
        <v>0</v>
      </c>
      <c r="H37" s="16">
        <f>F37*AE37</f>
        <v>0</v>
      </c>
      <c r="I37" s="16">
        <f>J37-H37</f>
        <v>0</v>
      </c>
      <c r="J37" s="16">
        <f>F37*G37</f>
        <v>0</v>
      </c>
      <c r="K37" s="16">
        <v>1E-05</v>
      </c>
      <c r="L37" s="16">
        <f>F37*K37</f>
        <v>5E-05</v>
      </c>
      <c r="M37" s="28" t="s">
        <v>112</v>
      </c>
      <c r="N37" s="28" t="s">
        <v>7</v>
      </c>
      <c r="O37" s="16">
        <f>IF(N37="5",I37,0)</f>
        <v>0</v>
      </c>
      <c r="Z37" s="16">
        <f>IF(AD37=0,J37,0)</f>
        <v>0</v>
      </c>
      <c r="AA37" s="16">
        <f>IF(AD37=15,J37,0)</f>
        <v>0</v>
      </c>
      <c r="AB37" s="16">
        <f>IF(AD37=21,J37,0)</f>
        <v>0</v>
      </c>
      <c r="AD37" s="33">
        <v>15</v>
      </c>
      <c r="AE37" s="33">
        <f>G37*0.31595511201292</f>
        <v>0</v>
      </c>
      <c r="AF37" s="33">
        <f>G37*(1-0.31595511201292)</f>
        <v>0</v>
      </c>
      <c r="AM37" s="33">
        <f>F37*AE37</f>
        <v>0</v>
      </c>
      <c r="AN37" s="33">
        <f>F37*AF37</f>
        <v>0</v>
      </c>
      <c r="AO37" s="34" t="s">
        <v>131</v>
      </c>
      <c r="AP37" s="34" t="s">
        <v>135</v>
      </c>
      <c r="AQ37" s="25" t="s">
        <v>136</v>
      </c>
    </row>
    <row r="38" spans="1:37" ht="12.75">
      <c r="A38" s="5"/>
      <c r="B38" s="13"/>
      <c r="C38" s="13" t="s">
        <v>50</v>
      </c>
      <c r="D38" s="59" t="s">
        <v>83</v>
      </c>
      <c r="E38" s="60"/>
      <c r="F38" s="60"/>
      <c r="G38" s="60"/>
      <c r="H38" s="36">
        <f>SUM(H39:H39)</f>
        <v>0</v>
      </c>
      <c r="I38" s="36">
        <f>SUM(I39:I39)</f>
        <v>0</v>
      </c>
      <c r="J38" s="36">
        <f>H38+I38</f>
        <v>0</v>
      </c>
      <c r="K38" s="25"/>
      <c r="L38" s="36">
        <f>SUM(L39:L39)</f>
        <v>0</v>
      </c>
      <c r="M38" s="25"/>
      <c r="P38" s="36">
        <f>IF(Q38="PR",J38,SUM(O39:O39))</f>
        <v>0</v>
      </c>
      <c r="Q38" s="25" t="s">
        <v>116</v>
      </c>
      <c r="R38" s="36">
        <f>IF(Q38="HS",H38,0)</f>
        <v>0</v>
      </c>
      <c r="S38" s="36">
        <f>IF(Q38="HS",I38-P38,0)</f>
        <v>0</v>
      </c>
      <c r="T38" s="36">
        <f>IF(Q38="PS",H38,0)</f>
        <v>0</v>
      </c>
      <c r="U38" s="36">
        <f>IF(Q38="PS",I38-P38,0)</f>
        <v>0</v>
      </c>
      <c r="V38" s="36">
        <f>IF(Q38="MP",H38,0)</f>
        <v>0</v>
      </c>
      <c r="W38" s="36">
        <f>IF(Q38="MP",I38-P38,0)</f>
        <v>0</v>
      </c>
      <c r="X38" s="36">
        <f>IF(Q38="OM",H38,0)</f>
        <v>0</v>
      </c>
      <c r="Y38" s="25"/>
      <c r="AI38" s="36">
        <f>SUM(Z39:Z39)</f>
        <v>0</v>
      </c>
      <c r="AJ38" s="36">
        <f>SUM(AA39:AA39)</f>
        <v>0</v>
      </c>
      <c r="AK38" s="36">
        <f>SUM(AB39:AB39)</f>
        <v>0</v>
      </c>
    </row>
    <row r="39" spans="1:43" ht="12.75">
      <c r="A39" s="7" t="s">
        <v>25</v>
      </c>
      <c r="B39" s="7"/>
      <c r="C39" s="7" t="s">
        <v>51</v>
      </c>
      <c r="D39" s="7" t="s">
        <v>84</v>
      </c>
      <c r="E39" s="7" t="s">
        <v>94</v>
      </c>
      <c r="F39" s="18">
        <v>490.4776</v>
      </c>
      <c r="G39" s="18">
        <v>0</v>
      </c>
      <c r="H39" s="18">
        <f>F39*AE39</f>
        <v>0</v>
      </c>
      <c r="I39" s="18">
        <f>J39-H39</f>
        <v>0</v>
      </c>
      <c r="J39" s="18">
        <f>F39*G39</f>
        <v>0</v>
      </c>
      <c r="K39" s="18">
        <v>0</v>
      </c>
      <c r="L39" s="18">
        <f>F39*K39</f>
        <v>0</v>
      </c>
      <c r="M39" s="30" t="s">
        <v>112</v>
      </c>
      <c r="N39" s="28" t="s">
        <v>11</v>
      </c>
      <c r="O39" s="16">
        <f>IF(N39="5",I39,0)</f>
        <v>0</v>
      </c>
      <c r="Z39" s="16">
        <f>IF(AD39=0,J39,0)</f>
        <v>0</v>
      </c>
      <c r="AA39" s="16">
        <f>IF(AD39=15,J39,0)</f>
        <v>0</v>
      </c>
      <c r="AB39" s="16">
        <f>IF(AD39=21,J39,0)</f>
        <v>0</v>
      </c>
      <c r="AD39" s="33">
        <v>15</v>
      </c>
      <c r="AE39" s="33">
        <f>G39*0</f>
        <v>0</v>
      </c>
      <c r="AF39" s="33">
        <f>G39*(1-0)</f>
        <v>0</v>
      </c>
      <c r="AM39" s="33">
        <f>F39*AE39</f>
        <v>0</v>
      </c>
      <c r="AN39" s="33">
        <f>F39*AF39</f>
        <v>0</v>
      </c>
      <c r="AO39" s="34" t="s">
        <v>132</v>
      </c>
      <c r="AP39" s="34" t="s">
        <v>135</v>
      </c>
      <c r="AQ39" s="25" t="s">
        <v>136</v>
      </c>
    </row>
    <row r="40" spans="1:28" ht="12.75">
      <c r="A40" s="8"/>
      <c r="B40" s="8"/>
      <c r="C40" s="8"/>
      <c r="D40" s="8"/>
      <c r="E40" s="8"/>
      <c r="F40" s="8"/>
      <c r="G40" s="8"/>
      <c r="H40" s="61" t="s">
        <v>101</v>
      </c>
      <c r="I40" s="62"/>
      <c r="J40" s="37">
        <f>J12+J15+J18+J20+J22+J25+J29+J35+J38</f>
        <v>0</v>
      </c>
      <c r="K40" s="8"/>
      <c r="L40" s="8"/>
      <c r="M40" s="8"/>
      <c r="Z40" s="38">
        <f>SUM(Z13:Z39)</f>
        <v>0</v>
      </c>
      <c r="AA40" s="38">
        <f>SUM(AA13:AA39)</f>
        <v>0</v>
      </c>
      <c r="AB40" s="38">
        <f>SUM(AB13:AB39)</f>
        <v>0</v>
      </c>
    </row>
    <row r="41" ht="11.25" customHeight="1">
      <c r="A41" s="9" t="s">
        <v>26</v>
      </c>
    </row>
    <row r="42" spans="1:13" ht="409.5" customHeight="1" hidden="1">
      <c r="A42" s="57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</sheetData>
  <sheetProtection/>
  <mergeCells count="38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5:G15"/>
    <mergeCell ref="D18:G18"/>
    <mergeCell ref="D20:G20"/>
    <mergeCell ref="A42:M42"/>
    <mergeCell ref="D22:G22"/>
    <mergeCell ref="D25:G25"/>
    <mergeCell ref="D29:G29"/>
    <mergeCell ref="D35:G35"/>
    <mergeCell ref="D38:G38"/>
    <mergeCell ref="H40:I40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I8" sqref="I8:I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6"/>
      <c r="B1" s="39"/>
      <c r="C1" s="109" t="s">
        <v>152</v>
      </c>
      <c r="D1" s="110"/>
      <c r="E1" s="110"/>
      <c r="F1" s="110"/>
      <c r="G1" s="110"/>
      <c r="H1" s="110"/>
      <c r="I1" s="110"/>
    </row>
    <row r="2" spans="1:10" ht="12.75">
      <c r="A2" s="78" t="s">
        <v>1</v>
      </c>
      <c r="B2" s="79"/>
      <c r="C2" s="80" t="s">
        <v>52</v>
      </c>
      <c r="D2" s="62"/>
      <c r="E2" s="83" t="s">
        <v>102</v>
      </c>
      <c r="F2" s="83" t="s">
        <v>107</v>
      </c>
      <c r="G2" s="79"/>
      <c r="H2" s="83" t="s">
        <v>177</v>
      </c>
      <c r="I2" s="111" t="s">
        <v>181</v>
      </c>
      <c r="J2" s="31"/>
    </row>
    <row r="3" spans="1:10" ht="25.5" customHeight="1">
      <c r="A3" s="75"/>
      <c r="B3" s="58"/>
      <c r="C3" s="81"/>
      <c r="D3" s="81"/>
      <c r="E3" s="58"/>
      <c r="F3" s="58"/>
      <c r="G3" s="58"/>
      <c r="H3" s="58"/>
      <c r="I3" s="73"/>
      <c r="J3" s="31"/>
    </row>
    <row r="4" spans="1:10" ht="12.75">
      <c r="A4" s="68" t="s">
        <v>2</v>
      </c>
      <c r="B4" s="58"/>
      <c r="C4" s="57" t="s">
        <v>53</v>
      </c>
      <c r="D4" s="58"/>
      <c r="E4" s="57" t="s">
        <v>103</v>
      </c>
      <c r="F4" s="57"/>
      <c r="G4" s="58"/>
      <c r="H4" s="57" t="s">
        <v>177</v>
      </c>
      <c r="I4" s="108"/>
      <c r="J4" s="31"/>
    </row>
    <row r="5" spans="1:10" ht="12.75">
      <c r="A5" s="75"/>
      <c r="B5" s="58"/>
      <c r="C5" s="58"/>
      <c r="D5" s="58"/>
      <c r="E5" s="58"/>
      <c r="F5" s="58"/>
      <c r="G5" s="58"/>
      <c r="H5" s="58"/>
      <c r="I5" s="73"/>
      <c r="J5" s="31"/>
    </row>
    <row r="6" spans="1:10" ht="12.75">
      <c r="A6" s="68" t="s">
        <v>3</v>
      </c>
      <c r="B6" s="58"/>
      <c r="C6" s="57" t="s">
        <v>54</v>
      </c>
      <c r="D6" s="58"/>
      <c r="E6" s="57" t="s">
        <v>104</v>
      </c>
      <c r="F6" s="57"/>
      <c r="G6" s="58"/>
      <c r="H6" s="57" t="s">
        <v>177</v>
      </c>
      <c r="I6" s="108"/>
      <c r="J6" s="31"/>
    </row>
    <row r="7" spans="1:10" ht="12.75">
      <c r="A7" s="75"/>
      <c r="B7" s="58"/>
      <c r="C7" s="58"/>
      <c r="D7" s="58"/>
      <c r="E7" s="58"/>
      <c r="F7" s="58"/>
      <c r="G7" s="58"/>
      <c r="H7" s="58"/>
      <c r="I7" s="73"/>
      <c r="J7" s="31"/>
    </row>
    <row r="8" spans="1:10" ht="12.75">
      <c r="A8" s="68" t="s">
        <v>86</v>
      </c>
      <c r="B8" s="58"/>
      <c r="C8" s="72"/>
      <c r="D8" s="58"/>
      <c r="E8" s="57" t="s">
        <v>87</v>
      </c>
      <c r="F8" s="72"/>
      <c r="G8" s="58"/>
      <c r="H8" s="71" t="s">
        <v>178</v>
      </c>
      <c r="I8" s="108" t="s">
        <v>25</v>
      </c>
      <c r="J8" s="31"/>
    </row>
    <row r="9" spans="1:10" ht="12.75">
      <c r="A9" s="75"/>
      <c r="B9" s="58"/>
      <c r="C9" s="58"/>
      <c r="D9" s="58"/>
      <c r="E9" s="58"/>
      <c r="F9" s="58"/>
      <c r="G9" s="58"/>
      <c r="H9" s="58"/>
      <c r="I9" s="73"/>
      <c r="J9" s="31"/>
    </row>
    <row r="10" spans="1:10" ht="12.75">
      <c r="A10" s="68" t="s">
        <v>4</v>
      </c>
      <c r="B10" s="58"/>
      <c r="C10" s="57"/>
      <c r="D10" s="58"/>
      <c r="E10" s="57" t="s">
        <v>105</v>
      </c>
      <c r="F10" s="57"/>
      <c r="G10" s="58"/>
      <c r="H10" s="71" t="s">
        <v>179</v>
      </c>
      <c r="I10" s="106">
        <v>42446</v>
      </c>
      <c r="J10" s="31"/>
    </row>
    <row r="11" spans="1:10" ht="12.75">
      <c r="A11" s="104"/>
      <c r="B11" s="105"/>
      <c r="C11" s="105"/>
      <c r="D11" s="105"/>
      <c r="E11" s="105"/>
      <c r="F11" s="105"/>
      <c r="G11" s="105"/>
      <c r="H11" s="105"/>
      <c r="I11" s="107"/>
      <c r="J11" s="31"/>
    </row>
    <row r="12" spans="1:9" ht="23.25" customHeight="1">
      <c r="A12" s="100" t="s">
        <v>137</v>
      </c>
      <c r="B12" s="101"/>
      <c r="C12" s="101"/>
      <c r="D12" s="101"/>
      <c r="E12" s="101"/>
      <c r="F12" s="101"/>
      <c r="G12" s="101"/>
      <c r="H12" s="101"/>
      <c r="I12" s="101"/>
    </row>
    <row r="13" spans="1:10" ht="26.25" customHeight="1">
      <c r="A13" s="40" t="s">
        <v>138</v>
      </c>
      <c r="B13" s="102" t="s">
        <v>150</v>
      </c>
      <c r="C13" s="103"/>
      <c r="D13" s="40" t="s">
        <v>153</v>
      </c>
      <c r="E13" s="102" t="s">
        <v>162</v>
      </c>
      <c r="F13" s="103"/>
      <c r="G13" s="40" t="s">
        <v>163</v>
      </c>
      <c r="H13" s="102" t="s">
        <v>180</v>
      </c>
      <c r="I13" s="103"/>
      <c r="J13" s="31"/>
    </row>
    <row r="14" spans="1:10" ht="15" customHeight="1">
      <c r="A14" s="41" t="s">
        <v>139</v>
      </c>
      <c r="B14" s="45" t="s">
        <v>151</v>
      </c>
      <c r="C14" s="49">
        <f>SUM('Stavební rozpočet'!R12:R39)</f>
        <v>0</v>
      </c>
      <c r="D14" s="98" t="s">
        <v>154</v>
      </c>
      <c r="E14" s="99"/>
      <c r="F14" s="49">
        <v>0</v>
      </c>
      <c r="G14" s="98" t="s">
        <v>164</v>
      </c>
      <c r="H14" s="99"/>
      <c r="I14" s="49">
        <v>0</v>
      </c>
      <c r="J14" s="31"/>
    </row>
    <row r="15" spans="1:10" ht="15" customHeight="1">
      <c r="A15" s="42"/>
      <c r="B15" s="45" t="s">
        <v>106</v>
      </c>
      <c r="C15" s="49">
        <f>SUM('Stavební rozpočet'!S12:S39)</f>
        <v>0</v>
      </c>
      <c r="D15" s="98" t="s">
        <v>155</v>
      </c>
      <c r="E15" s="99"/>
      <c r="F15" s="49">
        <v>0</v>
      </c>
      <c r="G15" s="98" t="s">
        <v>165</v>
      </c>
      <c r="H15" s="99"/>
      <c r="I15" s="49">
        <v>0</v>
      </c>
      <c r="J15" s="31"/>
    </row>
    <row r="16" spans="1:10" ht="15" customHeight="1">
      <c r="A16" s="41" t="s">
        <v>140</v>
      </c>
      <c r="B16" s="45" t="s">
        <v>151</v>
      </c>
      <c r="C16" s="49">
        <f>SUM('Stavební rozpočet'!T12:T39)</f>
        <v>0</v>
      </c>
      <c r="D16" s="98" t="s">
        <v>156</v>
      </c>
      <c r="E16" s="99"/>
      <c r="F16" s="49">
        <v>0</v>
      </c>
      <c r="G16" s="98" t="s">
        <v>166</v>
      </c>
      <c r="H16" s="99"/>
      <c r="I16" s="49">
        <v>0</v>
      </c>
      <c r="J16" s="31"/>
    </row>
    <row r="17" spans="1:10" ht="15" customHeight="1">
      <c r="A17" s="42"/>
      <c r="B17" s="45" t="s">
        <v>106</v>
      </c>
      <c r="C17" s="49">
        <f>SUM('Stavební rozpočet'!U12:U39)</f>
        <v>0</v>
      </c>
      <c r="D17" s="98"/>
      <c r="E17" s="99"/>
      <c r="F17" s="50"/>
      <c r="G17" s="98" t="s">
        <v>167</v>
      </c>
      <c r="H17" s="99"/>
      <c r="I17" s="49">
        <v>0</v>
      </c>
      <c r="J17" s="31"/>
    </row>
    <row r="18" spans="1:10" ht="15" customHeight="1">
      <c r="A18" s="41" t="s">
        <v>141</v>
      </c>
      <c r="B18" s="45" t="s">
        <v>151</v>
      </c>
      <c r="C18" s="49">
        <f>SUM('Stavební rozpočet'!V12:V39)</f>
        <v>0</v>
      </c>
      <c r="D18" s="98"/>
      <c r="E18" s="99"/>
      <c r="F18" s="50"/>
      <c r="G18" s="98" t="s">
        <v>168</v>
      </c>
      <c r="H18" s="99"/>
      <c r="I18" s="49">
        <v>0</v>
      </c>
      <c r="J18" s="31"/>
    </row>
    <row r="19" spans="1:10" ht="15" customHeight="1">
      <c r="A19" s="42"/>
      <c r="B19" s="45" t="s">
        <v>106</v>
      </c>
      <c r="C19" s="49">
        <f>SUM('Stavební rozpočet'!W12:W39)</f>
        <v>0</v>
      </c>
      <c r="D19" s="98"/>
      <c r="E19" s="99"/>
      <c r="F19" s="50"/>
      <c r="G19" s="98" t="s">
        <v>169</v>
      </c>
      <c r="H19" s="99"/>
      <c r="I19" s="49">
        <v>0</v>
      </c>
      <c r="J19" s="31"/>
    </row>
    <row r="20" spans="1:10" ht="15" customHeight="1">
      <c r="A20" s="96" t="s">
        <v>142</v>
      </c>
      <c r="B20" s="97"/>
      <c r="C20" s="49">
        <f>SUM('Stavební rozpočet'!X12:X39)</f>
        <v>0</v>
      </c>
      <c r="D20" s="98"/>
      <c r="E20" s="99"/>
      <c r="F20" s="50"/>
      <c r="G20" s="98"/>
      <c r="H20" s="99"/>
      <c r="I20" s="50"/>
      <c r="J20" s="31"/>
    </row>
    <row r="21" spans="1:10" ht="15" customHeight="1">
      <c r="A21" s="96" t="s">
        <v>143</v>
      </c>
      <c r="B21" s="97"/>
      <c r="C21" s="49">
        <f>SUM('Stavební rozpočet'!P12:P39)</f>
        <v>0</v>
      </c>
      <c r="D21" s="98"/>
      <c r="E21" s="99"/>
      <c r="F21" s="50"/>
      <c r="G21" s="98"/>
      <c r="H21" s="99"/>
      <c r="I21" s="50"/>
      <c r="J21" s="31"/>
    </row>
    <row r="22" spans="1:10" ht="16.5" customHeight="1">
      <c r="A22" s="96" t="s">
        <v>144</v>
      </c>
      <c r="B22" s="97"/>
      <c r="C22" s="49">
        <f>SUM(C14:C21)</f>
        <v>0</v>
      </c>
      <c r="D22" s="96" t="s">
        <v>157</v>
      </c>
      <c r="E22" s="97"/>
      <c r="F22" s="49">
        <f>SUM(F14:F21)</f>
        <v>0</v>
      </c>
      <c r="G22" s="96" t="s">
        <v>170</v>
      </c>
      <c r="H22" s="97"/>
      <c r="I22" s="49">
        <f>SUM(I14:I21)</f>
        <v>0</v>
      </c>
      <c r="J22" s="31"/>
    </row>
    <row r="23" spans="1:10" ht="15" customHeight="1">
      <c r="A23" s="8"/>
      <c r="B23" s="8"/>
      <c r="C23" s="47"/>
      <c r="D23" s="96" t="s">
        <v>158</v>
      </c>
      <c r="E23" s="97"/>
      <c r="F23" s="51">
        <v>0</v>
      </c>
      <c r="G23" s="96" t="s">
        <v>171</v>
      </c>
      <c r="H23" s="97"/>
      <c r="I23" s="49">
        <v>0</v>
      </c>
      <c r="J23" s="31"/>
    </row>
    <row r="24" spans="4:9" ht="15" customHeight="1">
      <c r="D24" s="8"/>
      <c r="E24" s="8"/>
      <c r="F24" s="52"/>
      <c r="G24" s="96" t="s">
        <v>172</v>
      </c>
      <c r="H24" s="97"/>
      <c r="I24" s="54"/>
    </row>
    <row r="25" spans="6:10" ht="15" customHeight="1">
      <c r="F25" s="53"/>
      <c r="G25" s="96" t="s">
        <v>173</v>
      </c>
      <c r="H25" s="97"/>
      <c r="I25" s="49">
        <v>0</v>
      </c>
      <c r="J25" s="31"/>
    </row>
    <row r="26" spans="1:9" ht="12.75">
      <c r="A26" s="39"/>
      <c r="B26" s="39"/>
      <c r="C26" s="39"/>
      <c r="G26" s="8"/>
      <c r="H26" s="8"/>
      <c r="I26" s="8"/>
    </row>
    <row r="27" spans="1:9" ht="15" customHeight="1">
      <c r="A27" s="91" t="s">
        <v>145</v>
      </c>
      <c r="B27" s="92"/>
      <c r="C27" s="55">
        <f>SUM('Stavební rozpočet'!Z12:Z39)</f>
        <v>0</v>
      </c>
      <c r="D27" s="48"/>
      <c r="E27" s="39"/>
      <c r="F27" s="39"/>
      <c r="G27" s="39"/>
      <c r="H27" s="39"/>
      <c r="I27" s="39"/>
    </row>
    <row r="28" spans="1:10" ht="15" customHeight="1">
      <c r="A28" s="91" t="s">
        <v>146</v>
      </c>
      <c r="B28" s="92"/>
      <c r="C28" s="55">
        <f>SUM('Stavební rozpočet'!AA12:AA39)+(F22+I22+F23+I23+I24+I25)</f>
        <v>0</v>
      </c>
      <c r="D28" s="91" t="s">
        <v>159</v>
      </c>
      <c r="E28" s="92"/>
      <c r="F28" s="55">
        <f>ROUND(C28*(15/100),2)</f>
        <v>0</v>
      </c>
      <c r="G28" s="91" t="s">
        <v>174</v>
      </c>
      <c r="H28" s="92"/>
      <c r="I28" s="55">
        <f>SUM(C27:C29)</f>
        <v>0</v>
      </c>
      <c r="J28" s="31"/>
    </row>
    <row r="29" spans="1:10" ht="15" customHeight="1">
      <c r="A29" s="91" t="s">
        <v>147</v>
      </c>
      <c r="B29" s="92"/>
      <c r="C29" s="55">
        <f>SUM('Stavební rozpočet'!AB12:AB39)</f>
        <v>0</v>
      </c>
      <c r="D29" s="91" t="s">
        <v>160</v>
      </c>
      <c r="E29" s="92"/>
      <c r="F29" s="55">
        <f>ROUND(C29*(21/100),2)</f>
        <v>0</v>
      </c>
      <c r="G29" s="91" t="s">
        <v>175</v>
      </c>
      <c r="H29" s="92"/>
      <c r="I29" s="55">
        <f>SUM(F28:F29)+I28</f>
        <v>0</v>
      </c>
      <c r="J29" s="31"/>
    </row>
    <row r="30" spans="1:9" ht="12.75">
      <c r="A30" s="43"/>
      <c r="B30" s="43"/>
      <c r="C30" s="43"/>
      <c r="D30" s="43"/>
      <c r="E30" s="43"/>
      <c r="F30" s="43"/>
      <c r="G30" s="43"/>
      <c r="H30" s="43"/>
      <c r="I30" s="43"/>
    </row>
    <row r="31" spans="1:10" ht="14.25" customHeight="1">
      <c r="A31" s="93" t="s">
        <v>148</v>
      </c>
      <c r="B31" s="94"/>
      <c r="C31" s="95"/>
      <c r="D31" s="93" t="s">
        <v>161</v>
      </c>
      <c r="E31" s="94"/>
      <c r="F31" s="95"/>
      <c r="G31" s="93" t="s">
        <v>176</v>
      </c>
      <c r="H31" s="94"/>
      <c r="I31" s="95"/>
      <c r="J31" s="32"/>
    </row>
    <row r="32" spans="1:10" ht="14.25" customHeight="1">
      <c r="A32" s="85"/>
      <c r="B32" s="86"/>
      <c r="C32" s="87"/>
      <c r="D32" s="85"/>
      <c r="E32" s="86"/>
      <c r="F32" s="87"/>
      <c r="G32" s="85"/>
      <c r="H32" s="86"/>
      <c r="I32" s="87"/>
      <c r="J32" s="32"/>
    </row>
    <row r="33" spans="1:10" ht="14.25" customHeight="1">
      <c r="A33" s="85"/>
      <c r="B33" s="86"/>
      <c r="C33" s="87"/>
      <c r="D33" s="85"/>
      <c r="E33" s="86"/>
      <c r="F33" s="87"/>
      <c r="G33" s="85"/>
      <c r="H33" s="86"/>
      <c r="I33" s="87"/>
      <c r="J33" s="32"/>
    </row>
    <row r="34" spans="1:10" ht="14.25" customHeight="1">
      <c r="A34" s="85"/>
      <c r="B34" s="86"/>
      <c r="C34" s="87"/>
      <c r="D34" s="85"/>
      <c r="E34" s="86"/>
      <c r="F34" s="87"/>
      <c r="G34" s="85"/>
      <c r="H34" s="86"/>
      <c r="I34" s="87"/>
      <c r="J34" s="32"/>
    </row>
    <row r="35" spans="1:10" ht="14.25" customHeight="1">
      <c r="A35" s="88" t="s">
        <v>149</v>
      </c>
      <c r="B35" s="89"/>
      <c r="C35" s="90"/>
      <c r="D35" s="88" t="s">
        <v>149</v>
      </c>
      <c r="E35" s="89"/>
      <c r="F35" s="90"/>
      <c r="G35" s="88" t="s">
        <v>149</v>
      </c>
      <c r="H35" s="89"/>
      <c r="I35" s="90"/>
      <c r="J35" s="32"/>
    </row>
    <row r="36" spans="1:9" ht="11.25" customHeight="1">
      <c r="A36" s="44" t="s">
        <v>26</v>
      </c>
      <c r="B36" s="46"/>
      <c r="C36" s="46"/>
      <c r="D36" s="46"/>
      <c r="E36" s="46"/>
      <c r="F36" s="46"/>
      <c r="G36" s="46"/>
      <c r="H36" s="46"/>
      <c r="I36" s="46"/>
    </row>
    <row r="37" spans="1:9" ht="409.5" customHeight="1" hidden="1">
      <c r="A37" s="57"/>
      <c r="B37" s="58"/>
      <c r="C37" s="58"/>
      <c r="D37" s="58"/>
      <c r="E37" s="58"/>
      <c r="F37" s="58"/>
      <c r="G37" s="58"/>
      <c r="H37" s="58"/>
      <c r="I37" s="58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VILLA_HOMES</dc:creator>
  <cp:keywords/>
  <dc:description/>
  <cp:lastModifiedBy>VILLA_HOMES</cp:lastModifiedBy>
  <dcterms:created xsi:type="dcterms:W3CDTF">2016-03-21T07:36:16Z</dcterms:created>
  <dcterms:modified xsi:type="dcterms:W3CDTF">2016-03-21T07:39:14Z</dcterms:modified>
  <cp:category/>
  <cp:version/>
  <cp:contentType/>
  <cp:contentStatus/>
</cp:coreProperties>
</file>