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570" windowWidth="11175" windowHeight="4050" activeTab="0"/>
  </bookViews>
  <sheets>
    <sheet name="Rekapitulace stavby" sheetId="1" r:id="rId1"/>
    <sheet name="01 - ASŘ" sheetId="2" r:id="rId2"/>
    <sheet name="02 - ÚT" sheetId="3" r:id="rId3"/>
    <sheet name="03 - ZTI" sheetId="4" r:id="rId4"/>
    <sheet name="04 - VZT" sheetId="5" r:id="rId5"/>
    <sheet name="05 - ELE" sheetId="6" r:id="rId6"/>
    <sheet name="VORN - Vedlejší a ostatní..." sheetId="7" r:id="rId7"/>
  </sheets>
  <definedNames>
    <definedName name="_xlnm._FilterDatabase" localSheetId="1" hidden="1">'01 - ASŘ'!$C$136:$K$506</definedName>
    <definedName name="_xlnm._FilterDatabase" localSheetId="2" hidden="1">'02 - ÚT'!$C$120:$K$151</definedName>
    <definedName name="_xlnm._FilterDatabase" localSheetId="3" hidden="1">'03 - ZTI'!$C$128:$K$229</definedName>
    <definedName name="_xlnm._FilterDatabase" localSheetId="4" hidden="1">'04 - VZT'!$C$124:$K$179</definedName>
    <definedName name="_xlnm._FilterDatabase" localSheetId="5" hidden="1">'05 - ELE'!$C$115:$K$169</definedName>
    <definedName name="_xlnm._FilterDatabase" localSheetId="6" hidden="1">'VORN - Vedlejší a ostatní...'!$C$120:$K$144</definedName>
    <definedName name="_xlnm.Print_Area" localSheetId="1">'01 - ASŘ'!$C$4:$J$76,'01 - ASŘ'!$C$82:$J$118,'01 - ASŘ'!$C$124:$K$506</definedName>
    <definedName name="_xlnm.Print_Area" localSheetId="2">'02 - ÚT'!$C$4:$J$76,'02 - ÚT'!$C$82:$J$102,'02 - ÚT'!$C$108:$K$151</definedName>
    <definedName name="_xlnm.Print_Area" localSheetId="3">'03 - ZTI'!$C$4:$J$76,'03 - ZTI'!$C$82:$J$110,'03 - ZTI'!$C$116:$K$229</definedName>
    <definedName name="_xlnm.Print_Area" localSheetId="4">'04 - VZT'!$C$4:$J$76,'04 - VZT'!$C$82:$J$106,'04 - VZT'!$C$112:$K$179</definedName>
    <definedName name="_xlnm.Print_Area" localSheetId="5">'05 - ELE'!$C$4:$J$76,'05 - ELE'!$C$82:$J$97,'05 - ELE'!$C$103:$K$169</definedName>
    <definedName name="_xlnm.Print_Area" localSheetId="0">'Rekapitulace stavby'!$D$4:$AO$76,'Rekapitulace stavby'!$C$82:$AQ$101</definedName>
    <definedName name="_xlnm.Print_Area" localSheetId="6">'VORN - Vedlejší a ostatní...'!$C$4:$J$76,'VORN - Vedlejší a ostatní...'!$C$82:$J$102,'VORN - Vedlejší a ostatní...'!$C$108:$K$144</definedName>
    <definedName name="_xlnm.Print_Titles" localSheetId="0">'Rekapitulace stavby'!$92:$92</definedName>
    <definedName name="_xlnm.Print_Titles" localSheetId="1">'01 - ASŘ'!$136:$136</definedName>
    <definedName name="_xlnm.Print_Titles" localSheetId="2">'02 - ÚT'!$120:$120</definedName>
    <definedName name="_xlnm.Print_Titles" localSheetId="3">'03 - ZTI'!$128:$128</definedName>
    <definedName name="_xlnm.Print_Titles" localSheetId="4">'04 - VZT'!$124:$124</definedName>
    <definedName name="_xlnm.Print_Titles" localSheetId="5">'05 - ELE'!$115:$115</definedName>
    <definedName name="_xlnm.Print_Titles" localSheetId="6">'VORN - Vedlejší a ostatní...'!$120:$120</definedName>
  </definedNames>
  <calcPr calcId="125725"/>
</workbook>
</file>

<file path=xl/sharedStrings.xml><?xml version="1.0" encoding="utf-8"?>
<sst xmlns="http://schemas.openxmlformats.org/spreadsheetml/2006/main" count="8374" uniqueCount="1376">
  <si>
    <t>Export Komplet</t>
  </si>
  <si>
    <t/>
  </si>
  <si>
    <t>2.0</t>
  </si>
  <si>
    <t>ZAMOK</t>
  </si>
  <si>
    <t>False</t>
  </si>
  <si>
    <t>{0c6f3e1f-f7c5-4e34-afe3-ee7d4513eb51}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</si>
  <si>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</si>
  <si>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</si>
  <si>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</si>
  <si>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</si>
  <si>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</si>
  <si>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</si>
  <si>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</si>
  <si>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</si>
  <si>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104/2019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</si>
  <si>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</si>
  <si>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</si>
  <si>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a přístavba sociálního zařízení - stavební úpravy objektu č.p. 248</t>
  </si>
  <si>
    <t>KSO:</t>
  </si>
  <si>
    <t>CC-CZ:</t>
  </si>
  <si>
    <t>Místo:</t>
  </si>
  <si>
    <t>objekt č.p.248, p.č. 534</t>
  </si>
  <si>
    <t>Datum:</t>
  </si>
  <si>
    <t>6. 5. 2019</t>
  </si>
  <si>
    <t>Zadavatel:</t>
  </si>
  <si>
    <t>IČ:</t>
  </si>
  <si>
    <t>Gymnázium a SOŠ pedagogická</t>
  </si>
  <si>
    <t>DIČ:</t>
  </si>
  <si>
    <t>Uchazeč:</t>
  </si>
  <si>
    <t>Vyplň údaj</t>
  </si>
  <si>
    <t>Projektant:</t>
  </si>
  <si>
    <t>Ing Arch Luboš Petříček</t>
  </si>
  <si>
    <t>True</t>
  </si>
  <si>
    <t>Zpracovatel:</t>
  </si>
  <si>
    <t>01890000</t>
  </si>
  <si>
    <t>Jan Petr</t>
  </si>
  <si>
    <t>CZ8604200451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</si>
  <si>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</si>
  <si>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</si>
  <si>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</si>
  <si>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</si>
  <si>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</si>
  <si>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</si>
  <si>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</si>
  <si>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</si>
  <si>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</si>
  <si>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</si>
  <si>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</si>
  <si>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</si>
  <si>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</si>
  <si>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</si>
  <si>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</si>
  <si>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</si>
  <si>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</si>
  <si>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</si>
  <si>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</si>
  <si>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</si>
  <si>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</si>
  <si>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</si>
  <si>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</si>
  <si>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</si>
  <si>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</si>
  <si>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</si>
  <si>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</si>
  <si>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</si>
  <si>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</si>
  <si>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</si>
  <si>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</si>
  <si>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</si>
  <si>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</si>
  <si>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</si>
  <si>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</si>
  <si>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</si>
  <si>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</si>
  <si>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</si>
  <si>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</si>
  <si>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</si>
  <si>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</si>
  <si>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</si>
  <si>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</si>
  <si>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</si>
  <si>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</si>
  <si>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</si>
  <si>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</si>
  <si>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ASŘ</t>
  </si>
  <si>
    <t>STA</t>
  </si>
  <si>
    <t>1</t>
  </si>
  <si>
    <t>{925e8ba2-fa23-41a6-9c18-16c7cc8c1af3}</t>
  </si>
  <si>
    <t>2</t>
  </si>
  <si>
    <t>02</t>
  </si>
  <si>
    <t>ÚT</t>
  </si>
  <si>
    <t>{72f8a033-728f-47d5-b345-4bbf6342aa10}</t>
  </si>
  <si>
    <t>03</t>
  </si>
  <si>
    <t>ZTI</t>
  </si>
  <si>
    <t>{56a44bdd-f7f7-477b-8307-6308a186cd0f}</t>
  </si>
  <si>
    <t>04</t>
  </si>
  <si>
    <t>VZT</t>
  </si>
  <si>
    <t>{1fb5815d-0e15-46b7-a4c1-618fef5b8e6f}</t>
  </si>
  <si>
    <t>05</t>
  </si>
  <si>
    <t>ELE</t>
  </si>
  <si>
    <t>{1adc784a-ca3b-4585-b644-a51b11df53fe}</t>
  </si>
  <si>
    <t>VORN</t>
  </si>
  <si>
    <t>Vedlejší a ostatní rozpočtové náklady</t>
  </si>
  <si>
    <t>{9438db2a-8f36-4c33-9a02-2bc76d296ef9}</t>
  </si>
  <si>
    <t>KRYCÍ LIST SOUPISU PRACÍ</t>
  </si>
  <si>
    <t>Objekt:</t>
  </si>
  <si>
    <t>01 - ASŘ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</si>
  <si>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</si>
  <si>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</si>
  <si>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</si>
  <si>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</si>
  <si>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</si>
  <si>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</si>
  <si>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</si>
  <si>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</si>
  <si>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</si>
  <si>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</si>
  <si>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</si>
  <si>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</si>
  <si>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</si>
  <si>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</si>
  <si>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</si>
  <si>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</si>
  <si>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</si>
  <si>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</si>
  <si>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</si>
  <si>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</si>
  <si>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</si>
  <si>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</si>
  <si>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</si>
  <si>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</si>
  <si>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</si>
  <si>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</si>
  <si>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</si>
  <si>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</si>
  <si>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</si>
  <si>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</si>
  <si>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</si>
  <si>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</si>
  <si>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</si>
  <si>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</si>
  <si>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</si>
  <si>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</si>
  <si>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</si>
  <si>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</si>
  <si>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</si>
  <si>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</si>
  <si>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</si>
  <si>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</si>
  <si>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</si>
  <si>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</si>
  <si>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213141112</t>
  </si>
  <si>
    <t>Zřízení vrstvy z geotextilie v rovině nebo ve sklonu do 1:5 š do 6 m</t>
  </si>
  <si>
    <t>m2</t>
  </si>
  <si>
    <t>CS ÚRS 2019 01</t>
  </si>
  <si>
    <t>4</t>
  </si>
  <si>
    <t>-1683386394</t>
  </si>
  <si>
    <t>VV</t>
  </si>
  <si>
    <t>5,95*5,95</t>
  </si>
  <si>
    <t>Součet</t>
  </si>
  <si>
    <t>M</t>
  </si>
  <si>
    <t>69311199</t>
  </si>
  <si>
    <t>geotextilie netkaná separační, ochranná, filtrační, drenážní  PES(70%)+PP(30%) 300g/m2</t>
  </si>
  <si>
    <t>8</t>
  </si>
  <si>
    <t>-897735424</t>
  </si>
  <si>
    <t>35,403*1,15 'Přepočtené koeficientem množství</t>
  </si>
  <si>
    <t>3</t>
  </si>
  <si>
    <t>Svislé a kompletní konstrukce</t>
  </si>
  <si>
    <t>317142422</t>
  </si>
  <si>
    <t>Překlad nenosný pórobetonový š 100 mm v do 250 mm na tenkovrstvou maltu dl do 1250 mm</t>
  </si>
  <si>
    <t>kus</t>
  </si>
  <si>
    <t>16</t>
  </si>
  <si>
    <t>1201191275</t>
  </si>
  <si>
    <t>317941123</t>
  </si>
  <si>
    <t>Osazování ocelových válcovaných nosníků na zdivu I, IE, U, UE nebo L do č 22</t>
  </si>
  <si>
    <t>t</t>
  </si>
  <si>
    <t>-59615839</t>
  </si>
  <si>
    <t>14,1*0,0225</t>
  </si>
  <si>
    <t>5</t>
  </si>
  <si>
    <t>13010720</t>
  </si>
  <si>
    <t>ocel profilová IPN 180 jakost 11 375</t>
  </si>
  <si>
    <t>-1103176229</t>
  </si>
  <si>
    <t>P</t>
  </si>
  <si>
    <t>Poznámka k položce:
Hmotnost: 21,90 kg/m</t>
  </si>
  <si>
    <t>0,317*1,1 'Přepočtené koeficientem množství</t>
  </si>
  <si>
    <t>6</t>
  </si>
  <si>
    <t>340271041</t>
  </si>
  <si>
    <t>Zazdívka otvorů v příčkách nebo stěnách plochy do 1 m2 tvárnicemi pórobetonovými tl 150 mm</t>
  </si>
  <si>
    <t>1205815662</t>
  </si>
  <si>
    <t>1.NP</t>
  </si>
  <si>
    <t>0,6*1,5</t>
  </si>
  <si>
    <t>7</t>
  </si>
  <si>
    <t>340271045</t>
  </si>
  <si>
    <t>Zazdívka otvorů v příčkách nebo stěnách plochy do 4 m2 tvárnicemi pórobetonovými tl 150 mm</t>
  </si>
  <si>
    <t>-1613799866</t>
  </si>
  <si>
    <t>1,25*2,4*2</t>
  </si>
  <si>
    <t>2.NP</t>
  </si>
  <si>
    <t>2,05*2,1</t>
  </si>
  <si>
    <t>0,8*2,2</t>
  </si>
  <si>
    <t>342272225</t>
  </si>
  <si>
    <t>Příčka z pórobetonových hladkých tvárnic na tenkovrstvou maltu tl 100 mm</t>
  </si>
  <si>
    <t>1259533758</t>
  </si>
  <si>
    <t>1,35*3,7*4</t>
  </si>
  <si>
    <t>5,95*3,7</t>
  </si>
  <si>
    <t>3,35*3,7</t>
  </si>
  <si>
    <t>ODEČET OTVORŮ</t>
  </si>
  <si>
    <t>-0,7*1,97*5</t>
  </si>
  <si>
    <t>1,35*3*8</t>
  </si>
  <si>
    <t>3,35*3</t>
  </si>
  <si>
    <t>5,95*3*2</t>
  </si>
  <si>
    <t>-0,7*1,97*11</t>
  </si>
  <si>
    <t>9</t>
  </si>
  <si>
    <t>342272245</t>
  </si>
  <si>
    <t>Příčka z pórobetonových hladkých tvárnic na tenkovrstvou maltu tl 150 mm</t>
  </si>
  <si>
    <t>880539142</t>
  </si>
  <si>
    <t>2,05*0,9</t>
  </si>
  <si>
    <t>10</t>
  </si>
  <si>
    <t>346244353</t>
  </si>
  <si>
    <t>Obezdívka koupelnových van ploch rovných tl 75 mm z pórobetonových přesných tvárnic</t>
  </si>
  <si>
    <t>-1254509942</t>
  </si>
  <si>
    <t>OBEZDÍVKY ZÁVĚSNÝCH KONSTRUKCÍ WC</t>
  </si>
  <si>
    <t>15*1,3</t>
  </si>
  <si>
    <t>PODEZDÍVKY SPRCH.KOUTU</t>
  </si>
  <si>
    <t>1,8*0,2*2</t>
  </si>
  <si>
    <t>11</t>
  </si>
  <si>
    <t>346244371</t>
  </si>
  <si>
    <t>Zazdívka rýh, nik nebo kapes z cihel pálených</t>
  </si>
  <si>
    <t>-414640100</t>
  </si>
  <si>
    <t>KAPSY PRO OCELPVÉ NOSNÍKY</t>
  </si>
  <si>
    <t>0,25*0,4*36</t>
  </si>
  <si>
    <t>Vodorovné konstrukce</t>
  </si>
  <si>
    <t>12</t>
  </si>
  <si>
    <t>411321414</t>
  </si>
  <si>
    <t>Stropy deskové ze ŽB tř. C 25/30</t>
  </si>
  <si>
    <t>m3</t>
  </si>
  <si>
    <t>-942581707</t>
  </si>
  <si>
    <t>STROPNÍ KONSTRUKCE</t>
  </si>
  <si>
    <t>(35,2*0,12)*3</t>
  </si>
  <si>
    <t>13</t>
  </si>
  <si>
    <t>411354224</t>
  </si>
  <si>
    <t>Bednění stropů ztracené z hraněných trapézových vln v 92 mm plech lesklý tl 0,88 mm</t>
  </si>
  <si>
    <t>-161453244</t>
  </si>
  <si>
    <t>35,2*3</t>
  </si>
  <si>
    <t>14</t>
  </si>
  <si>
    <t>411354311</t>
  </si>
  <si>
    <t>Zřízení podpěrné konstrukce stropů výšky do 4 m tl do 15 cm</t>
  </si>
  <si>
    <t>36525624</t>
  </si>
  <si>
    <t>411354312</t>
  </si>
  <si>
    <t>Odstranění podpěrné konstrukce stropů výšky do 4 m tl do 15 cm</t>
  </si>
  <si>
    <t>-51976023</t>
  </si>
  <si>
    <t>411361821</t>
  </si>
  <si>
    <t>Výztuž stropů betonářskou ocelí 10 505</t>
  </si>
  <si>
    <t>-1970612945</t>
  </si>
  <si>
    <t>PŘEDPOKLAD VÝZTUŽE</t>
  </si>
  <si>
    <t>12,672*0,2</t>
  </si>
  <si>
    <t>17</t>
  </si>
  <si>
    <t>411R001</t>
  </si>
  <si>
    <t>Lože pod uložení válcovaných nosníků v kapsách - tl. 50 mm, rozměr totožný dle vybourané kapsy</t>
  </si>
  <si>
    <t>-398012786</t>
  </si>
  <si>
    <t>18</t>
  </si>
  <si>
    <t>413941125</t>
  </si>
  <si>
    <t>Osazování ocelových válcovaných nosníků stropů I, IE, U, UE nebo L č. 24 a vyšší</t>
  </si>
  <si>
    <t>570728677</t>
  </si>
  <si>
    <t>"IPN 280" 114,3*0,049</t>
  </si>
  <si>
    <t>19</t>
  </si>
  <si>
    <t>13010730</t>
  </si>
  <si>
    <t>ocel profilová IPN 280 jakost 11 375</t>
  </si>
  <si>
    <t>-1693721663</t>
  </si>
  <si>
    <t>Poznámka k položce:
Hmotnost: 48,00 kg/m</t>
  </si>
  <si>
    <t>5,601*1,1 'Přepočtené koeficientem množství</t>
  </si>
  <si>
    <t>Úpravy povrchů, podlahy a osazování výplní</t>
  </si>
  <si>
    <t>20</t>
  </si>
  <si>
    <t>612142001</t>
  </si>
  <si>
    <t>Potažení vnitřních stěn sklovláknitým pletivem vtlačeným do tenkovrstvé hmoty</t>
  </si>
  <si>
    <t>-1940737399</t>
  </si>
  <si>
    <t>NOVÉ POROBETONOVÉ VYZDÍVKY</t>
  </si>
  <si>
    <t>110,476*2</t>
  </si>
  <si>
    <t>1,845*2</t>
  </si>
  <si>
    <t>0,9*2</t>
  </si>
  <si>
    <t>18,065*2</t>
  </si>
  <si>
    <t>19,5</t>
  </si>
  <si>
    <t>612315122</t>
  </si>
  <si>
    <t>Vápenná štuková omítka rýh ve stěnách šířky do 300 mm</t>
  </si>
  <si>
    <t>1097728827</t>
  </si>
  <si>
    <t>ZAČIŠTĚNÍ VÁLCOVANÝCH NOSNÍKŮ NA ZDIVU</t>
  </si>
  <si>
    <t>28,2*0,18</t>
  </si>
  <si>
    <t>22</t>
  </si>
  <si>
    <t>612321141</t>
  </si>
  <si>
    <t>Vápenocementová omítka štuková dvouvrstvá vnitřních stěn nanášená ručně</t>
  </si>
  <si>
    <t>-1528460107</t>
  </si>
  <si>
    <t>MEZI OBKLADEM A PODHLEDEM</t>
  </si>
  <si>
    <t>(13,5+13,5+2,75+5,95+5,95+0,6+0,4+0,5+0,5+3,35+3,35+3,35+0,95+4+3,35+0,8+0,4+0,4+1,2)*0,75</t>
  </si>
  <si>
    <t>(13,5+5,95+4,35+4,35+5,95+5,95+3,35+3,35+3,35+3,35+3,95+3,95)*0,75</t>
  </si>
  <si>
    <t>23</t>
  </si>
  <si>
    <t>612325223</t>
  </si>
  <si>
    <t>Vápenocementová štuková omítka malých ploch do 1,0 m2 na stěnách</t>
  </si>
  <si>
    <t>-417230030</t>
  </si>
  <si>
    <t>OMÍTKA ZAPRAVENÝCH KAPES PRO ULOŽENÍ VÁLCOVANÝCH NOSNÍKŮ</t>
  </si>
  <si>
    <t>36</t>
  </si>
  <si>
    <t>24</t>
  </si>
  <si>
    <t>612325302</t>
  </si>
  <si>
    <t>Vápenocementová štuková omítka ostění nebo nadpraží</t>
  </si>
  <si>
    <t>1181003882</t>
  </si>
  <si>
    <t>1*2,2*2</t>
  </si>
  <si>
    <t>0,8*0,5*2</t>
  </si>
  <si>
    <t>1,2*2,2*2</t>
  </si>
  <si>
    <t>1*0,6*2</t>
  </si>
  <si>
    <t>1,95*0,5*2</t>
  </si>
  <si>
    <t>2,7*0,5*2*2</t>
  </si>
  <si>
    <t>25</t>
  </si>
  <si>
    <t>619995001</t>
  </si>
  <si>
    <t>Začištění omítek kolem oken, dveří, podlah nebo obkladů</t>
  </si>
  <si>
    <t>m</t>
  </si>
  <si>
    <t>1837625401</t>
  </si>
  <si>
    <t>OKOLO NOVĚ OSAZENÝCH ZÁRUBNÍ</t>
  </si>
  <si>
    <t>4,6*1</t>
  </si>
  <si>
    <t>4,7*16</t>
  </si>
  <si>
    <t>4,8*2</t>
  </si>
  <si>
    <t>26</t>
  </si>
  <si>
    <t>631311116</t>
  </si>
  <si>
    <t>Mazanina tl do 80 mm z betonu prostého bez zvýšených nároků na prostředí tř. C 25/30</t>
  </si>
  <si>
    <t>905244374</t>
  </si>
  <si>
    <t>"SKLADBA STŘECHY" 5,95*5,95*0,04</t>
  </si>
  <si>
    <t>"SKLADBY PODLAH" 35,2*2*0,04</t>
  </si>
  <si>
    <t>27</t>
  </si>
  <si>
    <t>631319171</t>
  </si>
  <si>
    <t>Příplatek k mazanině tl do 80 mm za stržení povrchu spodní vrstvy před vložením výztuže</t>
  </si>
  <si>
    <t>-1450841654</t>
  </si>
  <si>
    <t>28</t>
  </si>
  <si>
    <t>631362021</t>
  </si>
  <si>
    <t>Výztuž mazanin svařovanými sítěmi Kari</t>
  </si>
  <si>
    <t>1172863896</t>
  </si>
  <si>
    <t>4,232*0,15</t>
  </si>
  <si>
    <t>29</t>
  </si>
  <si>
    <t>632481212</t>
  </si>
  <si>
    <t>Separační vrstva z asfaltovaného pásu</t>
  </si>
  <si>
    <t>-91041067</t>
  </si>
  <si>
    <t>"SKLADBA STROPŮ" 105,6</t>
  </si>
  <si>
    <t>30</t>
  </si>
  <si>
    <t>642942111</t>
  </si>
  <si>
    <t>Osazování zárubní nebo rámů dveřních kovových do 2,5 m2 na MC</t>
  </si>
  <si>
    <t>-561400997</t>
  </si>
  <si>
    <t>"1.NP" 11+1</t>
  </si>
  <si>
    <t>"2.NP" 5+1+1</t>
  </si>
  <si>
    <t>31</t>
  </si>
  <si>
    <t>55331348</t>
  </si>
  <si>
    <t>zárubeň ocelová pro pórobeton 100 700 levá,pravá</t>
  </si>
  <si>
    <t>-34455753</t>
  </si>
  <si>
    <t>32</t>
  </si>
  <si>
    <t>55331350</t>
  </si>
  <si>
    <t>zárubeň ocelová pro pórobeton 100 800 levá,pravá</t>
  </si>
  <si>
    <t>197532917</t>
  </si>
  <si>
    <t>33</t>
  </si>
  <si>
    <t>55331346</t>
  </si>
  <si>
    <t>zárubeň ocelová pro pórobeton 100 600 levá,pravá</t>
  </si>
  <si>
    <t>704051234</t>
  </si>
  <si>
    <t>Ostatní konstrukce a práce, bourání</t>
  </si>
  <si>
    <t>34</t>
  </si>
  <si>
    <t>949101111</t>
  </si>
  <si>
    <t>Lešení pomocné pro objekty pozemních staveb s lešeňovou podlahou v do 1,9 m zatížení do 150 kg/m2</t>
  </si>
  <si>
    <t>2102588711</t>
  </si>
  <si>
    <t>35</t>
  </si>
  <si>
    <t>949111111</t>
  </si>
  <si>
    <t>Montáž lešení lehkého kozového trubkového v do 1,2 m</t>
  </si>
  <si>
    <t>sada</t>
  </si>
  <si>
    <t>946077333</t>
  </si>
  <si>
    <t>949111112</t>
  </si>
  <si>
    <t>Montáž lešení lehkého kozového trubkového v do 1,9 m</t>
  </si>
  <si>
    <t>355977103</t>
  </si>
  <si>
    <t>37</t>
  </si>
  <si>
    <t>952901111</t>
  </si>
  <si>
    <t>Vyčištění budov bytové a občanské výstavby při výšce podlaží do 4 m</t>
  </si>
  <si>
    <t>-15750247</t>
  </si>
  <si>
    <t>38</t>
  </si>
  <si>
    <t>962031133</t>
  </si>
  <si>
    <t>Bourání příček z cihel pálených na MVC tl do 150 mm</t>
  </si>
  <si>
    <t>-1913538431</t>
  </si>
  <si>
    <t>PŮVODNÍ DĚLICÍ STĚNY</t>
  </si>
  <si>
    <t>(1,2*2,2)*3</t>
  </si>
  <si>
    <t>3,7*2,2</t>
  </si>
  <si>
    <t>3,35*3,8</t>
  </si>
  <si>
    <t>39</t>
  </si>
  <si>
    <t>962032241</t>
  </si>
  <si>
    <t>Bourání zdiva z cihel pálených nebo vápenopískových na MC přes 1 m3</t>
  </si>
  <si>
    <t>256869159</t>
  </si>
  <si>
    <t>1,9*2,7*0,5</t>
  </si>
  <si>
    <t>40</t>
  </si>
  <si>
    <t>965042241</t>
  </si>
  <si>
    <t>Bourání podkladů pod dlažby nebo mazanin betonových nebo z litého asfaltu tl přes 100 mm pl pře 4 m2</t>
  </si>
  <si>
    <t>1058257851</t>
  </si>
  <si>
    <t>"PŮVODNÍ SKLADBA PODLAHY 1NP" 36*0,12</t>
  </si>
  <si>
    <t>41</t>
  </si>
  <si>
    <t>965049112</t>
  </si>
  <si>
    <t>Příplatek k bourání betonových mazanin za bourání mazanin se svařovanou sítí tl přes 100 mm</t>
  </si>
  <si>
    <t>1618025757</t>
  </si>
  <si>
    <t>42</t>
  </si>
  <si>
    <t>965081213</t>
  </si>
  <si>
    <t>Bourání podlah z dlaždic keramických nebo xylolitových tl do 10 mm plochy přes 1 m2</t>
  </si>
  <si>
    <t>1841159094</t>
  </si>
  <si>
    <t>"PŮVODNÍ PODLAHA 1.NP" 36</t>
  </si>
  <si>
    <t>43</t>
  </si>
  <si>
    <t>968062374</t>
  </si>
  <si>
    <t>Vybourání dřevěných rámů oken zdvojených včetně křídel pl do 1 m2</t>
  </si>
  <si>
    <t>517163949</t>
  </si>
  <si>
    <t>44</t>
  </si>
  <si>
    <t>968062375</t>
  </si>
  <si>
    <t>Vybourání dřevěných rámů oken zdvojených včetně křídel pl do 2 m2</t>
  </si>
  <si>
    <t>-251670900</t>
  </si>
  <si>
    <t>0,8*1,65*4</t>
  </si>
  <si>
    <t>0,65*1,65*2</t>
  </si>
  <si>
    <t>45</t>
  </si>
  <si>
    <t>968072455</t>
  </si>
  <si>
    <t>Vybourání kovových dveřních zárubní pl do 2 m2</t>
  </si>
  <si>
    <t>1868344711</t>
  </si>
  <si>
    <t>PŮVODNÍ DVEŘNÍ ZÁRUBNĚ</t>
  </si>
  <si>
    <t>"1.NP" 0,7*1,97*4</t>
  </si>
  <si>
    <t>"2.NP" 0,7*1,97*4</t>
  </si>
  <si>
    <t>46</t>
  </si>
  <si>
    <t>968072456</t>
  </si>
  <si>
    <t>Vybourání kovových dveřních zárubní pl přes 2 m2</t>
  </si>
  <si>
    <t>-483540971</t>
  </si>
  <si>
    <t>"1.NP" 1*2,2</t>
  </si>
  <si>
    <t>"2.NP" 1*2,2</t>
  </si>
  <si>
    <t>47</t>
  </si>
  <si>
    <t>971033651</t>
  </si>
  <si>
    <t>Vybourání otvorů ve zdivu cihelném pl do 4 m2 na MVC nebo MV tl do 600 mm</t>
  </si>
  <si>
    <t>480821426</t>
  </si>
  <si>
    <t>0,8*2,2*0,5</t>
  </si>
  <si>
    <t>1*2,2*0,6</t>
  </si>
  <si>
    <t>48</t>
  </si>
  <si>
    <t>973031346</t>
  </si>
  <si>
    <t>Vysekání kapes ve zdivu cihelném na MV nebo MVC pl do 0,25 m2 hl do 450 mm</t>
  </si>
  <si>
    <t>-296753680</t>
  </si>
  <si>
    <t>PRO ULOŽENÍ NOSNÍKŮ</t>
  </si>
  <si>
    <t>12+12+12</t>
  </si>
  <si>
    <t>49</t>
  </si>
  <si>
    <t>974031666</t>
  </si>
  <si>
    <t>Vysekání rýh ve zdivu cihelném pro vtahování nosníků hl do 150 mm v do 250 mm</t>
  </si>
  <si>
    <t>1492301610</t>
  </si>
  <si>
    <t>"PRO VTAHOVÁNÍ IPN 180" 14,1*2</t>
  </si>
  <si>
    <t>997</t>
  </si>
  <si>
    <t>Přesun sutě</t>
  </si>
  <si>
    <t>50</t>
  </si>
  <si>
    <t>997013153</t>
  </si>
  <si>
    <t>Vnitrostaveništní doprava suti a vybouraných hmot pro budovy v do 12 m s omezením mechanizace</t>
  </si>
  <si>
    <t>1271178196</t>
  </si>
  <si>
    <t>51</t>
  </si>
  <si>
    <t>997013509</t>
  </si>
  <si>
    <t>Příplatek k odvozu suti a vybouraných hmot na skládku ZKD 1 km přes 1 km</t>
  </si>
  <si>
    <t>999888166</t>
  </si>
  <si>
    <t>53,415*20 'Přepočtené koeficientem množství</t>
  </si>
  <si>
    <t>52</t>
  </si>
  <si>
    <t>997013511</t>
  </si>
  <si>
    <t>Odvoz suti a vybouraných hmot z meziskládky na skládku do 1 km s naložením a se složením</t>
  </si>
  <si>
    <t>2053728431</t>
  </si>
  <si>
    <t>53</t>
  </si>
  <si>
    <t>997013831</t>
  </si>
  <si>
    <t>Poplatek za uložení na skládce (skládkovné) stavebního odpadu směsného kód odpadu 170 904</t>
  </si>
  <si>
    <t>447523555</t>
  </si>
  <si>
    <t>998</t>
  </si>
  <si>
    <t>Přesun hmot</t>
  </si>
  <si>
    <t>54</t>
  </si>
  <si>
    <t>998017002</t>
  </si>
  <si>
    <t>Přesun hmot s omezením mechanizace pro budovy v do 12 m</t>
  </si>
  <si>
    <t>-245489599</t>
  </si>
  <si>
    <t>PSV</t>
  </si>
  <si>
    <t>Práce a dodávky PSV</t>
  </si>
  <si>
    <t>712</t>
  </si>
  <si>
    <t>Povlakové krytiny</t>
  </si>
  <si>
    <t>55</t>
  </si>
  <si>
    <t>712361705</t>
  </si>
  <si>
    <t>Provedení povlakové krytiny střech do 10° fólií lepenou se svařovanými spoji</t>
  </si>
  <si>
    <t>420077740</t>
  </si>
  <si>
    <t>"SKLADBA STŘECHY" 5,95*5,95</t>
  </si>
  <si>
    <t>"SKLADBA STŘECHY - VYTAŽENÍ NA SVISLO" (5,95*4)*0,3</t>
  </si>
  <si>
    <t>56</t>
  </si>
  <si>
    <t>28322012</t>
  </si>
  <si>
    <t>fólie hydroizolační střešní mPVC tl 1,5mm šedá</t>
  </si>
  <si>
    <t>642430184</t>
  </si>
  <si>
    <t>42,543*1,1 'Přepočtené koeficientem množství</t>
  </si>
  <si>
    <t>57</t>
  </si>
  <si>
    <t>712363352</t>
  </si>
  <si>
    <t>Povlakové krytiny střech do 10° z tvarovaných poplastovaných lišt délky 2 m koutová lišta vnitřní rš 100 mm</t>
  </si>
  <si>
    <t>1715052502</t>
  </si>
  <si>
    <t>58</t>
  </si>
  <si>
    <t>712363353</t>
  </si>
  <si>
    <t>Povlakové krytiny střech do 10° z tvarovaných poplastovaných lišt délky 2 m koutová lišta vnější rš 100 mm</t>
  </si>
  <si>
    <t>-1907519860</t>
  </si>
  <si>
    <t>59</t>
  </si>
  <si>
    <t>712363355</t>
  </si>
  <si>
    <t>Povlakové krytiny střech do 10° z tvarovaných poplastovaných lišt délky 2 m okapnice široká rš 150 mm</t>
  </si>
  <si>
    <t>741620225</t>
  </si>
  <si>
    <t>5,95*4</t>
  </si>
  <si>
    <t>60</t>
  </si>
  <si>
    <t>712363358</t>
  </si>
  <si>
    <t>Povlakové krytiny střech do 10° z tvarovaných poplastovaných lišt délky 2 m závětrná lišta rš 250 mm</t>
  </si>
  <si>
    <t>1937843463</t>
  </si>
  <si>
    <t>61</t>
  </si>
  <si>
    <t>712391171</t>
  </si>
  <si>
    <t>Provedení povlakové krytiny střech do 10° podkladní textilní vrstvy</t>
  </si>
  <si>
    <t>-358908819</t>
  </si>
  <si>
    <t>62</t>
  </si>
  <si>
    <t>-156675687</t>
  </si>
  <si>
    <t>63</t>
  </si>
  <si>
    <t>998712102</t>
  </si>
  <si>
    <t>Přesun hmot tonážní tonážní pro krytiny povlakové v objektech v do 12 m</t>
  </si>
  <si>
    <t>-1062665903</t>
  </si>
  <si>
    <t>713</t>
  </si>
  <si>
    <t>Izolace tepelné</t>
  </si>
  <si>
    <t>64</t>
  </si>
  <si>
    <t>713121121</t>
  </si>
  <si>
    <t>Montáž izolace tepelné podlah volně kladenými rohožemi, pásy, dílci, deskami 2 vrstvy</t>
  </si>
  <si>
    <t>-1628015458</t>
  </si>
  <si>
    <t>"PODLAHA POD 1.NP" 35,2</t>
  </si>
  <si>
    <t>65</t>
  </si>
  <si>
    <t>28375990</t>
  </si>
  <si>
    <t>deska EPS 150 pro trvalé zatížení v tlaku (max. 3000 kg/m2) tl 140mm</t>
  </si>
  <si>
    <t>1222594168</t>
  </si>
  <si>
    <t>35,2*1,02 'Přepočtené koeficientem množství</t>
  </si>
  <si>
    <t>66</t>
  </si>
  <si>
    <t>28375915</t>
  </si>
  <si>
    <t>deska EPS 150 pro trvalé zatížení v tlaku (max. 3000 kg/m2) tl 120mm</t>
  </si>
  <si>
    <t>-350511131</t>
  </si>
  <si>
    <t>67</t>
  </si>
  <si>
    <t>713141131</t>
  </si>
  <si>
    <t>Montáž izolace tepelné střech plochých lepené za studena plně 1 vrstva rohoží, pásů, dílců, desek</t>
  </si>
  <si>
    <t>599227891</t>
  </si>
  <si>
    <t>68</t>
  </si>
  <si>
    <t>28375992.R01</t>
  </si>
  <si>
    <t>deska EPS 150 pro trvalé zatížení v tlaku (max. 3000 kg/m2) tl 260mm</t>
  </si>
  <si>
    <t>-608609885</t>
  </si>
  <si>
    <t>35,403*1,02 'Přepočtené koeficientem množství</t>
  </si>
  <si>
    <t>69</t>
  </si>
  <si>
    <t>998713102</t>
  </si>
  <si>
    <t>Přesun hmot tonážní pro izolace tepelné v objektech v do 12 m</t>
  </si>
  <si>
    <t>-1477733253</t>
  </si>
  <si>
    <t>725</t>
  </si>
  <si>
    <t>Zdravotechnika - zařizovací předměty</t>
  </si>
  <si>
    <t>70</t>
  </si>
  <si>
    <t>725110811</t>
  </si>
  <si>
    <t>Demontáž klozetů splachovací s nádrží</t>
  </si>
  <si>
    <t>soubor</t>
  </si>
  <si>
    <t>1891404705</t>
  </si>
  <si>
    <t>"1.NP" 4</t>
  </si>
  <si>
    <t>"2.NP" 4</t>
  </si>
  <si>
    <t>71</t>
  </si>
  <si>
    <t>725130813</t>
  </si>
  <si>
    <t>Demontáž pisoárových stání s nádrží třídílných</t>
  </si>
  <si>
    <t>2084479613</t>
  </si>
  <si>
    <t>"1.NP" 1</t>
  </si>
  <si>
    <t>"2.NP" 1</t>
  </si>
  <si>
    <t>72</t>
  </si>
  <si>
    <t>725210821</t>
  </si>
  <si>
    <t>Demontáž umyvadel bez výtokových armatur</t>
  </si>
  <si>
    <t>1450104244</t>
  </si>
  <si>
    <t>"1.NP" 2</t>
  </si>
  <si>
    <t>"2.NP" 2</t>
  </si>
  <si>
    <t>73</t>
  </si>
  <si>
    <t>725810811</t>
  </si>
  <si>
    <t>Demontáž ventilů výtokových nástěnných</t>
  </si>
  <si>
    <t>1754551662</t>
  </si>
  <si>
    <t>"1.NP" (4+2+3)*2</t>
  </si>
  <si>
    <t>"2.NP" (4+2+3)*2</t>
  </si>
  <si>
    <t>74</t>
  </si>
  <si>
    <t>725820801</t>
  </si>
  <si>
    <t>Demontáž baterie nástěnné do G 3 / 4</t>
  </si>
  <si>
    <t>-1734533361</t>
  </si>
  <si>
    <t>75</t>
  </si>
  <si>
    <t>725850800</t>
  </si>
  <si>
    <t>Demontáž ventilů odpadních</t>
  </si>
  <si>
    <t>-2013555603</t>
  </si>
  <si>
    <t>"1.NP" 2+3</t>
  </si>
  <si>
    <t>"2.NP" 2+3</t>
  </si>
  <si>
    <t>762</t>
  </si>
  <si>
    <t>Konstrukce tesařské</t>
  </si>
  <si>
    <t>76</t>
  </si>
  <si>
    <t>762321905</t>
  </si>
  <si>
    <t>Podepření vazníků fošnami a hranoly průřezové plochy přes 100 cm2</t>
  </si>
  <si>
    <t>-47967546</t>
  </si>
  <si>
    <t>MONTÁŽNÍ PODEPŘENÍ PŘI BOURÁNÍ DLE PD</t>
  </si>
  <si>
    <t>77</t>
  </si>
  <si>
    <t>998762102</t>
  </si>
  <si>
    <t>Přesun hmot tonážní pro kce tesařské v objektech v do 12 m</t>
  </si>
  <si>
    <t>-2084641566</t>
  </si>
  <si>
    <t>763</t>
  </si>
  <si>
    <t>Konstrukce suché výstavby</t>
  </si>
  <si>
    <t>78</t>
  </si>
  <si>
    <t>763131451</t>
  </si>
  <si>
    <t>SDK podhled deska 1xH2 12,5 bez TI dvouvrstvá spodní kce profil CD+UD</t>
  </si>
  <si>
    <t>-1370384039</t>
  </si>
  <si>
    <t>"1.NP" 14,7+3,2+16,35+16,5</t>
  </si>
  <si>
    <t>"2.NP" 14,7+3,35+25,9+2+6,6</t>
  </si>
  <si>
    <t>79</t>
  </si>
  <si>
    <t>763131714</t>
  </si>
  <si>
    <t>SDK podhled základní penetrační nátěr</t>
  </si>
  <si>
    <t>-26185974</t>
  </si>
  <si>
    <t>80</t>
  </si>
  <si>
    <t>763131761</t>
  </si>
  <si>
    <t>Příplatek k SDK podhledu za plochu do 3 m2 jednotlivě</t>
  </si>
  <si>
    <t>-586239119</t>
  </si>
  <si>
    <t>"1.NP" 1,65*10</t>
  </si>
  <si>
    <t>"2.NP" 1,65*4</t>
  </si>
  <si>
    <t>81</t>
  </si>
  <si>
    <t>763131766</t>
  </si>
  <si>
    <t>Příplatek k SDK podhledu za výšku zavěšení přes 1,0 do 1,5 m</t>
  </si>
  <si>
    <t>-54682605</t>
  </si>
  <si>
    <t>82</t>
  </si>
  <si>
    <t>998763302</t>
  </si>
  <si>
    <t>Přesun hmot tonážní pro sádrokartonové konstrukce v objektech v do 12 m</t>
  </si>
  <si>
    <t>-561299833</t>
  </si>
  <si>
    <t>764</t>
  </si>
  <si>
    <t>Konstrukce klempířské</t>
  </si>
  <si>
    <t>83</t>
  </si>
  <si>
    <t>764002851</t>
  </si>
  <si>
    <t>Demontáž oplechování parapetů do suti</t>
  </si>
  <si>
    <t>904604428</t>
  </si>
  <si>
    <t>0,8*4</t>
  </si>
  <si>
    <t>0,65*2</t>
  </si>
  <si>
    <t>0,6</t>
  </si>
  <si>
    <t>84</t>
  </si>
  <si>
    <t>764R001</t>
  </si>
  <si>
    <t>Výměna dešťového svodu</t>
  </si>
  <si>
    <t>-895940457</t>
  </si>
  <si>
    <t>766</t>
  </si>
  <si>
    <t>Konstrukce truhlářské</t>
  </si>
  <si>
    <t>85</t>
  </si>
  <si>
    <t>766441811</t>
  </si>
  <si>
    <t>Demontáž parapetních desek dřevěných nebo plastových šířky do 30 cm délky do 1,0 m</t>
  </si>
  <si>
    <t>2115121828</t>
  </si>
  <si>
    <t>86</t>
  </si>
  <si>
    <t>766660001</t>
  </si>
  <si>
    <t>Montáž dveřních křídel otvíravých jednokřídlových š do 0,8 m do ocelové zárubně</t>
  </si>
  <si>
    <t>-1201030730</t>
  </si>
  <si>
    <t>87</t>
  </si>
  <si>
    <t>61162851</t>
  </si>
  <si>
    <t>dveře vnitřní foliované plné 1křídlé 600x1970mm</t>
  </si>
  <si>
    <t>-448452284</t>
  </si>
  <si>
    <t>88</t>
  </si>
  <si>
    <t>61162854</t>
  </si>
  <si>
    <t>dveře vnitřní foliované plné 1křídlé 700x1970mm</t>
  </si>
  <si>
    <t>-1381778374</t>
  </si>
  <si>
    <t>89</t>
  </si>
  <si>
    <t>61162857</t>
  </si>
  <si>
    <t>dveře vnitřní foliované plné 1křídlé 800x1970mm</t>
  </si>
  <si>
    <t>1864871814</t>
  </si>
  <si>
    <t>90</t>
  </si>
  <si>
    <t>766660728</t>
  </si>
  <si>
    <t>Montáž dveřního interiérového kování - zámku</t>
  </si>
  <si>
    <t>-909872158</t>
  </si>
  <si>
    <t>91</t>
  </si>
  <si>
    <t>54914620</t>
  </si>
  <si>
    <t xml:space="preserve">kování dveřní vrchní klika včetně rozet a montážního materiálu </t>
  </si>
  <si>
    <t>1531489093</t>
  </si>
  <si>
    <t>92</t>
  </si>
  <si>
    <t>54926045</t>
  </si>
  <si>
    <t>zámek stavební zadlabací vložkový 24026 s převodem pravý/levý</t>
  </si>
  <si>
    <t>-1056371141</t>
  </si>
  <si>
    <t>93</t>
  </si>
  <si>
    <t>54964110</t>
  </si>
  <si>
    <t>vložka zámková cylindrická oboustranná</t>
  </si>
  <si>
    <t>1879108151</t>
  </si>
  <si>
    <t>94</t>
  </si>
  <si>
    <t>766691914</t>
  </si>
  <si>
    <t>Vyvěšení nebo zavěšení dřevěných křídel dveří pl do 2 m2</t>
  </si>
  <si>
    <t>2128391267</t>
  </si>
  <si>
    <t>PŮVODNÍ DVEŘNÍ KŘÍDLA</t>
  </si>
  <si>
    <t>"1.NP" 5</t>
  </si>
  <si>
    <t>"2.NP" 5</t>
  </si>
  <si>
    <t>95</t>
  </si>
  <si>
    <t>998766102</t>
  </si>
  <si>
    <t>Přesun hmot tonážní pro konstrukce truhlářské v objektech v do 12 m</t>
  </si>
  <si>
    <t>-275422261</t>
  </si>
  <si>
    <t>777</t>
  </si>
  <si>
    <t>Podlahy lité</t>
  </si>
  <si>
    <t>96</t>
  </si>
  <si>
    <t>777521105</t>
  </si>
  <si>
    <t>Krycí polyuretanová stěrka tloušťky přes 2 do 3 mm dekorativní lité podlahy</t>
  </si>
  <si>
    <t>1687094719</t>
  </si>
  <si>
    <t>97</t>
  </si>
  <si>
    <t>998777102</t>
  </si>
  <si>
    <t>Přesun hmot tonážní pro podlahy lité v objektech v do 12 m</t>
  </si>
  <si>
    <t>1862984759</t>
  </si>
  <si>
    <t>781</t>
  </si>
  <si>
    <t>Dokončovací práce - obklady</t>
  </si>
  <si>
    <t>98</t>
  </si>
  <si>
    <t>781121011</t>
  </si>
  <si>
    <t>Nátěr penetrační na stěnu</t>
  </si>
  <si>
    <t>1296237489</t>
  </si>
  <si>
    <t>(13,5+13,5+2,75+5,95+5,95+0,6+0,4+0,5+0,5+3,35+3,35+3,35+0,95+4+3,35+0,8+0,4+0,4+1,2)*2,25</t>
  </si>
  <si>
    <t>(13,5+5,95+4,35+4,35+5,95+5,95+3,35+3,35+3,35+3,35+3,95+3,95)*2,25</t>
  </si>
  <si>
    <t>-0,8*1,97*19</t>
  </si>
  <si>
    <t>99</t>
  </si>
  <si>
    <t>781131112</t>
  </si>
  <si>
    <t>Izolace pod obklad nátěrem nebo stěrkou ve dvou vrstvách</t>
  </si>
  <si>
    <t>570821262</t>
  </si>
  <si>
    <t>MÍSTA OSTŘIKU VODOU - KOLEM UMYVADEL, SPRCHOVÉHO KOUTU APOD</t>
  </si>
  <si>
    <t>100</t>
  </si>
  <si>
    <t>781474112</t>
  </si>
  <si>
    <t>Montáž obkladů vnitřních keramických hladkých do 12 ks/m2 lepených flexibilním lepidlem</t>
  </si>
  <si>
    <t>-194171288</t>
  </si>
  <si>
    <t>101</t>
  </si>
  <si>
    <t>59761026</t>
  </si>
  <si>
    <t>obklad keramický hladký do 12ks/m2</t>
  </si>
  <si>
    <t>-1825537482</t>
  </si>
  <si>
    <t>253,894*1,1 'Přepočtené koeficientem množství</t>
  </si>
  <si>
    <t>102</t>
  </si>
  <si>
    <t>781494511</t>
  </si>
  <si>
    <t>Plastové profily ukončovací lepené flexibilním lepidlem</t>
  </si>
  <si>
    <t>2017622547</t>
  </si>
  <si>
    <t>(13,5+13,5+2,75+5,95+5,95+0,6+0,4+0,5+0,5+3,35+3,35+3,35+0,95+4+3,35+0,8+0,4+0,4+1,2)</t>
  </si>
  <si>
    <t>(13,5+5,95+4,35+4,35+5,95+5,95+3,35+3,35+3,35+3,35+3,95+3,95)</t>
  </si>
  <si>
    <t>-0,8*19</t>
  </si>
  <si>
    <t>103</t>
  </si>
  <si>
    <t>781495141</t>
  </si>
  <si>
    <t>Průnik obkladem kruhový do DN 30</t>
  </si>
  <si>
    <t>-1213828689</t>
  </si>
  <si>
    <t>104</t>
  </si>
  <si>
    <t>781495142</t>
  </si>
  <si>
    <t>Průnik obkladem kruhový do DN 90</t>
  </si>
  <si>
    <t>-596630686</t>
  </si>
  <si>
    <t>105</t>
  </si>
  <si>
    <t>781495143</t>
  </si>
  <si>
    <t>Průnik obkladem kruhový přes DN 90</t>
  </si>
  <si>
    <t>591116421</t>
  </si>
  <si>
    <t>106</t>
  </si>
  <si>
    <t>998781102</t>
  </si>
  <si>
    <t>Přesun hmot tonážní pro obklady keramické v objektech v do 12 m</t>
  </si>
  <si>
    <t>1879027084</t>
  </si>
  <si>
    <t>783</t>
  </si>
  <si>
    <t>Dokončovací práce - nátěry</t>
  </si>
  <si>
    <t>107</t>
  </si>
  <si>
    <t>783314101</t>
  </si>
  <si>
    <t>Základní jednonásobný syntetický nátěr zámečnických konstrukcí</t>
  </si>
  <si>
    <t>-1601023098</t>
  </si>
  <si>
    <t>NÁTĚR OCELOVÝCH VÁLCOVANÝCH NOSNÍKŮ</t>
  </si>
  <si>
    <t>Mezisoučet</t>
  </si>
  <si>
    <t>NÁTĚR ZÁRUBNÍ</t>
  </si>
  <si>
    <t>0,6*1,97*1</t>
  </si>
  <si>
    <t>0,7*1,97*16</t>
  </si>
  <si>
    <t>0,8*1,97*2</t>
  </si>
  <si>
    <t>108</t>
  </si>
  <si>
    <t>783315101</t>
  </si>
  <si>
    <t>Mezinátěr jednonásobný syntetický standardní zámečnických konstrukcí</t>
  </si>
  <si>
    <t>1612012411</t>
  </si>
  <si>
    <t>109</t>
  </si>
  <si>
    <t>783317101</t>
  </si>
  <si>
    <t>Krycí jednonásobný syntetický standardní nátěr zámečnických konstrukcí</t>
  </si>
  <si>
    <t>-671679359</t>
  </si>
  <si>
    <t>784</t>
  </si>
  <si>
    <t>Dokončovací práce - malby a tapety</t>
  </si>
  <si>
    <t>110</t>
  </si>
  <si>
    <t>784181101</t>
  </si>
  <si>
    <t>Základní akrylátová jednonásobná penetrace podkladu v místnostech výšky do 3,80m</t>
  </si>
  <si>
    <t>1771181623</t>
  </si>
  <si>
    <t>94,613+5,046+103,3+19,03</t>
  </si>
  <si>
    <t>111</t>
  </si>
  <si>
    <t>784211101</t>
  </si>
  <si>
    <t>Dvojnásobné bílé malby ze směsí za mokra výborně otěruvzdorných v místnostech výšky do 3,80 m</t>
  </si>
  <si>
    <t>-363500795</t>
  </si>
  <si>
    <t>HZS</t>
  </si>
  <si>
    <t>Hodinové zúčtovací sazby</t>
  </si>
  <si>
    <t>112</t>
  </si>
  <si>
    <t>HZS1442</t>
  </si>
  <si>
    <t>Hodinová zúčtovací sazba svářeč kvalifikovaný</t>
  </si>
  <si>
    <t>hod</t>
  </si>
  <si>
    <t>512</t>
  </si>
  <si>
    <t>739504683</t>
  </si>
  <si>
    <t>"SVÁŘEČSKÉ PRÁCE PŘI OSAZOVÁNÍ VÁLCOVANÝCH NOSNÍKŮ" 30</t>
  </si>
  <si>
    <t>02 - ÚT</t>
  </si>
  <si>
    <t xml:space="preserve"> </t>
  </si>
  <si>
    <t>90 - Přípočty</t>
  </si>
  <si>
    <t>713 - Izolace tepelné</t>
  </si>
  <si>
    <t>733 - Rozvod potrubí</t>
  </si>
  <si>
    <t>734 - Armatury</t>
  </si>
  <si>
    <t>735 - Otopná tělesa</t>
  </si>
  <si>
    <t>Přípočty</t>
  </si>
  <si>
    <t>949 12-00..</t>
  </si>
  <si>
    <t>HZS-topná zkouška</t>
  </si>
  <si>
    <t>103 92-90.</t>
  </si>
  <si>
    <t>Napouštění a vypouštění systému</t>
  </si>
  <si>
    <t>713 15-/13.</t>
  </si>
  <si>
    <t>Návleková izolace Mirelon pro Cu 15x1, tl.13</t>
  </si>
  <si>
    <t>713 18-x20</t>
  </si>
  <si>
    <t>Návleková izolace Mirelon pro Cu 18x1, tl.20</t>
  </si>
  <si>
    <t>713 montáž.iz</t>
  </si>
  <si>
    <t>Montáž  izolací</t>
  </si>
  <si>
    <t>733</t>
  </si>
  <si>
    <t>Rozvod potrubí</t>
  </si>
  <si>
    <t>733 Cu-15x1.</t>
  </si>
  <si>
    <t>Potrubí měděné 15x1</t>
  </si>
  <si>
    <t>733 Cu-18x1.</t>
  </si>
  <si>
    <t>Potrubí měděné 18x1</t>
  </si>
  <si>
    <t>733 up-evně.ní</t>
  </si>
  <si>
    <t>Upevňovací prvky potrubí</t>
  </si>
  <si>
    <t>733 fitinky</t>
  </si>
  <si>
    <t>Měděné fitinky</t>
  </si>
  <si>
    <t>733 tlak. zkouš</t>
  </si>
  <si>
    <t>Tlaková zkouška potrubí</t>
  </si>
  <si>
    <t>733 montáž</t>
  </si>
  <si>
    <t>Montáž potrubí</t>
  </si>
  <si>
    <t>998 73-3101.R00</t>
  </si>
  <si>
    <t>Přesun hmot pro rozvody potrubí, výšky do 6 m</t>
  </si>
  <si>
    <t>734</t>
  </si>
  <si>
    <t>Armatury</t>
  </si>
  <si>
    <t>734 HM-.</t>
  </si>
  <si>
    <t>Rohová připojovací armatura HM</t>
  </si>
  <si>
    <t>ks</t>
  </si>
  <si>
    <t>734 RPA .1/2</t>
  </si>
  <si>
    <t>Rohová připojovací armatura Vekolux</t>
  </si>
  <si>
    <t>734 Th-lavi odc</t>
  </si>
  <si>
    <t>Termostatická hlavice s ochranou proti odcizení</t>
  </si>
  <si>
    <t>734 mo-ntáž.</t>
  </si>
  <si>
    <t>Montáž armatur</t>
  </si>
  <si>
    <t>998 73-4101.R00</t>
  </si>
  <si>
    <t>Přesun hmot pro armatury, výšky do 6 m</t>
  </si>
  <si>
    <t>735</t>
  </si>
  <si>
    <t>Otopná tělesa</t>
  </si>
  <si>
    <t>735 KL-1220..45</t>
  </si>
  <si>
    <t>Radiátor KORALUX LINEAR MAX M  1220.450</t>
  </si>
  <si>
    <t>735 KL- 700..45</t>
  </si>
  <si>
    <t>Radiátor KORALUX LINEAR MAX M  700.450</t>
  </si>
  <si>
    <t>735 22-6090.-6</t>
  </si>
  <si>
    <t>Radiátor RADIK VK 22-060090-60</t>
  </si>
  <si>
    <t>735 11-6060..60</t>
  </si>
  <si>
    <t>Radiátor RADIK VK 11-060060-60</t>
  </si>
  <si>
    <t>735 up-evně.ní</t>
  </si>
  <si>
    <t>Upevňovací sada pro otopné těleso</t>
  </si>
  <si>
    <t>735 montáž OT</t>
  </si>
  <si>
    <t>Montáž otopných těles</t>
  </si>
  <si>
    <t>735 tlaková zk</t>
  </si>
  <si>
    <t>Tlakové zkoušky otopných těles</t>
  </si>
  <si>
    <t>998 73-5101.R00</t>
  </si>
  <si>
    <t>Přesun hmot pro otopná tělesa, výšky do 6 m</t>
  </si>
  <si>
    <t>03 - ZTI</t>
  </si>
  <si>
    <t xml:space="preserve">    1 - Zemní práce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</si>
  <si>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</si>
  <si>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</si>
  <si>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</si>
  <si>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</si>
  <si>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>Zemní práce</t>
  </si>
  <si>
    <t>131203101</t>
  </si>
  <si>
    <t>Hloubení jam ručním nebo pneum nářadím v soudržných horninách tř. 3</t>
  </si>
  <si>
    <t>339541300</t>
  </si>
  <si>
    <t>131203109</t>
  </si>
  <si>
    <t>Příplatek za lepivost u hloubení jam ručním nebo pneum nářadím v hornině tř. 3</t>
  </si>
  <si>
    <t>1767808259</t>
  </si>
  <si>
    <t>161101501</t>
  </si>
  <si>
    <t>Svislé přemístění výkopku nošením svisle do v 3 m v hornině tř. 1 až 4</t>
  </si>
  <si>
    <t>1920128299</t>
  </si>
  <si>
    <t>162201211</t>
  </si>
  <si>
    <t>Vodorovné přemístění výkopku z horniny tř. 1 až 4 stavebním kolečkem do 10 m</t>
  </si>
  <si>
    <t>-910375568</t>
  </si>
  <si>
    <t>162201219</t>
  </si>
  <si>
    <t>Příplatek k vodorovnému přemístění výkopku z horniny tř. 1 až 4 stavebním kolečkem ZKD 10 m</t>
  </si>
  <si>
    <t>-1577156095</t>
  </si>
  <si>
    <t>3*4 'Přepočtené koeficientem množství</t>
  </si>
  <si>
    <t>174101101</t>
  </si>
  <si>
    <t>Zásyp jam, šachet rýh nebo kolem objektů sypaninou se zhutněním</t>
  </si>
  <si>
    <t>-902621564</t>
  </si>
  <si>
    <t>175111101</t>
  </si>
  <si>
    <t>Obsypání potrubí ručně sypaninou bez prohození sítem, uloženou do 3 m</t>
  </si>
  <si>
    <t>-619383281</t>
  </si>
  <si>
    <t>58331200</t>
  </si>
  <si>
    <t>štěrkopísek netříděný zásypový</t>
  </si>
  <si>
    <t>-394635982</t>
  </si>
  <si>
    <t>1,2*2 'Přepočtené koeficientem množství</t>
  </si>
  <si>
    <t>175111109</t>
  </si>
  <si>
    <t>Příplatek k obsypání potrubí za ruční prohození sypaninysítem, uložené do 3 m</t>
  </si>
  <si>
    <t>-1709705823</t>
  </si>
  <si>
    <t>451572111</t>
  </si>
  <si>
    <t>Lože pod potrubí otevřený výkop z kameniva drobného těženého</t>
  </si>
  <si>
    <t>1293519646</t>
  </si>
  <si>
    <t>Trubní vedení</t>
  </si>
  <si>
    <t>871265211</t>
  </si>
  <si>
    <t>Kanalizační potrubí z tvrdého PVC jednovrstvé tuhost třídy SN4 DN 110</t>
  </si>
  <si>
    <t>51788926</t>
  </si>
  <si>
    <t>871275211</t>
  </si>
  <si>
    <t>Kanalizační potrubí z tvrdého PVC jednovrstvé tuhost třídy SN4 DN 125</t>
  </si>
  <si>
    <t>49941657</t>
  </si>
  <si>
    <t>892271111</t>
  </si>
  <si>
    <t>Tlaková zkouška vodou potrubí DN 100 nebo 125</t>
  </si>
  <si>
    <t>-565987539</t>
  </si>
  <si>
    <t>892372111</t>
  </si>
  <si>
    <t>Zabezpečení konců potrubí DN do 300 při tlakových zkouškách vodou</t>
  </si>
  <si>
    <t>-77064574</t>
  </si>
  <si>
    <t>899722113</t>
  </si>
  <si>
    <t>Krytí potrubí z plastů výstražnou fólií z PVC 34cm</t>
  </si>
  <si>
    <t>2022348562</t>
  </si>
  <si>
    <t>974031153</t>
  </si>
  <si>
    <t>Vysekání rýh ve zdivu cihelném hl do 100 mm š do 100 mm</t>
  </si>
  <si>
    <t>733948316</t>
  </si>
  <si>
    <t>974031164</t>
  </si>
  <si>
    <t>Vysekání rýh ve zdivu cihelném hl do 150 mm š do 150 mm</t>
  </si>
  <si>
    <t>1553817606</t>
  </si>
  <si>
    <t>734799912</t>
  </si>
  <si>
    <t>1526519843</t>
  </si>
  <si>
    <t>3,598*20 'Přepočtené koeficientem množství</t>
  </si>
  <si>
    <t>-87123117</t>
  </si>
  <si>
    <t>431698601</t>
  </si>
  <si>
    <t>998276101</t>
  </si>
  <si>
    <t>Přesun hmot pro trubní vedení z trub z plastických hmot otevřený výkop</t>
  </si>
  <si>
    <t>365195165</t>
  </si>
  <si>
    <t>721</t>
  </si>
  <si>
    <t>Zdravotechnika - vnitřní kanalizace</t>
  </si>
  <si>
    <t>721110952</t>
  </si>
  <si>
    <t>Potrubí kameninové vsazení odbočky DN 125</t>
  </si>
  <si>
    <t>-120560222</t>
  </si>
  <si>
    <t>721140802</t>
  </si>
  <si>
    <t>Demontáž potrubí litinové do DN 100</t>
  </si>
  <si>
    <t>-270298129</t>
  </si>
  <si>
    <t>721173704</t>
  </si>
  <si>
    <t>Potrubí kanalizační z PE odpadní DN 70</t>
  </si>
  <si>
    <t>-885679377</t>
  </si>
  <si>
    <t>721173706</t>
  </si>
  <si>
    <t>Potrubí kanalizační z PE odpadní DN 100</t>
  </si>
  <si>
    <t>-1698879196</t>
  </si>
  <si>
    <t>PPL.HTRE070</t>
  </si>
  <si>
    <t>Kus čístící Pipelife HT 70 mm z PP,  běžný vnitřní odpadní systém dle EN 1451</t>
  </si>
  <si>
    <t>1166590519</t>
  </si>
  <si>
    <t>PPL.HTRE100</t>
  </si>
  <si>
    <t>Kus čístící Pipelife HT 100 mm z PP,  běžný vnitřní odpadní systém dle EN 1451</t>
  </si>
  <si>
    <t>-793499493</t>
  </si>
  <si>
    <t>721173722</t>
  </si>
  <si>
    <t>Potrubí kanalizační z PE připojovací DN 40</t>
  </si>
  <si>
    <t>-287958975</t>
  </si>
  <si>
    <t>721173723</t>
  </si>
  <si>
    <t>Potrubí kanalizační z PE připojovací DN 50</t>
  </si>
  <si>
    <t>2024056204</t>
  </si>
  <si>
    <t>721173724</t>
  </si>
  <si>
    <t>Potrubí kanalizační z PE připojovací DN 70</t>
  </si>
  <si>
    <t>1748526055</t>
  </si>
  <si>
    <t>721173726</t>
  </si>
  <si>
    <t>Potrubí kanalizační z PE připojovací DN 100</t>
  </si>
  <si>
    <t>-710103898</t>
  </si>
  <si>
    <t>721194104</t>
  </si>
  <si>
    <t>Vyvedení a upevnění odpadních výpustek DN 40</t>
  </si>
  <si>
    <t>874996966</t>
  </si>
  <si>
    <t>721194105</t>
  </si>
  <si>
    <t>Vyvedení a upevnění odpadních výpustek DN 50</t>
  </si>
  <si>
    <t>1874722807</t>
  </si>
  <si>
    <t>721194109</t>
  </si>
  <si>
    <t>Vyvedení a upevnění odpadních výpustek DN 100</t>
  </si>
  <si>
    <t>-899715064</t>
  </si>
  <si>
    <t>721211402</t>
  </si>
  <si>
    <t>Vpusť podlahová s vodorovným odtokem DN 40/50 s automatickým vztlakovým uzávěrem</t>
  </si>
  <si>
    <t>300462684</t>
  </si>
  <si>
    <t>721273153</t>
  </si>
  <si>
    <t>Hlavice ventilační polypropylen PP DN 110</t>
  </si>
  <si>
    <t>1095628219</t>
  </si>
  <si>
    <t>721274103</t>
  </si>
  <si>
    <t>Přivzdušňovací ventil venkovní odpadních potrubí DN 110</t>
  </si>
  <si>
    <t>204445250</t>
  </si>
  <si>
    <t>721290111</t>
  </si>
  <si>
    <t>Zkouška těsnosti potrubí kanalizace vodou do DN 125</t>
  </si>
  <si>
    <t>-659599001</t>
  </si>
  <si>
    <t>998721102</t>
  </si>
  <si>
    <t>Přesun hmot tonážní pro vnitřní kanalizace v objektech v do 12 m</t>
  </si>
  <si>
    <t>453570822</t>
  </si>
  <si>
    <t>722</t>
  </si>
  <si>
    <t>Zdravotechnika - vnitřní vodovod</t>
  </si>
  <si>
    <t>722130801</t>
  </si>
  <si>
    <t>Demontáž potrubí ocelové pozinkované závitové do DN 25</t>
  </si>
  <si>
    <t>-1420252144</t>
  </si>
  <si>
    <t>722174002</t>
  </si>
  <si>
    <t>Potrubí vodovodní plastové PPR svar polyfuze PN 16 D 20 x 2,8 mm</t>
  </si>
  <si>
    <t>15098684</t>
  </si>
  <si>
    <t>722174003</t>
  </si>
  <si>
    <t>Potrubí vodovodní plastové PPR svar polyfuze PN 16 D 25 x 3,5 mm</t>
  </si>
  <si>
    <t>1543562548</t>
  </si>
  <si>
    <t>722174004</t>
  </si>
  <si>
    <t>Potrubí vodovodní plastové PPR svar polyfuze PN 16 D 32 x 4,4 mm</t>
  </si>
  <si>
    <t>699398871</t>
  </si>
  <si>
    <t>722181211</t>
  </si>
  <si>
    <t>Ochrana vodovodního potrubí přilepenými termoizolačními trubicemi z PE tl do 6 mm DN do 22 mm</t>
  </si>
  <si>
    <t>-1573359157</t>
  </si>
  <si>
    <t>722181212</t>
  </si>
  <si>
    <t>Ochrana vodovodního potrubí přilepenými termoizolačními trubicemi z PE tl do 6 mm DN do 32 mm</t>
  </si>
  <si>
    <t>872395370</t>
  </si>
  <si>
    <t>722181241</t>
  </si>
  <si>
    <t>Ochrana vodovodního potrubí přilepenými termoizolačními trubicemi z PE tl do 20 mm DN do 22 mm</t>
  </si>
  <si>
    <t>1969000309</t>
  </si>
  <si>
    <t>722181242</t>
  </si>
  <si>
    <t>Ochrana vodovodního potrubí přilepenými termoizolačními trubicemi z PE tl do 20 mm DN do 45 mm</t>
  </si>
  <si>
    <t>-1995241125</t>
  </si>
  <si>
    <t>722190401</t>
  </si>
  <si>
    <t>Vyvedení a upevnění výpustku do DN 25</t>
  </si>
  <si>
    <t>130193237</t>
  </si>
  <si>
    <t>722220111</t>
  </si>
  <si>
    <t>Nástěnka pro výtokový ventil G 1/2 s jedním závitem</t>
  </si>
  <si>
    <t>104044633</t>
  </si>
  <si>
    <t>722220121</t>
  </si>
  <si>
    <t>Nástěnka pro baterii G 1/2 s jedním závitem</t>
  </si>
  <si>
    <t>pár</t>
  </si>
  <si>
    <t>519784395</t>
  </si>
  <si>
    <t>722221135</t>
  </si>
  <si>
    <t>Ventil výtokový G 3/4 s jedním závitem</t>
  </si>
  <si>
    <t>-1989420117</t>
  </si>
  <si>
    <t>722290215</t>
  </si>
  <si>
    <t>Zkouška těsnosti vodovodního potrubí hrdlového nebo přírubového do DN 100</t>
  </si>
  <si>
    <t>-1550472974</t>
  </si>
  <si>
    <t>722290234</t>
  </si>
  <si>
    <t>Proplach a dezinfekce vodovodního potrubí do DN 80</t>
  </si>
  <si>
    <t>1023800157</t>
  </si>
  <si>
    <t>998722102</t>
  </si>
  <si>
    <t>Přesun hmot tonážní pro vnitřní vodovod v objektech v do 12 m</t>
  </si>
  <si>
    <t>1581470962</t>
  </si>
  <si>
    <t>725112022</t>
  </si>
  <si>
    <t>Klozet keramický závěsný na nosné stěny s hlubokým splachováním odpad vodorovný</t>
  </si>
  <si>
    <t>442802392</t>
  </si>
  <si>
    <t>725121521</t>
  </si>
  <si>
    <t>Pisoárový záchodek automatický s infračerveným senzorem</t>
  </si>
  <si>
    <t>507398536</t>
  </si>
  <si>
    <t>725211601</t>
  </si>
  <si>
    <t>Umyvadlo keramické bílé šířky 500 mm bez krytu na sifon připevněné na stěnu šrouby</t>
  </si>
  <si>
    <t>-1841402220</t>
  </si>
  <si>
    <t>725211701</t>
  </si>
  <si>
    <t>Umývátko keramické bílé stěnové šířky 400 mm připevněné na stěnu šrouby</t>
  </si>
  <si>
    <t>385820859</t>
  </si>
  <si>
    <t>725241112</t>
  </si>
  <si>
    <t>Vanička sprchová akrylátová čtvercová 900x900 mm</t>
  </si>
  <si>
    <t>-1717002712</t>
  </si>
  <si>
    <t>725244123</t>
  </si>
  <si>
    <t>Dveře sprchové rámové se skleněnou výplní tl. 5 mm otvíravé dvoukřídlové do niky na vaničku šířky 900 mm</t>
  </si>
  <si>
    <t>-922611502</t>
  </si>
  <si>
    <t>725291621</t>
  </si>
  <si>
    <t>Doplňky zařízení koupelen a záchodů nerezové zásobník toaletních papírů</t>
  </si>
  <si>
    <t>144040634</t>
  </si>
  <si>
    <t>725291621.R01</t>
  </si>
  <si>
    <t>Doplňky zařízení koupelen a záchodů - WC set (štětka)</t>
  </si>
  <si>
    <t>-794572878</t>
  </si>
  <si>
    <t>725291621.R02</t>
  </si>
  <si>
    <t>Doplňky zařízení koupelen a záchodů - elektrický vysoušeč rukou</t>
  </si>
  <si>
    <t>-1101691293</t>
  </si>
  <si>
    <t>725291621.R03</t>
  </si>
  <si>
    <t>Doplňky zařízení koupelen a záchodů - odpadkový koš</t>
  </si>
  <si>
    <t>1119954100</t>
  </si>
  <si>
    <t>725331111</t>
  </si>
  <si>
    <t>Výlevka bez výtokových armatur keramická se sklopnou plastovou mřížkou 500 mm</t>
  </si>
  <si>
    <t>421751824</t>
  </si>
  <si>
    <t>725813111</t>
  </si>
  <si>
    <t>Ventil rohový bez připojovací trubičky nebo flexi hadičky G 1/2</t>
  </si>
  <si>
    <t>-1936378501</t>
  </si>
  <si>
    <t>725821311</t>
  </si>
  <si>
    <t>Baterie dřezová nástěnná páková s otáčivým kulatým ústím a délkou ramínka 200 mm</t>
  </si>
  <si>
    <t>-2086831865</t>
  </si>
  <si>
    <t>"PRO VÝLEVKY" 2</t>
  </si>
  <si>
    <t>725822611</t>
  </si>
  <si>
    <t>Baterie umyvadlová stojánková páková bez výpusti</t>
  </si>
  <si>
    <t>-697334953</t>
  </si>
  <si>
    <t>725841311</t>
  </si>
  <si>
    <t>Baterie sprchová nástěnná pákové</t>
  </si>
  <si>
    <t>-2046376362</t>
  </si>
  <si>
    <t>725861102</t>
  </si>
  <si>
    <t>Zápachová uzávěrka pro umyvadla DN 40</t>
  </si>
  <si>
    <t>-1191043140</t>
  </si>
  <si>
    <t>725865311</t>
  </si>
  <si>
    <t>Zápachová uzávěrka sprchových van DN 40/50 s kulovým kloubem na odtoku</t>
  </si>
  <si>
    <t>-783746548</t>
  </si>
  <si>
    <t>725865411</t>
  </si>
  <si>
    <t>Zápachová uzávěrka pisoárová DN 32/40</t>
  </si>
  <si>
    <t>-1705635462</t>
  </si>
  <si>
    <t>998725102</t>
  </si>
  <si>
    <t>Přesun hmot tonážní pro zařizovací předměty v objektech v do 12 m</t>
  </si>
  <si>
    <t>-984709507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</si>
  <si>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</si>
  <si>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</si>
  <si>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</si>
  <si>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</si>
  <si>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-404700472</t>
  </si>
  <si>
    <t>726191001</t>
  </si>
  <si>
    <t>Zvukoizolační souprava pro klozet a bidet</t>
  </si>
  <si>
    <t>1850044892</t>
  </si>
  <si>
    <t>726191002</t>
  </si>
  <si>
    <t>Souprava pro předstěnovou montáž</t>
  </si>
  <si>
    <t>1858916826</t>
  </si>
  <si>
    <t>998726112</t>
  </si>
  <si>
    <t>Přesun hmot tonážní pro instalační prefabrikáty v objektech v do 12 m</t>
  </si>
  <si>
    <t>-1176029645</t>
  </si>
  <si>
    <t>HZS2212</t>
  </si>
  <si>
    <t>Hodinová zúčtovací sazba instalatér odborný</t>
  </si>
  <si>
    <t>809895564</t>
  </si>
  <si>
    <t>NAPOJENÍ ROZVODŮ ZTI</t>
  </si>
  <si>
    <t>5+5</t>
  </si>
  <si>
    <t>04 - VZT</t>
  </si>
  <si>
    <t>Zpracovaný soupis stavebních prací, dodávek a služeb je sestaven plně s povinnostmi zadavatele definovanými vyhláškou Ministerstva pro místní rozvoj č.230/2012 Sb. ve vztahu na požadavky zákona 137/2006 Sb. Nedílnou součástí pro ocenění díla je technická zpráva a kompletní výkresová dokumentace včetně příloh. Projektová dokumentace je zpracována na základě cenové soustavy RTS (Ceník stavebních prací verze 3.9.10) a sborníku montáží 24-M Vzduchotechnika, klimatizace, chlazení firmy KONCES spol., s.r.o.. Položka soupisu prací obsahuje popis položky jednoznačně vymezující druh a kvalitu prací, dodávky nebo služby, s případným odkazem na jiné dokumenty, jimiž jsou technické zprávy, výkresové části projektové dokumentace, technické podmínky a ostatní dokumenty dle vyhl. 499/2006 Sb. o dokumentaci staveb. Případné obchodní názvy v rozpočtu určují pouze technické parametry výrobků. Na stavbu je možné dodat výrobky s jakýmkoliv jiným obchodním názvem obdobných parametrů. Zhotovitel jako odborná firma musí prostudovat projekt a předem, před vlastní realizací upozornit projektanta na zjištěné chyby a nedostatky. Nedílnou součástí projektové dokumentace je zároveň technická zpráva a výkresová dokumentace, ze kterých je zhotovitel při stanovení nabídky povinnen vycházet.</t>
  </si>
  <si>
    <t>D1 - VZT zařízení</t>
  </si>
  <si>
    <t>D2 - Distribuční prvky</t>
  </si>
  <si>
    <t>D3 - Kruhové tlumiče hluku</t>
  </si>
  <si>
    <t>D4 - Uzavírací, škrtící a zpětné klapky</t>
  </si>
  <si>
    <t>D5 - Kruhové spiro potrubí a tvarovky sk. I</t>
  </si>
  <si>
    <t>D6 - Příslušenství</t>
  </si>
  <si>
    <t>D7 - Ohebné izolované hadice</t>
  </si>
  <si>
    <t>D8 - Tepelné izolace</t>
  </si>
  <si>
    <t>D9 - Ostatní</t>
  </si>
  <si>
    <t>D1</t>
  </si>
  <si>
    <t>VZT zařízení</t>
  </si>
  <si>
    <t>Pol1</t>
  </si>
  <si>
    <t>Radiální potrubní ventilátor DN125, V=300m3/hod, 150Pa, el.příkon 60W / 230V</t>
  </si>
  <si>
    <t>Poznámka k položce:
IPX4, spojovací měnžety, vč.montáže, časový doběh dodá elektro</t>
  </si>
  <si>
    <t>Pol2</t>
  </si>
  <si>
    <t>Radiální potrubní ventilátor DN160, V=600m3/hod, 150Pa, el.příkon 100W / 230V</t>
  </si>
  <si>
    <t>Pol3</t>
  </si>
  <si>
    <t>Radiální nástěnný ventilátor na omítku, zadní vývod DN100, V=150m3/hod, tlak min.150Pa,</t>
  </si>
  <si>
    <t>Poznámka k položce:
el.příkon 40W/230V, IPX5, časový doběh, vč.montáže</t>
  </si>
  <si>
    <t>D2</t>
  </si>
  <si>
    <t>Distribuční prvky</t>
  </si>
  <si>
    <t>Pol4</t>
  </si>
  <si>
    <t>Talířový ventil plastový pro odvod vzduchu, DN125 vč. montáže do podhledu</t>
  </si>
  <si>
    <t>Pol5</t>
  </si>
  <si>
    <t>Výfuková hlavice DN 125, pozink. vč. montáže</t>
  </si>
  <si>
    <t>Pol6</t>
  </si>
  <si>
    <t>Výfuková hlavice DN 250, pozink. vč. montáže</t>
  </si>
  <si>
    <t>D3</t>
  </si>
  <si>
    <t>Kruhové tlumiče hluku</t>
  </si>
  <si>
    <t>Pol7</t>
  </si>
  <si>
    <t>Kruhový tlumič hluku DN125 / 600mm, pozink., tl. izolace 50mm, útlum min. 20 dB, vč. montáže</t>
  </si>
  <si>
    <t>Pol8</t>
  </si>
  <si>
    <t>Kruhový tlumič hluku DN 160 / 600mm, pozink., tl. izolace 50mm, útlum min. 20 dB vč.montáže</t>
  </si>
  <si>
    <t>Pol9</t>
  </si>
  <si>
    <t>Kruhový tlumič hluku DN 200 / 600mm, pozink., tl. izolace 50mm, útlum min. 20 dB vč.montáže</t>
  </si>
  <si>
    <t>D4</t>
  </si>
  <si>
    <t>Uzavírací, škrtící a zpětné klapky</t>
  </si>
  <si>
    <t>Pol10</t>
  </si>
  <si>
    <t>Zpětná klapka pro spiro potrubí, DN125, vč. montáže</t>
  </si>
  <si>
    <t>Pol11</t>
  </si>
  <si>
    <t>Zpětná klapka pro spiro potrubí, DN160, vč. montáže</t>
  </si>
  <si>
    <t>D5</t>
  </si>
  <si>
    <t>Kruhové spiro potrubí a tvarovky sk. I</t>
  </si>
  <si>
    <t>Pol12</t>
  </si>
  <si>
    <t>SR 100 1000 spiro potrubí</t>
  </si>
  <si>
    <t>Pol13</t>
  </si>
  <si>
    <t>SR 125 1000 spiro potrubí</t>
  </si>
  <si>
    <t>Pol14</t>
  </si>
  <si>
    <t>SR 160 1000 spiro potrubí</t>
  </si>
  <si>
    <t>Pol15</t>
  </si>
  <si>
    <t>SR 200 1000 spiro potrubí</t>
  </si>
  <si>
    <t>D6</t>
  </si>
  <si>
    <t>Příslušenství</t>
  </si>
  <si>
    <t>Pol16</t>
  </si>
  <si>
    <t>O 125 90 lisovaný oblouk</t>
  </si>
  <si>
    <t>Pol17</t>
  </si>
  <si>
    <t>O 200 90 lisovaný oblouk</t>
  </si>
  <si>
    <t>Pol18</t>
  </si>
  <si>
    <t>VneZasl 125 + kond vnější záslepka + odvod kondenzátu</t>
  </si>
  <si>
    <t>Pol19</t>
  </si>
  <si>
    <t>VneZasl 200 + kond vnější záslepka + odvod kondenzátu</t>
  </si>
  <si>
    <t>Pol20</t>
  </si>
  <si>
    <t>VniSp 125 vnitřní spojka</t>
  </si>
  <si>
    <t>Pol21</t>
  </si>
  <si>
    <t>RED 160 125 redukce</t>
  </si>
  <si>
    <t>Pol22</t>
  </si>
  <si>
    <t>RED 200 125 redukce</t>
  </si>
  <si>
    <t>Pol23</t>
  </si>
  <si>
    <t>RED 250 200 redukce</t>
  </si>
  <si>
    <t>Pol24</t>
  </si>
  <si>
    <t>ODJ 125 100 odbočka 90, jednostranná</t>
  </si>
  <si>
    <t>Pol25</t>
  </si>
  <si>
    <t>ODJ 125 125 odbočka 90, jednostranná</t>
  </si>
  <si>
    <t>Pol26</t>
  </si>
  <si>
    <t>ODJ 160 125 odbočka 90, jednostranná</t>
  </si>
  <si>
    <t>Pol27</t>
  </si>
  <si>
    <t>ODJ 160 160 odbočka 90, jednostranná</t>
  </si>
  <si>
    <t>Pol28</t>
  </si>
  <si>
    <t>ODJ 200 125 odbočka 90, jednostranná</t>
  </si>
  <si>
    <t>Pol29</t>
  </si>
  <si>
    <t>ODJ 200 200 odbočka 90, jednostranná</t>
  </si>
  <si>
    <t>Pol30</t>
  </si>
  <si>
    <t>ODJ  200 160 odbočka 90, jednostranná</t>
  </si>
  <si>
    <t>Pol31</t>
  </si>
  <si>
    <t>Montáž potrubí kruhového ocelového se závěsy a přírubami s těsněním skupiny I, průměru do 140mm</t>
  </si>
  <si>
    <t>Pol32</t>
  </si>
  <si>
    <t>Montáž potrubí kruhového ocelového se závěsy a přírubami s těsněním skupiny I, průměru do 200mm</t>
  </si>
  <si>
    <t>D7</t>
  </si>
  <si>
    <t>Ohebné izolované hadice</t>
  </si>
  <si>
    <t>Pol33</t>
  </si>
  <si>
    <t>Flexibilní Al hadice DN 125 s tepelnou a zvukovou izolací tl. 25mm vč. montáže</t>
  </si>
  <si>
    <t>Pol34</t>
  </si>
  <si>
    <t>Závěsný, spojovací a těsnící materiál</t>
  </si>
  <si>
    <t>kg</t>
  </si>
  <si>
    <t>D8</t>
  </si>
  <si>
    <t>Tepelné izolace</t>
  </si>
  <si>
    <t>Pol35</t>
  </si>
  <si>
    <t>Minerální vlna 40mm + oplechování pozink.plechem sk.I , vč. montáže</t>
  </si>
  <si>
    <t>Pol36</t>
  </si>
  <si>
    <t>Zednické výpomoci a stavební práce (vybourání otvorů a jejich zednické zapravení a začištění) vč. přesunu sutí a vybouraných hmot</t>
  </si>
  <si>
    <t>kpl</t>
  </si>
  <si>
    <t>D9</t>
  </si>
  <si>
    <t>Ostatní</t>
  </si>
  <si>
    <t>Pol37</t>
  </si>
  <si>
    <t>Lešení pomocné v místnosti, o výšce lešeňové podlahy do 1,9m, vč. montáže a demontáže lešení</t>
  </si>
  <si>
    <t>Pol38</t>
  </si>
  <si>
    <t>Přesun hmot pro klempířské konstr., výšky do 6 m</t>
  </si>
  <si>
    <t>Pol39</t>
  </si>
  <si>
    <t>Zprovoznění systému měření a regulace</t>
  </si>
  <si>
    <t>Poznámka k položce:
Kompletní montáž, zaregulování systému, vypracování provozního protokolu, zaškolení obsluhy</t>
  </si>
  <si>
    <t>Pol40</t>
  </si>
  <si>
    <t>Mimostaveništní doprava do 3.5t</t>
  </si>
  <si>
    <t>km</t>
  </si>
  <si>
    <t>Pol41</t>
  </si>
  <si>
    <t>Dokumentace skutečného stavu</t>
  </si>
  <si>
    <t>05 - ELE</t>
  </si>
  <si>
    <t>rozvodnice 1.NP.               ozn.RM1</t>
  </si>
  <si>
    <t>0.1</t>
  </si>
  <si>
    <t>rozvodnice 2.NP.               ozn.RM2</t>
  </si>
  <si>
    <t>513501</t>
  </si>
  <si>
    <t>svítidlo 2x18W IP40 záři svit interi</t>
  </si>
  <si>
    <t>513502</t>
  </si>
  <si>
    <t>svítidlo 2x26W IP40 záři svit interi</t>
  </si>
  <si>
    <t>516163</t>
  </si>
  <si>
    <t>svítidlo 3x18 IP40 zářiv.plexi interi</t>
  </si>
  <si>
    <t>552101</t>
  </si>
  <si>
    <t>nouzové svítidlo G5/IP42 200lm/1hod/2x8W    061736</t>
  </si>
  <si>
    <t>201</t>
  </si>
  <si>
    <t>válcovaný profil ocel tř.11</t>
  </si>
  <si>
    <t>252</t>
  </si>
  <si>
    <t>bezpečnostní tabulka plast</t>
  </si>
  <si>
    <t>253</t>
  </si>
  <si>
    <t>bezpečnostní tabulka 0146 do koupelny</t>
  </si>
  <si>
    <t>101005</t>
  </si>
  <si>
    <t>kabel CYKY 2x1,5</t>
  </si>
  <si>
    <t>101105</t>
  </si>
  <si>
    <t>kabel CYKY 3x1,5</t>
  </si>
  <si>
    <t>101106</t>
  </si>
  <si>
    <t>kabel CYKY 3x2,5</t>
  </si>
  <si>
    <t>101208</t>
  </si>
  <si>
    <t>kabel CYKY 4x6</t>
  </si>
  <si>
    <t>171107</t>
  </si>
  <si>
    <t>vodič CY 4  /H07V-U/</t>
  </si>
  <si>
    <t>171108</t>
  </si>
  <si>
    <t>vodič CY 6  /H07V-U/</t>
  </si>
  <si>
    <t>171110</t>
  </si>
  <si>
    <t>vodič CY 16  /H07V-U/</t>
  </si>
  <si>
    <t>199512</t>
  </si>
  <si>
    <t>štítek kabelový 40x15mm střední</t>
  </si>
  <si>
    <t>311211</t>
  </si>
  <si>
    <t>krabice přístrojová KP68/2</t>
  </si>
  <si>
    <t>311316</t>
  </si>
  <si>
    <t>krabicová rozvodka KR97/5 vč.KO97V +SP96</t>
  </si>
  <si>
    <t>321113</t>
  </si>
  <si>
    <t>trubka ohebná PVC lpflex 2320</t>
  </si>
  <si>
    <t>409820</t>
  </si>
  <si>
    <t>spínač/strojek 10A/250Vstř 3558-A01340 řaz. 1,1So</t>
  </si>
  <si>
    <t>410101</t>
  </si>
  <si>
    <t>kryt spínače 1-duchý 3558A-A651 pro ř.1,6,7,1/0</t>
  </si>
  <si>
    <t>410130</t>
  </si>
  <si>
    <t>SESTAVA  spínač 1pól Tango 10A/250Vstř řaz.1</t>
  </si>
  <si>
    <t>420001</t>
  </si>
  <si>
    <t>zásuvka 16A/250Vstř Tango 5518A-A2349</t>
  </si>
  <si>
    <t>420091</t>
  </si>
  <si>
    <t>rámeček pro 1 přístroj Tango 3901A-B10</t>
  </si>
  <si>
    <t>592123</t>
  </si>
  <si>
    <t>zářivka lineární T8 pr26mm/L590mm/G13 18W</t>
  </si>
  <si>
    <t>592126</t>
  </si>
  <si>
    <t>zářivka lineární T8 pr26mm/L1200mm/G13 26W</t>
  </si>
  <si>
    <t>592278</t>
  </si>
  <si>
    <t>zářivka 1-paticová(G24q3) DULUX D/E 26W</t>
  </si>
  <si>
    <t>210010003</t>
  </si>
  <si>
    <t>trubka plast ohebná,pod omítkou,typ 2323/pr.23</t>
  </si>
  <si>
    <t>210010321</t>
  </si>
  <si>
    <t>krabicová rozvodka vč.svorkovn.a zapojení(-KR68)</t>
  </si>
  <si>
    <t>210010322</t>
  </si>
  <si>
    <t>krabicová rozvodka vč.svorkovn.a zapojení(-KR97)</t>
  </si>
  <si>
    <t>210020651</t>
  </si>
  <si>
    <t>nosná konstrukce přístroje do 5kg vč.zhotovení</t>
  </si>
  <si>
    <t>210020952</t>
  </si>
  <si>
    <t>bezpečnostní tabulka plastová</t>
  </si>
  <si>
    <t>210020953</t>
  </si>
  <si>
    <t>bezpečnostní tabulka koupelnová</t>
  </si>
  <si>
    <t>210100001</t>
  </si>
  <si>
    <t>ukončení v rozvaděči vč.zapojení vodiče do 2,5mm2</t>
  </si>
  <si>
    <t>210100002</t>
  </si>
  <si>
    <t>ukončení v rozvaděči vč.zapojení vodiče do 6mm2</t>
  </si>
  <si>
    <t>210100101</t>
  </si>
  <si>
    <t>ukončení na svorkovnici vodič do 16mm2</t>
  </si>
  <si>
    <t>210110041</t>
  </si>
  <si>
    <t>spínač zapuštěný vč.zapojení 1pólový/řazení 1</t>
  </si>
  <si>
    <t>210111011</t>
  </si>
  <si>
    <t>zásuvka domovní zapuštěná vč.zapojení</t>
  </si>
  <si>
    <t>210201001</t>
  </si>
  <si>
    <t>svítidlo zářivkové bytové stropní/1 zdroj</t>
  </si>
  <si>
    <t>210201002</t>
  </si>
  <si>
    <t>svítidlo zářivkové bytové stropní/2 zdroje</t>
  </si>
  <si>
    <t>210201023</t>
  </si>
  <si>
    <t>svítidlo zářivkové vestavné/4 zdroje</t>
  </si>
  <si>
    <t>210201041</t>
  </si>
  <si>
    <t>svítidlo zářivkové nástěnné kompaktní</t>
  </si>
  <si>
    <t>210201201</t>
  </si>
  <si>
    <t>nouzové orientační svítidlo zářivkové</t>
  </si>
  <si>
    <t>210800006</t>
  </si>
  <si>
    <t>vodič Cu(-CY) pod omítkou do 1x16</t>
  </si>
  <si>
    <t>210800103</t>
  </si>
  <si>
    <t>kabel Cu(-CYKY) pod omítkou do 2x4/3x2,5/5x1,5</t>
  </si>
  <si>
    <t>210800112</t>
  </si>
  <si>
    <t>kabel Cu(-CYKY) pod omítkou do 5x6</t>
  </si>
  <si>
    <t>210950101</t>
  </si>
  <si>
    <t>označovací štítek na kabel</t>
  </si>
  <si>
    <t>218009001</t>
  </si>
  <si>
    <t>poplatek za recyklaci svítidla přes 50cm</t>
  </si>
  <si>
    <t>218009002</t>
  </si>
  <si>
    <t>poplatek za recyklaci svítidla do 50cm</t>
  </si>
  <si>
    <t>218009011</t>
  </si>
  <si>
    <t>poplatek za recyklaci světelného zdroje</t>
  </si>
  <si>
    <t>219000104</t>
  </si>
  <si>
    <t>součinnost správce sítě(rozvodného závodu)</t>
  </si>
  <si>
    <t>219000106</t>
  </si>
  <si>
    <t>zednické práce,sekání rýh,úklid sutě</t>
  </si>
  <si>
    <t>VORN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</si>
  <si>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</si>
  <si>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</si>
  <si>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</si>
  <si>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</si>
  <si>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</si>
  <si>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</si>
  <si>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</si>
  <si>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</si>
  <si>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</si>
  <si>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</si>
  <si>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</si>
  <si>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…</t>
  </si>
  <si>
    <t>1024</t>
  </si>
  <si>
    <t>445608168</t>
  </si>
  <si>
    <t>012203000</t>
  </si>
  <si>
    <t>Geodetické práce při provádění stavby</t>
  </si>
  <si>
    <t>484745773</t>
  </si>
  <si>
    <t>012303000</t>
  </si>
  <si>
    <t>Geodetické práce po výstavbě</t>
  </si>
  <si>
    <t>-686147710</t>
  </si>
  <si>
    <t>013254000</t>
  </si>
  <si>
    <t>Dokumentace skutečného provedení stavby</t>
  </si>
  <si>
    <t>2122922114</t>
  </si>
  <si>
    <t>VRN3</t>
  </si>
  <si>
    <t>Zařízení staveniště</t>
  </si>
  <si>
    <t>032103000</t>
  </si>
  <si>
    <t>Náklady na stavební buňky</t>
  </si>
  <si>
    <t>-896559661</t>
  </si>
  <si>
    <t>032503000</t>
  </si>
  <si>
    <t>Skládky na staveništi</t>
  </si>
  <si>
    <t>947923610</t>
  </si>
  <si>
    <t>032903000</t>
  </si>
  <si>
    <t>Náklady na provoz a údržbu vybavení staveniště</t>
  </si>
  <si>
    <t>-1651099120</t>
  </si>
  <si>
    <t>033103000</t>
  </si>
  <si>
    <t>Připojení energií</t>
  </si>
  <si>
    <t>-1917326644</t>
  </si>
  <si>
    <t>033203000</t>
  </si>
  <si>
    <t>Energie pro zařízení staveniště</t>
  </si>
  <si>
    <t>-1200466824</t>
  </si>
  <si>
    <t>034103000</t>
  </si>
  <si>
    <t>Oplocení staveniště</t>
  </si>
  <si>
    <t>830998760</t>
  </si>
  <si>
    <t>034203000</t>
  </si>
  <si>
    <t>Opatření na ochranu pozemků sousedních se staveništěm</t>
  </si>
  <si>
    <t>-1914995232</t>
  </si>
  <si>
    <t>034303000</t>
  </si>
  <si>
    <t>Dopravní značení na staveništi</t>
  </si>
  <si>
    <t>-992077602</t>
  </si>
  <si>
    <t>034403000</t>
  </si>
  <si>
    <t>Osvětlení staveniště</t>
  </si>
  <si>
    <t>-1198104537</t>
  </si>
  <si>
    <t>034503000</t>
  </si>
  <si>
    <t>Informační tabule na staveništi</t>
  </si>
  <si>
    <t>1479158008</t>
  </si>
  <si>
    <t>039103000</t>
  </si>
  <si>
    <t>Rozebrání, bourání a odvoz zařízení staveniště</t>
  </si>
  <si>
    <t>-1647785109</t>
  </si>
  <si>
    <t>039203000</t>
  </si>
  <si>
    <t>Úprava terénu po zrušení zařízení staveniště</t>
  </si>
  <si>
    <t>1182782712</t>
  </si>
  <si>
    <t>VRN6</t>
  </si>
  <si>
    <t>Územní vlivy</t>
  </si>
  <si>
    <t>060001000</t>
  </si>
  <si>
    <t>-511313209</t>
  </si>
  <si>
    <t>VRN7</t>
  </si>
  <si>
    <t>Provozní vlivy</t>
  </si>
  <si>
    <t>070001000</t>
  </si>
  <si>
    <t>604454259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</si>
</sst>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96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1" t="s">
        <v>14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2"/>
      <c r="AQ5" s="22"/>
      <c r="AR5" s="20"/>
      <c r="BE5" s="270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3" t="s">
        <v>17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2"/>
      <c r="AQ6" s="22"/>
      <c r="AR6" s="20"/>
      <c r="BE6" s="271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1"/>
      <c r="BS7" s="17" t="s">
        <v>6</v>
      </c>
    </row>
    <row r="8" spans="2:7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1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1"/>
      <c r="BS9" s="17" t="s">
        <v>6</v>
      </c>
    </row>
    <row r="10" spans="2:7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1"/>
      <c r="BS10" s="17" t="s">
        <v>6</v>
      </c>
    </row>
    <row r="11" spans="2:7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7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1"/>
      <c r="BS12" s="17" t="s">
        <v>6</v>
      </c>
    </row>
    <row r="13" spans="2:7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71"/>
      <c r="BS13" s="17" t="s">
        <v>6</v>
      </c>
    </row>
    <row r="14" spans="2:71" ht="12.75">
      <c r="B14" s="21"/>
      <c r="C14" s="22"/>
      <c r="D14" s="22"/>
      <c r="E14" s="294" t="s">
        <v>29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7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1"/>
      <c r="BS15" s="17" t="s">
        <v>4</v>
      </c>
    </row>
    <row r="16" spans="2:7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1"/>
      <c r="BS16" s="17" t="s">
        <v>4</v>
      </c>
    </row>
    <row r="17" spans="2:7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71"/>
      <c r="BS17" s="17" t="s">
        <v>32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1"/>
      <c r="BS18" s="17" t="s">
        <v>6</v>
      </c>
    </row>
    <row r="19" spans="2:7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34</v>
      </c>
      <c r="AO19" s="22"/>
      <c r="AP19" s="22"/>
      <c r="AQ19" s="22"/>
      <c r="AR19" s="20"/>
      <c r="BE19" s="271"/>
      <c r="BS19" s="17" t="s">
        <v>6</v>
      </c>
    </row>
    <row r="20" spans="2:71" ht="18.4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36</v>
      </c>
      <c r="AO20" s="22"/>
      <c r="AP20" s="22"/>
      <c r="AQ20" s="22"/>
      <c r="AR20" s="20"/>
      <c r="BE20" s="271"/>
      <c r="BS20" s="17" t="s">
        <v>32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1"/>
    </row>
    <row r="22" spans="2:57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1"/>
    </row>
    <row r="23" spans="2:57" ht="16.5" customHeight="1">
      <c r="B23" s="21"/>
      <c r="C23" s="22"/>
      <c r="D23" s="22"/>
      <c r="E23" s="296" t="s">
        <v>1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2"/>
      <c r="AP23" s="22"/>
      <c r="AQ23" s="22"/>
      <c r="AR23" s="20"/>
      <c r="BE23" s="27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1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1"/>
    </row>
    <row r="26" spans="2:57" s="1" customFormat="1" ht="25.9" customHeight="1">
      <c r="B26" s="34"/>
      <c r="C26" s="35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3">
        <f>ROUND(AG94,2)</f>
        <v>0</v>
      </c>
      <c r="AL26" s="274"/>
      <c r="AM26" s="274"/>
      <c r="AN26" s="274"/>
      <c r="AO26" s="274"/>
      <c r="AP26" s="35"/>
      <c r="AQ26" s="35"/>
      <c r="AR26" s="38"/>
      <c r="BE26" s="271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71"/>
    </row>
    <row r="28" spans="2:57" s="1" customFormat="1" ht="12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7" t="s">
        <v>39</v>
      </c>
      <c r="M28" s="297"/>
      <c r="N28" s="297"/>
      <c r="O28" s="297"/>
      <c r="P28" s="297"/>
      <c r="Q28" s="35"/>
      <c r="R28" s="35"/>
      <c r="S28" s="35"/>
      <c r="T28" s="35"/>
      <c r="U28" s="35"/>
      <c r="V28" s="35"/>
      <c r="W28" s="297" t="s">
        <v>40</v>
      </c>
      <c r="X28" s="297"/>
      <c r="Y28" s="297"/>
      <c r="Z28" s="297"/>
      <c r="AA28" s="297"/>
      <c r="AB28" s="297"/>
      <c r="AC28" s="297"/>
      <c r="AD28" s="297"/>
      <c r="AE28" s="297"/>
      <c r="AF28" s="35"/>
      <c r="AG28" s="35"/>
      <c r="AH28" s="35"/>
      <c r="AI28" s="35"/>
      <c r="AJ28" s="35"/>
      <c r="AK28" s="297" t="s">
        <v>41</v>
      </c>
      <c r="AL28" s="297"/>
      <c r="AM28" s="297"/>
      <c r="AN28" s="297"/>
      <c r="AO28" s="297"/>
      <c r="AP28" s="35"/>
      <c r="AQ28" s="35"/>
      <c r="AR28" s="38"/>
      <c r="BE28" s="271"/>
    </row>
    <row r="29" spans="2:57" s="2" customFormat="1" ht="14.45" customHeight="1">
      <c r="B29" s="39"/>
      <c r="C29" s="40"/>
      <c r="D29" s="29" t="s">
        <v>42</v>
      </c>
      <c r="E29" s="40"/>
      <c r="F29" s="29" t="s">
        <v>43</v>
      </c>
      <c r="G29" s="40"/>
      <c r="H29" s="40"/>
      <c r="I29" s="40"/>
      <c r="J29" s="40"/>
      <c r="K29" s="40"/>
      <c r="L29" s="298">
        <v>0.21</v>
      </c>
      <c r="M29" s="269"/>
      <c r="N29" s="269"/>
      <c r="O29" s="269"/>
      <c r="P29" s="269"/>
      <c r="Q29" s="40"/>
      <c r="R29" s="40"/>
      <c r="S29" s="40"/>
      <c r="T29" s="40"/>
      <c r="U29" s="40"/>
      <c r="V29" s="40"/>
      <c r="W29" s="268">
        <f>ROUND(AZ94,2)</f>
        <v>0</v>
      </c>
      <c r="X29" s="269"/>
      <c r="Y29" s="269"/>
      <c r="Z29" s="269"/>
      <c r="AA29" s="269"/>
      <c r="AB29" s="269"/>
      <c r="AC29" s="269"/>
      <c r="AD29" s="269"/>
      <c r="AE29" s="269"/>
      <c r="AF29" s="40"/>
      <c r="AG29" s="40"/>
      <c r="AH29" s="40"/>
      <c r="AI29" s="40"/>
      <c r="AJ29" s="40"/>
      <c r="AK29" s="268">
        <f>ROUND(AV94,2)</f>
        <v>0</v>
      </c>
      <c r="AL29" s="269"/>
      <c r="AM29" s="269"/>
      <c r="AN29" s="269"/>
      <c r="AO29" s="269"/>
      <c r="AP29" s="40"/>
      <c r="AQ29" s="40"/>
      <c r="AR29" s="41"/>
      <c r="BE29" s="272"/>
    </row>
    <row r="30" spans="2:57" s="2" customFormat="1" ht="14.45" customHeight="1">
      <c r="B30" s="39"/>
      <c r="C30" s="40"/>
      <c r="D30" s="40"/>
      <c r="E30" s="40"/>
      <c r="F30" s="29" t="s">
        <v>44</v>
      </c>
      <c r="G30" s="40"/>
      <c r="H30" s="40"/>
      <c r="I30" s="40"/>
      <c r="J30" s="40"/>
      <c r="K30" s="40"/>
      <c r="L30" s="298">
        <v>0.15</v>
      </c>
      <c r="M30" s="269"/>
      <c r="N30" s="269"/>
      <c r="O30" s="269"/>
      <c r="P30" s="269"/>
      <c r="Q30" s="40"/>
      <c r="R30" s="40"/>
      <c r="S30" s="40"/>
      <c r="T30" s="40"/>
      <c r="U30" s="40"/>
      <c r="V30" s="40"/>
      <c r="W30" s="268">
        <f>ROUND(BA94,2)</f>
        <v>0</v>
      </c>
      <c r="X30" s="269"/>
      <c r="Y30" s="269"/>
      <c r="Z30" s="269"/>
      <c r="AA30" s="269"/>
      <c r="AB30" s="269"/>
      <c r="AC30" s="269"/>
      <c r="AD30" s="269"/>
      <c r="AE30" s="269"/>
      <c r="AF30" s="40"/>
      <c r="AG30" s="40"/>
      <c r="AH30" s="40"/>
      <c r="AI30" s="40"/>
      <c r="AJ30" s="40"/>
      <c r="AK30" s="268">
        <f>ROUND(AW94,2)</f>
        <v>0</v>
      </c>
      <c r="AL30" s="269"/>
      <c r="AM30" s="269"/>
      <c r="AN30" s="269"/>
      <c r="AO30" s="269"/>
      <c r="AP30" s="40"/>
      <c r="AQ30" s="40"/>
      <c r="AR30" s="41"/>
      <c r="BE30" s="272"/>
    </row>
    <row r="31" spans="2:57" s="2" customFormat="1" ht="14.45" customHeight="1" hidden="1">
      <c r="B31" s="39"/>
      <c r="C31" s="40"/>
      <c r="D31" s="40"/>
      <c r="E31" s="40"/>
      <c r="F31" s="29" t="s">
        <v>45</v>
      </c>
      <c r="G31" s="40"/>
      <c r="H31" s="40"/>
      <c r="I31" s="40"/>
      <c r="J31" s="40"/>
      <c r="K31" s="40"/>
      <c r="L31" s="298">
        <v>0.21</v>
      </c>
      <c r="M31" s="269"/>
      <c r="N31" s="269"/>
      <c r="O31" s="269"/>
      <c r="P31" s="269"/>
      <c r="Q31" s="40"/>
      <c r="R31" s="40"/>
      <c r="S31" s="40"/>
      <c r="T31" s="40"/>
      <c r="U31" s="40"/>
      <c r="V31" s="40"/>
      <c r="W31" s="268">
        <f>ROUND(BB94,2)</f>
        <v>0</v>
      </c>
      <c r="X31" s="269"/>
      <c r="Y31" s="269"/>
      <c r="Z31" s="269"/>
      <c r="AA31" s="269"/>
      <c r="AB31" s="269"/>
      <c r="AC31" s="269"/>
      <c r="AD31" s="269"/>
      <c r="AE31" s="269"/>
      <c r="AF31" s="40"/>
      <c r="AG31" s="40"/>
      <c r="AH31" s="40"/>
      <c r="AI31" s="40"/>
      <c r="AJ31" s="40"/>
      <c r="AK31" s="268">
        <v>0</v>
      </c>
      <c r="AL31" s="269"/>
      <c r="AM31" s="269"/>
      <c r="AN31" s="269"/>
      <c r="AO31" s="269"/>
      <c r="AP31" s="40"/>
      <c r="AQ31" s="40"/>
      <c r="AR31" s="41"/>
      <c r="BE31" s="272"/>
    </row>
    <row r="32" spans="2:57" s="2" customFormat="1" ht="14.45" customHeight="1" hidden="1">
      <c r="B32" s="39"/>
      <c r="C32" s="40"/>
      <c r="D32" s="40"/>
      <c r="E32" s="40"/>
      <c r="F32" s="29" t="s">
        <v>46</v>
      </c>
      <c r="G32" s="40"/>
      <c r="H32" s="40"/>
      <c r="I32" s="40"/>
      <c r="J32" s="40"/>
      <c r="K32" s="40"/>
      <c r="L32" s="298">
        <v>0.15</v>
      </c>
      <c r="M32" s="269"/>
      <c r="N32" s="269"/>
      <c r="O32" s="269"/>
      <c r="P32" s="269"/>
      <c r="Q32" s="40"/>
      <c r="R32" s="40"/>
      <c r="S32" s="40"/>
      <c r="T32" s="40"/>
      <c r="U32" s="40"/>
      <c r="V32" s="40"/>
      <c r="W32" s="268">
        <f>ROUND(BC94,2)</f>
        <v>0</v>
      </c>
      <c r="X32" s="269"/>
      <c r="Y32" s="269"/>
      <c r="Z32" s="269"/>
      <c r="AA32" s="269"/>
      <c r="AB32" s="269"/>
      <c r="AC32" s="269"/>
      <c r="AD32" s="269"/>
      <c r="AE32" s="269"/>
      <c r="AF32" s="40"/>
      <c r="AG32" s="40"/>
      <c r="AH32" s="40"/>
      <c r="AI32" s="40"/>
      <c r="AJ32" s="40"/>
      <c r="AK32" s="268">
        <v>0</v>
      </c>
      <c r="AL32" s="269"/>
      <c r="AM32" s="269"/>
      <c r="AN32" s="269"/>
      <c r="AO32" s="269"/>
      <c r="AP32" s="40"/>
      <c r="AQ32" s="40"/>
      <c r="AR32" s="41"/>
      <c r="BE32" s="272"/>
    </row>
    <row r="33" spans="2:57" s="2" customFormat="1" ht="14.45" customHeight="1" hidden="1">
      <c r="B33" s="39"/>
      <c r="C33" s="40"/>
      <c r="D33" s="40"/>
      <c r="E33" s="40"/>
      <c r="F33" s="29" t="s">
        <v>47</v>
      </c>
      <c r="G33" s="40"/>
      <c r="H33" s="40"/>
      <c r="I33" s="40"/>
      <c r="J33" s="40"/>
      <c r="K33" s="40"/>
      <c r="L33" s="298">
        <v>0</v>
      </c>
      <c r="M33" s="269"/>
      <c r="N33" s="269"/>
      <c r="O33" s="269"/>
      <c r="P33" s="269"/>
      <c r="Q33" s="40"/>
      <c r="R33" s="40"/>
      <c r="S33" s="40"/>
      <c r="T33" s="40"/>
      <c r="U33" s="40"/>
      <c r="V33" s="40"/>
      <c r="W33" s="268">
        <f>ROUND(BD94,2)</f>
        <v>0</v>
      </c>
      <c r="X33" s="269"/>
      <c r="Y33" s="269"/>
      <c r="Z33" s="269"/>
      <c r="AA33" s="269"/>
      <c r="AB33" s="269"/>
      <c r="AC33" s="269"/>
      <c r="AD33" s="269"/>
      <c r="AE33" s="269"/>
      <c r="AF33" s="40"/>
      <c r="AG33" s="40"/>
      <c r="AH33" s="40"/>
      <c r="AI33" s="40"/>
      <c r="AJ33" s="40"/>
      <c r="AK33" s="268">
        <v>0</v>
      </c>
      <c r="AL33" s="269"/>
      <c r="AM33" s="269"/>
      <c r="AN33" s="269"/>
      <c r="AO33" s="269"/>
      <c r="AP33" s="40"/>
      <c r="AQ33" s="40"/>
      <c r="AR33" s="41"/>
      <c r="BE33" s="272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71"/>
    </row>
    <row r="35" spans="2:44" s="1" customFormat="1" ht="25.9" customHeight="1">
      <c r="B35" s="34"/>
      <c r="C35" s="42"/>
      <c r="D35" s="43" t="s">
        <v>48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49</v>
      </c>
      <c r="U35" s="44"/>
      <c r="V35" s="44"/>
      <c r="W35" s="44"/>
      <c r="X35" s="275" t="s">
        <v>50</v>
      </c>
      <c r="Y35" s="276"/>
      <c r="Z35" s="276"/>
      <c r="AA35" s="276"/>
      <c r="AB35" s="276"/>
      <c r="AC35" s="44"/>
      <c r="AD35" s="44"/>
      <c r="AE35" s="44"/>
      <c r="AF35" s="44"/>
      <c r="AG35" s="44"/>
      <c r="AH35" s="44"/>
      <c r="AI35" s="44"/>
      <c r="AJ35" s="44"/>
      <c r="AK35" s="277">
        <f>SUM(AK26:AK33)</f>
        <v>0</v>
      </c>
      <c r="AL35" s="276"/>
      <c r="AM35" s="276"/>
      <c r="AN35" s="276"/>
      <c r="AO35" s="278"/>
      <c r="AP35" s="42"/>
      <c r="AQ35" s="42"/>
      <c r="AR35" s="38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14.4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2:44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4"/>
      <c r="C49" s="35"/>
      <c r="D49" s="46" t="s">
        <v>51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52</v>
      </c>
      <c r="AI49" s="47"/>
      <c r="AJ49" s="47"/>
      <c r="AK49" s="47"/>
      <c r="AL49" s="47"/>
      <c r="AM49" s="47"/>
      <c r="AN49" s="47"/>
      <c r="AO49" s="47"/>
      <c r="AP49" s="35"/>
      <c r="AQ49" s="35"/>
      <c r="AR49" s="38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4"/>
      <c r="C60" s="35"/>
      <c r="D60" s="48" t="s">
        <v>53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54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53</v>
      </c>
      <c r="AI60" s="37"/>
      <c r="AJ60" s="37"/>
      <c r="AK60" s="37"/>
      <c r="AL60" s="37"/>
      <c r="AM60" s="48" t="s">
        <v>54</v>
      </c>
      <c r="AN60" s="37"/>
      <c r="AO60" s="37"/>
      <c r="AP60" s="35"/>
      <c r="AQ60" s="35"/>
      <c r="AR60" s="38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4"/>
      <c r="C64" s="35"/>
      <c r="D64" s="46" t="s">
        <v>55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6" t="s">
        <v>56</v>
      </c>
      <c r="AI64" s="47"/>
      <c r="AJ64" s="47"/>
      <c r="AK64" s="47"/>
      <c r="AL64" s="47"/>
      <c r="AM64" s="47"/>
      <c r="AN64" s="47"/>
      <c r="AO64" s="47"/>
      <c r="AP64" s="35"/>
      <c r="AQ64" s="35"/>
      <c r="AR64" s="38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4"/>
      <c r="C75" s="35"/>
      <c r="D75" s="48" t="s">
        <v>53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54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53</v>
      </c>
      <c r="AI75" s="37"/>
      <c r="AJ75" s="37"/>
      <c r="AK75" s="37"/>
      <c r="AL75" s="37"/>
      <c r="AM75" s="48" t="s">
        <v>54</v>
      </c>
      <c r="AN75" s="37"/>
      <c r="AO75" s="37"/>
      <c r="AP75" s="35"/>
      <c r="AQ75" s="35"/>
      <c r="AR75" s="38"/>
    </row>
    <row r="76" spans="2:44" s="1" customFormat="1" ht="11.25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</row>
    <row r="77" spans="2:44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8"/>
    </row>
    <row r="81" spans="2:44" s="1" customFormat="1" ht="6.95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8"/>
    </row>
    <row r="82" spans="2:44" s="1" customFormat="1" ht="24.95" customHeight="1">
      <c r="B82" s="34"/>
      <c r="C82" s="23" t="s">
        <v>57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</row>
    <row r="84" spans="2:44" s="3" customFormat="1" ht="12" customHeight="1">
      <c r="B84" s="53"/>
      <c r="C84" s="29" t="s">
        <v>13</v>
      </c>
      <c r="D84" s="54"/>
      <c r="E84" s="54"/>
      <c r="F84" s="54"/>
      <c r="G84" s="54"/>
      <c r="H84" s="54"/>
      <c r="I84" s="54"/>
      <c r="J84" s="54"/>
      <c r="K84" s="54"/>
      <c r="L84" s="54" t="str">
        <f>K5</f>
        <v>104/2019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</row>
    <row r="85" spans="2:44" s="4" customFormat="1" ht="36.95" customHeight="1">
      <c r="B85" s="56"/>
      <c r="C85" s="57" t="s">
        <v>16</v>
      </c>
      <c r="D85" s="58"/>
      <c r="E85" s="58"/>
      <c r="F85" s="58"/>
      <c r="G85" s="58"/>
      <c r="H85" s="58"/>
      <c r="I85" s="58"/>
      <c r="J85" s="58"/>
      <c r="K85" s="58"/>
      <c r="L85" s="288" t="str">
        <f>K6</f>
        <v>Rekonstrukce a přístavba sociálního zařízení - stavební úpravy objektu č.p. 248</v>
      </c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58"/>
      <c r="AQ85" s="58"/>
      <c r="AR85" s="59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</row>
    <row r="87" spans="2:44" s="1" customFormat="1" ht="12" customHeight="1">
      <c r="B87" s="34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0" t="str">
        <f>IF(K8="","",K8)</f>
        <v>objekt č.p.248, p.č. 534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290" t="str">
        <f>IF(AN8="","",AN8)</f>
        <v>6. 5. 2019</v>
      </c>
      <c r="AN87" s="290"/>
      <c r="AO87" s="35"/>
      <c r="AP87" s="35"/>
      <c r="AQ87" s="35"/>
      <c r="AR87" s="38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</row>
    <row r="89" spans="2:56" s="1" customFormat="1" ht="15.2" customHeight="1">
      <c r="B89" s="34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54" t="str">
        <f>IF(E11="","",E11)</f>
        <v>Gymnázium a SOŠ pedagogická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30</v>
      </c>
      <c r="AJ89" s="35"/>
      <c r="AK89" s="35"/>
      <c r="AL89" s="35"/>
      <c r="AM89" s="286" t="str">
        <f>IF(E17="","",E17)</f>
        <v>Ing Arch Luboš Petříček</v>
      </c>
      <c r="AN89" s="287"/>
      <c r="AO89" s="287"/>
      <c r="AP89" s="287"/>
      <c r="AQ89" s="35"/>
      <c r="AR89" s="38"/>
      <c r="AS89" s="280" t="s">
        <v>58</v>
      </c>
      <c r="AT89" s="281"/>
      <c r="AU89" s="62"/>
      <c r="AV89" s="62"/>
      <c r="AW89" s="62"/>
      <c r="AX89" s="62"/>
      <c r="AY89" s="62"/>
      <c r="AZ89" s="62"/>
      <c r="BA89" s="62"/>
      <c r="BB89" s="62"/>
      <c r="BC89" s="62"/>
      <c r="BD89" s="63"/>
    </row>
    <row r="90" spans="2:56" s="1" customFormat="1" ht="15.2" customHeight="1">
      <c r="B90" s="34"/>
      <c r="C90" s="29" t="s">
        <v>28</v>
      </c>
      <c r="D90" s="35"/>
      <c r="E90" s="35"/>
      <c r="F90" s="35"/>
      <c r="G90" s="35"/>
      <c r="H90" s="35"/>
      <c r="I90" s="35"/>
      <c r="J90" s="35"/>
      <c r="K90" s="35"/>
      <c r="L90" s="5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33</v>
      </c>
      <c r="AJ90" s="35"/>
      <c r="AK90" s="35"/>
      <c r="AL90" s="35"/>
      <c r="AM90" s="286" t="str">
        <f>IF(E20="","",E20)</f>
        <v>Jan Petr</v>
      </c>
      <c r="AN90" s="287"/>
      <c r="AO90" s="287"/>
      <c r="AP90" s="287"/>
      <c r="AQ90" s="35"/>
      <c r="AR90" s="38"/>
      <c r="AS90" s="282"/>
      <c r="AT90" s="283"/>
      <c r="AU90" s="64"/>
      <c r="AV90" s="64"/>
      <c r="AW90" s="64"/>
      <c r="AX90" s="64"/>
      <c r="AY90" s="64"/>
      <c r="AZ90" s="64"/>
      <c r="BA90" s="64"/>
      <c r="BB90" s="64"/>
      <c r="BC90" s="64"/>
      <c r="BD90" s="65"/>
    </row>
    <row r="91" spans="2:56" s="1" customFormat="1" ht="10.9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4"/>
      <c r="AT91" s="285"/>
      <c r="AU91" s="66"/>
      <c r="AV91" s="66"/>
      <c r="AW91" s="66"/>
      <c r="AX91" s="66"/>
      <c r="AY91" s="66"/>
      <c r="AZ91" s="66"/>
      <c r="BA91" s="66"/>
      <c r="BB91" s="66"/>
      <c r="BC91" s="66"/>
      <c r="BD91" s="67"/>
    </row>
    <row r="92" spans="2:56" s="1" customFormat="1" ht="29.25" customHeight="1">
      <c r="B92" s="34"/>
      <c r="C92" s="307" t="s">
        <v>59</v>
      </c>
      <c r="D92" s="300"/>
      <c r="E92" s="300"/>
      <c r="F92" s="300"/>
      <c r="G92" s="300"/>
      <c r="H92" s="68"/>
      <c r="I92" s="299" t="s">
        <v>60</v>
      </c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2" t="s">
        <v>61</v>
      </c>
      <c r="AH92" s="300"/>
      <c r="AI92" s="300"/>
      <c r="AJ92" s="300"/>
      <c r="AK92" s="300"/>
      <c r="AL92" s="300"/>
      <c r="AM92" s="300"/>
      <c r="AN92" s="299" t="s">
        <v>62</v>
      </c>
      <c r="AO92" s="300"/>
      <c r="AP92" s="301"/>
      <c r="AQ92" s="69" t="s">
        <v>63</v>
      </c>
      <c r="AR92" s="38"/>
      <c r="AS92" s="70" t="s">
        <v>64</v>
      </c>
      <c r="AT92" s="71" t="s">
        <v>65</v>
      </c>
      <c r="AU92" s="71" t="s">
        <v>66</v>
      </c>
      <c r="AV92" s="71" t="s">
        <v>67</v>
      </c>
      <c r="AW92" s="71" t="s">
        <v>68</v>
      </c>
      <c r="AX92" s="71" t="s">
        <v>69</v>
      </c>
      <c r="AY92" s="71" t="s">
        <v>70</v>
      </c>
      <c r="AZ92" s="71" t="s">
        <v>71</v>
      </c>
      <c r="BA92" s="71" t="s">
        <v>72</v>
      </c>
      <c r="BB92" s="71" t="s">
        <v>73</v>
      </c>
      <c r="BC92" s="71" t="s">
        <v>74</v>
      </c>
      <c r="BD92" s="72" t="s">
        <v>75</v>
      </c>
    </row>
    <row r="93" spans="2:56" s="1" customFormat="1" ht="10.9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</row>
    <row r="94" spans="2:90" s="5" customFormat="1" ht="32.45" customHeight="1">
      <c r="B94" s="76"/>
      <c r="C94" s="77" t="s">
        <v>76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305">
        <f>ROUND(SUM(AG95:AG100),2)</f>
        <v>0</v>
      </c>
      <c r="AH94" s="305"/>
      <c r="AI94" s="305"/>
      <c r="AJ94" s="305"/>
      <c r="AK94" s="305"/>
      <c r="AL94" s="305"/>
      <c r="AM94" s="305"/>
      <c r="AN94" s="306">
        <f aca="true" t="shared" si="0" ref="AN94:AN100">SUM(AG94,AT94)</f>
        <v>0</v>
      </c>
      <c r="AO94" s="306"/>
      <c r="AP94" s="306"/>
      <c r="AQ94" s="80" t="s">
        <v>1</v>
      </c>
      <c r="AR94" s="81"/>
      <c r="AS94" s="82">
        <f>ROUND(SUM(AS95:AS100),2)</f>
        <v>0</v>
      </c>
      <c r="AT94" s="83">
        <f aca="true" t="shared" si="1" ref="AT94:AT100">ROUND(SUM(AV94:AW94),2)</f>
        <v>0</v>
      </c>
      <c r="AU94" s="84">
        <f>ROUND(SUM(AU95:AU100),5)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>ROUND(SUM(AZ95:AZ100),2)</f>
        <v>0</v>
      </c>
      <c r="BA94" s="83">
        <f>ROUND(SUM(BA95:BA100),2)</f>
        <v>0</v>
      </c>
      <c r="BB94" s="83">
        <f>ROUND(SUM(BB95:BB100),2)</f>
        <v>0</v>
      </c>
      <c r="BC94" s="83">
        <f>ROUND(SUM(BC95:BC100),2)</f>
        <v>0</v>
      </c>
      <c r="BD94" s="85">
        <f>ROUND(SUM(BD95:BD100),2)</f>
        <v>0</v>
      </c>
      <c r="BS94" s="86" t="s">
        <v>77</v>
      </c>
      <c r="BT94" s="86" t="s">
        <v>78</v>
      </c>
      <c r="BU94" s="87" t="s">
        <v>79</v>
      </c>
      <c r="BV94" s="86" t="s">
        <v>80</v>
      </c>
      <c r="BW94" s="86" t="s">
        <v>5</v>
      </c>
      <c r="BX94" s="86" t="s">
        <v>81</v>
      </c>
      <c r="CL94" s="86" t="s">
        <v>1</v>
      </c>
    </row>
    <row r="95" spans="1:91" s="6" customFormat="1" ht="16.5" customHeight="1">
      <c r="A95" s="88" t="s">
        <v>82</v>
      </c>
      <c r="B95" s="89"/>
      <c r="C95" s="90"/>
      <c r="D95" s="308" t="s">
        <v>83</v>
      </c>
      <c r="E95" s="308"/>
      <c r="F95" s="308"/>
      <c r="G95" s="308"/>
      <c r="H95" s="308"/>
      <c r="I95" s="91"/>
      <c r="J95" s="308" t="s">
        <v>84</v>
      </c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  <c r="AF95" s="308"/>
      <c r="AG95" s="303">
        <f>'01 - ASŘ'!J30</f>
        <v>0</v>
      </c>
      <c r="AH95" s="304"/>
      <c r="AI95" s="304"/>
      <c r="AJ95" s="304"/>
      <c r="AK95" s="304"/>
      <c r="AL95" s="304"/>
      <c r="AM95" s="304"/>
      <c r="AN95" s="303">
        <f t="shared" si="0"/>
        <v>0</v>
      </c>
      <c r="AO95" s="304"/>
      <c r="AP95" s="304"/>
      <c r="AQ95" s="92" t="s">
        <v>85</v>
      </c>
      <c r="AR95" s="93"/>
      <c r="AS95" s="94">
        <v>0</v>
      </c>
      <c r="AT95" s="95">
        <f t="shared" si="1"/>
        <v>0</v>
      </c>
      <c r="AU95" s="96">
        <f>'01 - ASŘ'!P137</f>
        <v>0</v>
      </c>
      <c r="AV95" s="95">
        <f>'01 - ASŘ'!J33</f>
        <v>0</v>
      </c>
      <c r="AW95" s="95">
        <f>'01 - ASŘ'!J34</f>
        <v>0</v>
      </c>
      <c r="AX95" s="95">
        <f>'01 - ASŘ'!J35</f>
        <v>0</v>
      </c>
      <c r="AY95" s="95">
        <f>'01 - ASŘ'!J36</f>
        <v>0</v>
      </c>
      <c r="AZ95" s="95">
        <f>'01 - ASŘ'!F33</f>
        <v>0</v>
      </c>
      <c r="BA95" s="95">
        <f>'01 - ASŘ'!F34</f>
        <v>0</v>
      </c>
      <c r="BB95" s="95">
        <f>'01 - ASŘ'!F35</f>
        <v>0</v>
      </c>
      <c r="BC95" s="95">
        <f>'01 - ASŘ'!F36</f>
        <v>0</v>
      </c>
      <c r="BD95" s="97">
        <f>'01 - ASŘ'!F37</f>
        <v>0</v>
      </c>
      <c r="BT95" s="98" t="s">
        <v>86</v>
      </c>
      <c r="BV95" s="98" t="s">
        <v>80</v>
      </c>
      <c r="BW95" s="98" t="s">
        <v>87</v>
      </c>
      <c r="BX95" s="98" t="s">
        <v>5</v>
      </c>
      <c r="CL95" s="98" t="s">
        <v>1</v>
      </c>
      <c r="CM95" s="98" t="s">
        <v>88</v>
      </c>
    </row>
    <row r="96" spans="1:91" s="6" customFormat="1" ht="16.5" customHeight="1">
      <c r="A96" s="88" t="s">
        <v>82</v>
      </c>
      <c r="B96" s="89"/>
      <c r="C96" s="90"/>
      <c r="D96" s="308" t="s">
        <v>89</v>
      </c>
      <c r="E96" s="308"/>
      <c r="F96" s="308"/>
      <c r="G96" s="308"/>
      <c r="H96" s="308"/>
      <c r="I96" s="91"/>
      <c r="J96" s="308" t="s">
        <v>90</v>
      </c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3">
        <f>'02 - ÚT'!J30</f>
        <v>0</v>
      </c>
      <c r="AH96" s="304"/>
      <c r="AI96" s="304"/>
      <c r="AJ96" s="304"/>
      <c r="AK96" s="304"/>
      <c r="AL96" s="304"/>
      <c r="AM96" s="304"/>
      <c r="AN96" s="303">
        <f t="shared" si="0"/>
        <v>0</v>
      </c>
      <c r="AO96" s="304"/>
      <c r="AP96" s="304"/>
      <c r="AQ96" s="92" t="s">
        <v>85</v>
      </c>
      <c r="AR96" s="93"/>
      <c r="AS96" s="94">
        <v>0</v>
      </c>
      <c r="AT96" s="95">
        <f t="shared" si="1"/>
        <v>0</v>
      </c>
      <c r="AU96" s="96">
        <f>'02 - ÚT'!P121</f>
        <v>0</v>
      </c>
      <c r="AV96" s="95">
        <f>'02 - ÚT'!J33</f>
        <v>0</v>
      </c>
      <c r="AW96" s="95">
        <f>'02 - ÚT'!J34</f>
        <v>0</v>
      </c>
      <c r="AX96" s="95">
        <f>'02 - ÚT'!J35</f>
        <v>0</v>
      </c>
      <c r="AY96" s="95">
        <f>'02 - ÚT'!J36</f>
        <v>0</v>
      </c>
      <c r="AZ96" s="95">
        <f>'02 - ÚT'!F33</f>
        <v>0</v>
      </c>
      <c r="BA96" s="95">
        <f>'02 - ÚT'!F34</f>
        <v>0</v>
      </c>
      <c r="BB96" s="95">
        <f>'02 - ÚT'!F35</f>
        <v>0</v>
      </c>
      <c r="BC96" s="95">
        <f>'02 - ÚT'!F36</f>
        <v>0</v>
      </c>
      <c r="BD96" s="97">
        <f>'02 - ÚT'!F37</f>
        <v>0</v>
      </c>
      <c r="BT96" s="98" t="s">
        <v>86</v>
      </c>
      <c r="BV96" s="98" t="s">
        <v>80</v>
      </c>
      <c r="BW96" s="98" t="s">
        <v>91</v>
      </c>
      <c r="BX96" s="98" t="s">
        <v>5</v>
      </c>
      <c r="CL96" s="98" t="s">
        <v>1</v>
      </c>
      <c r="CM96" s="98" t="s">
        <v>88</v>
      </c>
    </row>
    <row r="97" spans="1:91" s="6" customFormat="1" ht="16.5" customHeight="1">
      <c r="A97" s="88" t="s">
        <v>82</v>
      </c>
      <c r="B97" s="89"/>
      <c r="C97" s="90"/>
      <c r="D97" s="308" t="s">
        <v>92</v>
      </c>
      <c r="E97" s="308"/>
      <c r="F97" s="308"/>
      <c r="G97" s="308"/>
      <c r="H97" s="308"/>
      <c r="I97" s="91"/>
      <c r="J97" s="308" t="s">
        <v>93</v>
      </c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  <c r="AF97" s="308"/>
      <c r="AG97" s="303">
        <f>'03 - ZTI'!J30</f>
        <v>0</v>
      </c>
      <c r="AH97" s="304"/>
      <c r="AI97" s="304"/>
      <c r="AJ97" s="304"/>
      <c r="AK97" s="304"/>
      <c r="AL97" s="304"/>
      <c r="AM97" s="304"/>
      <c r="AN97" s="303">
        <f t="shared" si="0"/>
        <v>0</v>
      </c>
      <c r="AO97" s="304"/>
      <c r="AP97" s="304"/>
      <c r="AQ97" s="92" t="s">
        <v>85</v>
      </c>
      <c r="AR97" s="93"/>
      <c r="AS97" s="94">
        <v>0</v>
      </c>
      <c r="AT97" s="95">
        <f t="shared" si="1"/>
        <v>0</v>
      </c>
      <c r="AU97" s="96">
        <f>'03 - ZTI'!P129</f>
        <v>0</v>
      </c>
      <c r="AV97" s="95">
        <f>'03 - ZTI'!J33</f>
        <v>0</v>
      </c>
      <c r="AW97" s="95">
        <f>'03 - ZTI'!J34</f>
        <v>0</v>
      </c>
      <c r="AX97" s="95">
        <f>'03 - ZTI'!J35</f>
        <v>0</v>
      </c>
      <c r="AY97" s="95">
        <f>'03 - ZTI'!J36</f>
        <v>0</v>
      </c>
      <c r="AZ97" s="95">
        <f>'03 - ZTI'!F33</f>
        <v>0</v>
      </c>
      <c r="BA97" s="95">
        <f>'03 - ZTI'!F34</f>
        <v>0</v>
      </c>
      <c r="BB97" s="95">
        <f>'03 - ZTI'!F35</f>
        <v>0</v>
      </c>
      <c r="BC97" s="95">
        <f>'03 - ZTI'!F36</f>
        <v>0</v>
      </c>
      <c r="BD97" s="97">
        <f>'03 - ZTI'!F37</f>
        <v>0</v>
      </c>
      <c r="BT97" s="98" t="s">
        <v>86</v>
      </c>
      <c r="BV97" s="98" t="s">
        <v>80</v>
      </c>
      <c r="BW97" s="98" t="s">
        <v>94</v>
      </c>
      <c r="BX97" s="98" t="s">
        <v>5</v>
      </c>
      <c r="CL97" s="98" t="s">
        <v>1</v>
      </c>
      <c r="CM97" s="98" t="s">
        <v>88</v>
      </c>
    </row>
    <row r="98" spans="1:91" s="6" customFormat="1" ht="16.5" customHeight="1">
      <c r="A98" s="88" t="s">
        <v>82</v>
      </c>
      <c r="B98" s="89"/>
      <c r="C98" s="90"/>
      <c r="D98" s="308" t="s">
        <v>95</v>
      </c>
      <c r="E98" s="308"/>
      <c r="F98" s="308"/>
      <c r="G98" s="308"/>
      <c r="H98" s="308"/>
      <c r="I98" s="91"/>
      <c r="J98" s="308" t="s">
        <v>96</v>
      </c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3">
        <f>'04 - VZT'!J30</f>
        <v>0</v>
      </c>
      <c r="AH98" s="304"/>
      <c r="AI98" s="304"/>
      <c r="AJ98" s="304"/>
      <c r="AK98" s="304"/>
      <c r="AL98" s="304"/>
      <c r="AM98" s="304"/>
      <c r="AN98" s="303">
        <f t="shared" si="0"/>
        <v>0</v>
      </c>
      <c r="AO98" s="304"/>
      <c r="AP98" s="304"/>
      <c r="AQ98" s="92" t="s">
        <v>85</v>
      </c>
      <c r="AR98" s="93"/>
      <c r="AS98" s="94">
        <v>0</v>
      </c>
      <c r="AT98" s="95">
        <f t="shared" si="1"/>
        <v>0</v>
      </c>
      <c r="AU98" s="96">
        <f>'04 - VZT'!P125</f>
        <v>0</v>
      </c>
      <c r="AV98" s="95">
        <f>'04 - VZT'!J33</f>
        <v>0</v>
      </c>
      <c r="AW98" s="95">
        <f>'04 - VZT'!J34</f>
        <v>0</v>
      </c>
      <c r="AX98" s="95">
        <f>'04 - VZT'!J35</f>
        <v>0</v>
      </c>
      <c r="AY98" s="95">
        <f>'04 - VZT'!J36</f>
        <v>0</v>
      </c>
      <c r="AZ98" s="95">
        <f>'04 - VZT'!F33</f>
        <v>0</v>
      </c>
      <c r="BA98" s="95">
        <f>'04 - VZT'!F34</f>
        <v>0</v>
      </c>
      <c r="BB98" s="95">
        <f>'04 - VZT'!F35</f>
        <v>0</v>
      </c>
      <c r="BC98" s="95">
        <f>'04 - VZT'!F36</f>
        <v>0</v>
      </c>
      <c r="BD98" s="97">
        <f>'04 - VZT'!F37</f>
        <v>0</v>
      </c>
      <c r="BT98" s="98" t="s">
        <v>86</v>
      </c>
      <c r="BV98" s="98" t="s">
        <v>80</v>
      </c>
      <c r="BW98" s="98" t="s">
        <v>97</v>
      </c>
      <c r="BX98" s="98" t="s">
        <v>5</v>
      </c>
      <c r="CL98" s="98" t="s">
        <v>1</v>
      </c>
      <c r="CM98" s="98" t="s">
        <v>88</v>
      </c>
    </row>
    <row r="99" spans="1:91" s="6" customFormat="1" ht="16.5" customHeight="1">
      <c r="A99" s="88" t="s">
        <v>82</v>
      </c>
      <c r="B99" s="89"/>
      <c r="C99" s="90"/>
      <c r="D99" s="308" t="s">
        <v>98</v>
      </c>
      <c r="E99" s="308"/>
      <c r="F99" s="308"/>
      <c r="G99" s="308"/>
      <c r="H99" s="308"/>
      <c r="I99" s="91"/>
      <c r="J99" s="308" t="s">
        <v>99</v>
      </c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3">
        <f>'05 - ELE'!J30</f>
        <v>0</v>
      </c>
      <c r="AH99" s="304"/>
      <c r="AI99" s="304"/>
      <c r="AJ99" s="304"/>
      <c r="AK99" s="304"/>
      <c r="AL99" s="304"/>
      <c r="AM99" s="304"/>
      <c r="AN99" s="303">
        <f t="shared" si="0"/>
        <v>0</v>
      </c>
      <c r="AO99" s="304"/>
      <c r="AP99" s="304"/>
      <c r="AQ99" s="92" t="s">
        <v>85</v>
      </c>
      <c r="AR99" s="93"/>
      <c r="AS99" s="94">
        <v>0</v>
      </c>
      <c r="AT99" s="95">
        <f t="shared" si="1"/>
        <v>0</v>
      </c>
      <c r="AU99" s="96">
        <f>'05 - ELE'!P116</f>
        <v>0</v>
      </c>
      <c r="AV99" s="95">
        <f>'05 - ELE'!J33</f>
        <v>0</v>
      </c>
      <c r="AW99" s="95">
        <f>'05 - ELE'!J34</f>
        <v>0</v>
      </c>
      <c r="AX99" s="95">
        <f>'05 - ELE'!J35</f>
        <v>0</v>
      </c>
      <c r="AY99" s="95">
        <f>'05 - ELE'!J36</f>
        <v>0</v>
      </c>
      <c r="AZ99" s="95">
        <f>'05 - ELE'!F33</f>
        <v>0</v>
      </c>
      <c r="BA99" s="95">
        <f>'05 - ELE'!F34</f>
        <v>0</v>
      </c>
      <c r="BB99" s="95">
        <f>'05 - ELE'!F35</f>
        <v>0</v>
      </c>
      <c r="BC99" s="95">
        <f>'05 - ELE'!F36</f>
        <v>0</v>
      </c>
      <c r="BD99" s="97">
        <f>'05 - ELE'!F37</f>
        <v>0</v>
      </c>
      <c r="BT99" s="98" t="s">
        <v>86</v>
      </c>
      <c r="BV99" s="98" t="s">
        <v>80</v>
      </c>
      <c r="BW99" s="98" t="s">
        <v>100</v>
      </c>
      <c r="BX99" s="98" t="s">
        <v>5</v>
      </c>
      <c r="CL99" s="98" t="s">
        <v>1</v>
      </c>
      <c r="CM99" s="98" t="s">
        <v>88</v>
      </c>
    </row>
    <row r="100" spans="1:91" s="6" customFormat="1" ht="16.5" customHeight="1">
      <c r="A100" s="88" t="s">
        <v>82</v>
      </c>
      <c r="B100" s="89"/>
      <c r="C100" s="90"/>
      <c r="D100" s="308" t="s">
        <v>101</v>
      </c>
      <c r="E100" s="308"/>
      <c r="F100" s="308"/>
      <c r="G100" s="308"/>
      <c r="H100" s="308"/>
      <c r="I100" s="91"/>
      <c r="J100" s="308" t="s">
        <v>102</v>
      </c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  <c r="AA100" s="308"/>
      <c r="AB100" s="308"/>
      <c r="AC100" s="308"/>
      <c r="AD100" s="308"/>
      <c r="AE100" s="308"/>
      <c r="AF100" s="308"/>
      <c r="AG100" s="303">
        <f>'VORN - Vedlejší a ostatní...'!J30</f>
        <v>0</v>
      </c>
      <c r="AH100" s="304"/>
      <c r="AI100" s="304"/>
      <c r="AJ100" s="304"/>
      <c r="AK100" s="304"/>
      <c r="AL100" s="304"/>
      <c r="AM100" s="304"/>
      <c r="AN100" s="303">
        <f t="shared" si="0"/>
        <v>0</v>
      </c>
      <c r="AO100" s="304"/>
      <c r="AP100" s="304"/>
      <c r="AQ100" s="92" t="s">
        <v>85</v>
      </c>
      <c r="AR100" s="93"/>
      <c r="AS100" s="99">
        <v>0</v>
      </c>
      <c r="AT100" s="100">
        <f t="shared" si="1"/>
        <v>0</v>
      </c>
      <c r="AU100" s="101">
        <f>'VORN - Vedlejší a ostatní...'!P121</f>
        <v>0</v>
      </c>
      <c r="AV100" s="100">
        <f>'VORN - Vedlejší a ostatní...'!J33</f>
        <v>0</v>
      </c>
      <c r="AW100" s="100">
        <f>'VORN - Vedlejší a ostatní...'!J34</f>
        <v>0</v>
      </c>
      <c r="AX100" s="100">
        <f>'VORN - Vedlejší a ostatní...'!J35</f>
        <v>0</v>
      </c>
      <c r="AY100" s="100">
        <f>'VORN - Vedlejší a ostatní...'!J36</f>
        <v>0</v>
      </c>
      <c r="AZ100" s="100">
        <f>'VORN - Vedlejší a ostatní...'!F33</f>
        <v>0</v>
      </c>
      <c r="BA100" s="100">
        <f>'VORN - Vedlejší a ostatní...'!F34</f>
        <v>0</v>
      </c>
      <c r="BB100" s="100">
        <f>'VORN - Vedlejší a ostatní...'!F35</f>
        <v>0</v>
      </c>
      <c r="BC100" s="100">
        <f>'VORN - Vedlejší a ostatní...'!F36</f>
        <v>0</v>
      </c>
      <c r="BD100" s="102">
        <f>'VORN - Vedlejší a ostatní...'!F37</f>
        <v>0</v>
      </c>
      <c r="BT100" s="98" t="s">
        <v>86</v>
      </c>
      <c r="BV100" s="98" t="s">
        <v>80</v>
      </c>
      <c r="BW100" s="98" t="s">
        <v>103</v>
      </c>
      <c r="BX100" s="98" t="s">
        <v>5</v>
      </c>
      <c r="CL100" s="98" t="s">
        <v>1</v>
      </c>
      <c r="CM100" s="98" t="s">
        <v>88</v>
      </c>
    </row>
    <row r="101" spans="2:44" s="1" customFormat="1" ht="30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8"/>
    </row>
    <row r="102" spans="2:44" s="1" customFormat="1" ht="6.95" customHeight="1"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38"/>
    </row>
  </sheetData>
  <sheetProtection algorithmName="SHA-512" hashValue="Q6LP6SzQXhE3f8axoGocEONRFMMfGbf/j7+rdAV8OI67AOJSjrfChBALR1bMyYeaNPGPitf2dQs8uMd5kwu50w==" saltValue="kiIemflmPfJRiUuraCxGAYYO+Q361bgzkKyDq0mkYjDyhCOyPndplGp2Sc6qJ+0ZzGIcwLgbvXxwDTbTlu224Q==" spinCount="100000" sheet="1" objects="1" scenarios="1" formatColumns="0" formatRows="0"/>
  <mergeCells count="62">
    <mergeCell ref="D99:H99"/>
    <mergeCell ref="J99:AF99"/>
    <mergeCell ref="D100:H100"/>
    <mergeCell ref="J100:AF100"/>
    <mergeCell ref="D96:H96"/>
    <mergeCell ref="J96:AF96"/>
    <mergeCell ref="D97:H97"/>
    <mergeCell ref="J97:AF97"/>
    <mergeCell ref="D98:H98"/>
    <mergeCell ref="J98:AF98"/>
    <mergeCell ref="AG94:AM94"/>
    <mergeCell ref="AN94:AP94"/>
    <mergeCell ref="C92:G92"/>
    <mergeCell ref="I92:AF92"/>
    <mergeCell ref="D95:H95"/>
    <mergeCell ref="J95:AF95"/>
    <mergeCell ref="AN98:AP98"/>
    <mergeCell ref="AG98:AM98"/>
    <mergeCell ref="AN99:AP99"/>
    <mergeCell ref="AG99:AM99"/>
    <mergeCell ref="AN100:AP100"/>
    <mergeCell ref="AG100:AM100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 - ASŘ'!C2" display="/"/>
    <hyperlink ref="A96" location="'02 - ÚT'!C2" display="/"/>
    <hyperlink ref="A97" location="'03 - ZTI'!C2" display="/"/>
    <hyperlink ref="A98" location="'04 - VZT'!C2" display="/"/>
    <hyperlink ref="A99" location="'05 - ELE'!C2" display="/"/>
    <hyperlink ref="A100" location="'VORN - Vedlejší a ostat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87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88</v>
      </c>
    </row>
    <row r="4" spans="2:46" ht="24.95" customHeight="1">
      <c r="B4" s="20"/>
      <c r="D4" s="107" t="s">
        <v>104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9" t="str">
        <f>'Rekapitulace stavby'!K6</f>
        <v>Rekonstrukce a přístavba sociálního zařízení - stavební úpravy objektu č.p. 248</v>
      </c>
      <c r="F7" s="310"/>
      <c r="G7" s="310"/>
      <c r="H7" s="310"/>
      <c r="L7" s="20"/>
    </row>
    <row r="8" spans="2:12" s="1" customFormat="1" ht="12" customHeight="1">
      <c r="B8" s="38"/>
      <c r="D8" s="109" t="s">
        <v>105</v>
      </c>
      <c r="I8" s="110"/>
      <c r="L8" s="38"/>
    </row>
    <row r="9" spans="2:12" s="1" customFormat="1" ht="36.95" customHeight="1">
      <c r="B9" s="38"/>
      <c r="E9" s="311" t="s">
        <v>106</v>
      </c>
      <c r="F9" s="312"/>
      <c r="G9" s="312"/>
      <c r="H9" s="312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21</v>
      </c>
      <c r="I12" s="112" t="s">
        <v>22</v>
      </c>
      <c r="J12" s="113" t="str">
        <f>'Rekapitulace stavby'!AN8</f>
        <v>6. 5. 2019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26</v>
      </c>
      <c r="I15" s="112" t="s">
        <v>27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28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3" t="str">
        <f>'Rekapitulace stavby'!E14</f>
        <v>Vyplň údaj</v>
      </c>
      <c r="F18" s="314"/>
      <c r="G18" s="314"/>
      <c r="H18" s="314"/>
      <c r="I18" s="112" t="s">
        <v>27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30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31</v>
      </c>
      <c r="I21" s="112" t="s">
        <v>27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33</v>
      </c>
      <c r="I23" s="112" t="s">
        <v>25</v>
      </c>
      <c r="J23" s="111" t="s">
        <v>34</v>
      </c>
      <c r="L23" s="38"/>
    </row>
    <row r="24" spans="2:12" s="1" customFormat="1" ht="18" customHeight="1">
      <c r="B24" s="38"/>
      <c r="E24" s="111" t="s">
        <v>35</v>
      </c>
      <c r="I24" s="112" t="s">
        <v>27</v>
      </c>
      <c r="J24" s="111" t="s">
        <v>36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15" t="s">
        <v>1</v>
      </c>
      <c r="F27" s="315"/>
      <c r="G27" s="315"/>
      <c r="H27" s="315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ROUND(J137,2)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ROUND((SUM(BE137:BE506)),2)</f>
        <v>0</v>
      </c>
      <c r="I33" s="123">
        <v>0.21</v>
      </c>
      <c r="J33" s="122">
        <f>ROUND(((SUM(BE137:BE506))*I33),2)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ROUND((SUM(BF137:BF506)),2)</f>
        <v>0</v>
      </c>
      <c r="I34" s="123">
        <v>0.15</v>
      </c>
      <c r="J34" s="122">
        <f>ROUND(((SUM(BF137:BF506))*I34),2)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ROUND((SUM(BG137:BG506)),2)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ROUND((SUM(BH137:BH506)),2)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ROUND((SUM(BI137:BI506)),2)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107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6" t="str">
        <f>E7</f>
        <v>Rekonstrukce a přístavba sociálního zařízení - stavební úpravy objektu č.p. 248</v>
      </c>
      <c r="F85" s="317"/>
      <c r="G85" s="317"/>
      <c r="H85" s="317"/>
      <c r="I85" s="110"/>
      <c r="J85" s="35"/>
      <c r="K85" s="35"/>
      <c r="L85" s="38"/>
    </row>
    <row r="86" spans="2:12" s="1" customFormat="1" ht="12" customHeight="1">
      <c r="B86" s="34"/>
      <c r="C86" s="29" t="s">
        <v>105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8" t="str">
        <f>E9</f>
        <v>01 - ASŘ</v>
      </c>
      <c r="F87" s="318"/>
      <c r="G87" s="318"/>
      <c r="H87" s="318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objekt č.p.248, p.č. 534</v>
      </c>
      <c r="G89" s="35"/>
      <c r="H89" s="35"/>
      <c r="I89" s="112" t="s">
        <v>22</v>
      </c>
      <c r="J89" s="61" t="str">
        <f>IF(J12="","",J12)</f>
        <v>6. 5. 2019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Gymnázium a SOŠ pedagogická</v>
      </c>
      <c r="G91" s="35"/>
      <c r="H91" s="35"/>
      <c r="I91" s="112" t="s">
        <v>30</v>
      </c>
      <c r="J91" s="32" t="str">
        <f>E21</f>
        <v>Ing Arch Luboš Petříček</v>
      </c>
      <c r="K91" s="35"/>
      <c r="L91" s="38"/>
    </row>
    <row r="92" spans="2:12" s="1" customFormat="1" ht="15.2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33</v>
      </c>
      <c r="J92" s="32" t="str">
        <f>E24</f>
        <v>Jan Petr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108</v>
      </c>
      <c r="D94" s="147"/>
      <c r="E94" s="147"/>
      <c r="F94" s="147"/>
      <c r="G94" s="147"/>
      <c r="H94" s="147"/>
      <c r="I94" s="148"/>
      <c r="J94" s="149" t="s">
        <v>109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110</v>
      </c>
      <c r="D96" s="35"/>
      <c r="E96" s="35"/>
      <c r="F96" s="35"/>
      <c r="G96" s="35"/>
      <c r="H96" s="35"/>
      <c r="I96" s="110"/>
      <c r="J96" s="79">
        <f>J137</f>
        <v>0</v>
      </c>
      <c r="K96" s="35"/>
      <c r="L96" s="38"/>
      <c r="AU96" s="17" t="s">
        <v>111</v>
      </c>
    </row>
    <row r="97" spans="2:12" s="8" customFormat="1" ht="24.95" customHeight="1">
      <c r="B97" s="151"/>
      <c r="C97" s="152"/>
      <c r="D97" s="153" t="s">
        <v>112</v>
      </c>
      <c r="E97" s="154"/>
      <c r="F97" s="154"/>
      <c r="G97" s="154"/>
      <c r="H97" s="154"/>
      <c r="I97" s="155"/>
      <c r="J97" s="156">
        <f>J138</f>
        <v>0</v>
      </c>
      <c r="K97" s="152"/>
      <c r="L97" s="157"/>
    </row>
    <row r="98" spans="2:12" s="9" customFormat="1" ht="19.9" customHeight="1">
      <c r="B98" s="158"/>
      <c r="C98" s="159"/>
      <c r="D98" s="160" t="s">
        <v>113</v>
      </c>
      <c r="E98" s="161"/>
      <c r="F98" s="161"/>
      <c r="G98" s="161"/>
      <c r="H98" s="161"/>
      <c r="I98" s="162"/>
      <c r="J98" s="163">
        <f>J139</f>
        <v>0</v>
      </c>
      <c r="K98" s="159"/>
      <c r="L98" s="164"/>
    </row>
    <row r="99" spans="2:12" s="9" customFormat="1" ht="19.9" customHeight="1">
      <c r="B99" s="158"/>
      <c r="C99" s="159"/>
      <c r="D99" s="160" t="s">
        <v>114</v>
      </c>
      <c r="E99" s="161"/>
      <c r="F99" s="161"/>
      <c r="G99" s="161"/>
      <c r="H99" s="161"/>
      <c r="I99" s="162"/>
      <c r="J99" s="163">
        <f>J145</f>
        <v>0</v>
      </c>
      <c r="K99" s="159"/>
      <c r="L99" s="164"/>
    </row>
    <row r="100" spans="2:12" s="9" customFormat="1" ht="19.9" customHeight="1">
      <c r="B100" s="158"/>
      <c r="C100" s="159"/>
      <c r="D100" s="160" t="s">
        <v>115</v>
      </c>
      <c r="E100" s="161"/>
      <c r="F100" s="161"/>
      <c r="G100" s="161"/>
      <c r="H100" s="161"/>
      <c r="I100" s="162"/>
      <c r="J100" s="163">
        <f>J193</f>
        <v>0</v>
      </c>
      <c r="K100" s="159"/>
      <c r="L100" s="164"/>
    </row>
    <row r="101" spans="2:12" s="9" customFormat="1" ht="19.9" customHeight="1">
      <c r="B101" s="158"/>
      <c r="C101" s="159"/>
      <c r="D101" s="160" t="s">
        <v>116</v>
      </c>
      <c r="E101" s="161"/>
      <c r="F101" s="161"/>
      <c r="G101" s="161"/>
      <c r="H101" s="161"/>
      <c r="I101" s="162"/>
      <c r="J101" s="163">
        <f>J216</f>
        <v>0</v>
      </c>
      <c r="K101" s="159"/>
      <c r="L101" s="164"/>
    </row>
    <row r="102" spans="2:12" s="9" customFormat="1" ht="19.9" customHeight="1">
      <c r="B102" s="158"/>
      <c r="C102" s="159"/>
      <c r="D102" s="160" t="s">
        <v>117</v>
      </c>
      <c r="E102" s="161"/>
      <c r="F102" s="161"/>
      <c r="G102" s="161"/>
      <c r="H102" s="161"/>
      <c r="I102" s="162"/>
      <c r="J102" s="163">
        <f>J272</f>
        <v>0</v>
      </c>
      <c r="K102" s="159"/>
      <c r="L102" s="164"/>
    </row>
    <row r="103" spans="2:12" s="9" customFormat="1" ht="19.9" customHeight="1">
      <c r="B103" s="158"/>
      <c r="C103" s="159"/>
      <c r="D103" s="160" t="s">
        <v>118</v>
      </c>
      <c r="E103" s="161"/>
      <c r="F103" s="161"/>
      <c r="G103" s="161"/>
      <c r="H103" s="161"/>
      <c r="I103" s="162"/>
      <c r="J103" s="163">
        <f>J333</f>
        <v>0</v>
      </c>
      <c r="K103" s="159"/>
      <c r="L103" s="164"/>
    </row>
    <row r="104" spans="2:12" s="9" customFormat="1" ht="19.9" customHeight="1">
      <c r="B104" s="158"/>
      <c r="C104" s="159"/>
      <c r="D104" s="160" t="s">
        <v>119</v>
      </c>
      <c r="E104" s="161"/>
      <c r="F104" s="161"/>
      <c r="G104" s="161"/>
      <c r="H104" s="161"/>
      <c r="I104" s="162"/>
      <c r="J104" s="163">
        <f>J339</f>
        <v>0</v>
      </c>
      <c r="K104" s="159"/>
      <c r="L104" s="164"/>
    </row>
    <row r="105" spans="2:12" s="8" customFormat="1" ht="24.95" customHeight="1">
      <c r="B105" s="151"/>
      <c r="C105" s="152"/>
      <c r="D105" s="153" t="s">
        <v>120</v>
      </c>
      <c r="E105" s="154"/>
      <c r="F105" s="154"/>
      <c r="G105" s="154"/>
      <c r="H105" s="154"/>
      <c r="I105" s="155"/>
      <c r="J105" s="156">
        <f>J341</f>
        <v>0</v>
      </c>
      <c r="K105" s="152"/>
      <c r="L105" s="157"/>
    </row>
    <row r="106" spans="2:12" s="9" customFormat="1" ht="19.9" customHeight="1">
      <c r="B106" s="158"/>
      <c r="C106" s="159"/>
      <c r="D106" s="160" t="s">
        <v>121</v>
      </c>
      <c r="E106" s="161"/>
      <c r="F106" s="161"/>
      <c r="G106" s="161"/>
      <c r="H106" s="161"/>
      <c r="I106" s="162"/>
      <c r="J106" s="163">
        <f>J342</f>
        <v>0</v>
      </c>
      <c r="K106" s="159"/>
      <c r="L106" s="164"/>
    </row>
    <row r="107" spans="2:12" s="9" customFormat="1" ht="19.9" customHeight="1">
      <c r="B107" s="158"/>
      <c r="C107" s="159"/>
      <c r="D107" s="160" t="s">
        <v>122</v>
      </c>
      <c r="E107" s="161"/>
      <c r="F107" s="161"/>
      <c r="G107" s="161"/>
      <c r="H107" s="161"/>
      <c r="I107" s="162"/>
      <c r="J107" s="163">
        <f>J361</f>
        <v>0</v>
      </c>
      <c r="K107" s="159"/>
      <c r="L107" s="164"/>
    </row>
    <row r="108" spans="2:12" s="9" customFormat="1" ht="19.9" customHeight="1">
      <c r="B108" s="158"/>
      <c r="C108" s="159"/>
      <c r="D108" s="160" t="s">
        <v>123</v>
      </c>
      <c r="E108" s="161"/>
      <c r="F108" s="161"/>
      <c r="G108" s="161"/>
      <c r="H108" s="161"/>
      <c r="I108" s="162"/>
      <c r="J108" s="163">
        <f>J375</f>
        <v>0</v>
      </c>
      <c r="K108" s="159"/>
      <c r="L108" s="164"/>
    </row>
    <row r="109" spans="2:12" s="9" customFormat="1" ht="19.9" customHeight="1">
      <c r="B109" s="158"/>
      <c r="C109" s="159"/>
      <c r="D109" s="160" t="s">
        <v>124</v>
      </c>
      <c r="E109" s="161"/>
      <c r="F109" s="161"/>
      <c r="G109" s="161"/>
      <c r="H109" s="161"/>
      <c r="I109" s="162"/>
      <c r="J109" s="163">
        <f>J400</f>
        <v>0</v>
      </c>
      <c r="K109" s="159"/>
      <c r="L109" s="164"/>
    </row>
    <row r="110" spans="2:12" s="9" customFormat="1" ht="19.9" customHeight="1">
      <c r="B110" s="158"/>
      <c r="C110" s="159"/>
      <c r="D110" s="160" t="s">
        <v>125</v>
      </c>
      <c r="E110" s="161"/>
      <c r="F110" s="161"/>
      <c r="G110" s="161"/>
      <c r="H110" s="161"/>
      <c r="I110" s="162"/>
      <c r="J110" s="163">
        <f>J406</f>
        <v>0</v>
      </c>
      <c r="K110" s="159"/>
      <c r="L110" s="164"/>
    </row>
    <row r="111" spans="2:12" s="9" customFormat="1" ht="19.9" customHeight="1">
      <c r="B111" s="158"/>
      <c r="C111" s="159"/>
      <c r="D111" s="160" t="s">
        <v>126</v>
      </c>
      <c r="E111" s="161"/>
      <c r="F111" s="161"/>
      <c r="G111" s="161"/>
      <c r="H111" s="161"/>
      <c r="I111" s="162"/>
      <c r="J111" s="163">
        <f>J418</f>
        <v>0</v>
      </c>
      <c r="K111" s="159"/>
      <c r="L111" s="164"/>
    </row>
    <row r="112" spans="2:12" s="9" customFormat="1" ht="19.9" customHeight="1">
      <c r="B112" s="158"/>
      <c r="C112" s="159"/>
      <c r="D112" s="160" t="s">
        <v>127</v>
      </c>
      <c r="E112" s="161"/>
      <c r="F112" s="161"/>
      <c r="G112" s="161"/>
      <c r="H112" s="161"/>
      <c r="I112" s="162"/>
      <c r="J112" s="163">
        <f>J425</f>
        <v>0</v>
      </c>
      <c r="K112" s="159"/>
      <c r="L112" s="164"/>
    </row>
    <row r="113" spans="2:12" s="9" customFormat="1" ht="19.9" customHeight="1">
      <c r="B113" s="158"/>
      <c r="C113" s="159"/>
      <c r="D113" s="160" t="s">
        <v>128</v>
      </c>
      <c r="E113" s="161"/>
      <c r="F113" s="161"/>
      <c r="G113" s="161"/>
      <c r="H113" s="161"/>
      <c r="I113" s="162"/>
      <c r="J113" s="163">
        <f>J444</f>
        <v>0</v>
      </c>
      <c r="K113" s="159"/>
      <c r="L113" s="164"/>
    </row>
    <row r="114" spans="2:12" s="9" customFormat="1" ht="19.9" customHeight="1">
      <c r="B114" s="158"/>
      <c r="C114" s="159"/>
      <c r="D114" s="160" t="s">
        <v>129</v>
      </c>
      <c r="E114" s="161"/>
      <c r="F114" s="161"/>
      <c r="G114" s="161"/>
      <c r="H114" s="161"/>
      <c r="I114" s="162"/>
      <c r="J114" s="163">
        <f>J450</f>
        <v>0</v>
      </c>
      <c r="K114" s="159"/>
      <c r="L114" s="164"/>
    </row>
    <row r="115" spans="2:12" s="9" customFormat="1" ht="19.9" customHeight="1">
      <c r="B115" s="158"/>
      <c r="C115" s="159"/>
      <c r="D115" s="160" t="s">
        <v>130</v>
      </c>
      <c r="E115" s="161"/>
      <c r="F115" s="161"/>
      <c r="G115" s="161"/>
      <c r="H115" s="161"/>
      <c r="I115" s="162"/>
      <c r="J115" s="163">
        <f>J485</f>
        <v>0</v>
      </c>
      <c r="K115" s="159"/>
      <c r="L115" s="164"/>
    </row>
    <row r="116" spans="2:12" s="9" customFormat="1" ht="19.9" customHeight="1">
      <c r="B116" s="158"/>
      <c r="C116" s="159"/>
      <c r="D116" s="160" t="s">
        <v>131</v>
      </c>
      <c r="E116" s="161"/>
      <c r="F116" s="161"/>
      <c r="G116" s="161"/>
      <c r="H116" s="161"/>
      <c r="I116" s="162"/>
      <c r="J116" s="163">
        <f>J498</f>
        <v>0</v>
      </c>
      <c r="K116" s="159"/>
      <c r="L116" s="164"/>
    </row>
    <row r="117" spans="2:12" s="8" customFormat="1" ht="24.95" customHeight="1">
      <c r="B117" s="151"/>
      <c r="C117" s="152"/>
      <c r="D117" s="153" t="s">
        <v>132</v>
      </c>
      <c r="E117" s="154"/>
      <c r="F117" s="154"/>
      <c r="G117" s="154"/>
      <c r="H117" s="154"/>
      <c r="I117" s="155"/>
      <c r="J117" s="156">
        <f>J503</f>
        <v>0</v>
      </c>
      <c r="K117" s="152"/>
      <c r="L117" s="157"/>
    </row>
    <row r="118" spans="2:12" s="1" customFormat="1" ht="21.7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6.95" customHeight="1">
      <c r="B119" s="49"/>
      <c r="C119" s="50"/>
      <c r="D119" s="50"/>
      <c r="E119" s="50"/>
      <c r="F119" s="50"/>
      <c r="G119" s="50"/>
      <c r="H119" s="50"/>
      <c r="I119" s="142"/>
      <c r="J119" s="50"/>
      <c r="K119" s="50"/>
      <c r="L119" s="38"/>
    </row>
    <row r="123" spans="2:12" s="1" customFormat="1" ht="6.95" customHeight="1">
      <c r="B123" s="51"/>
      <c r="C123" s="52"/>
      <c r="D123" s="52"/>
      <c r="E123" s="52"/>
      <c r="F123" s="52"/>
      <c r="G123" s="52"/>
      <c r="H123" s="52"/>
      <c r="I123" s="145"/>
      <c r="J123" s="52"/>
      <c r="K123" s="52"/>
      <c r="L123" s="38"/>
    </row>
    <row r="124" spans="2:12" s="1" customFormat="1" ht="24.95" customHeight="1">
      <c r="B124" s="34"/>
      <c r="C124" s="23" t="s">
        <v>133</v>
      </c>
      <c r="D124" s="35"/>
      <c r="E124" s="35"/>
      <c r="F124" s="35"/>
      <c r="G124" s="35"/>
      <c r="H124" s="35"/>
      <c r="I124" s="110"/>
      <c r="J124" s="35"/>
      <c r="K124" s="35"/>
      <c r="L124" s="38"/>
    </row>
    <row r="125" spans="2:12" s="1" customFormat="1" ht="6.95" customHeight="1">
      <c r="B125" s="34"/>
      <c r="C125" s="35"/>
      <c r="D125" s="35"/>
      <c r="E125" s="35"/>
      <c r="F125" s="35"/>
      <c r="G125" s="35"/>
      <c r="H125" s="35"/>
      <c r="I125" s="110"/>
      <c r="J125" s="35"/>
      <c r="K125" s="35"/>
      <c r="L125" s="38"/>
    </row>
    <row r="126" spans="2:12" s="1" customFormat="1" ht="12" customHeight="1">
      <c r="B126" s="34"/>
      <c r="C126" s="29" t="s">
        <v>16</v>
      </c>
      <c r="D126" s="35"/>
      <c r="E126" s="35"/>
      <c r="F126" s="35"/>
      <c r="G126" s="35"/>
      <c r="H126" s="35"/>
      <c r="I126" s="110"/>
      <c r="J126" s="35"/>
      <c r="K126" s="35"/>
      <c r="L126" s="38"/>
    </row>
    <row r="127" spans="2:12" s="1" customFormat="1" ht="16.5" customHeight="1">
      <c r="B127" s="34"/>
      <c r="C127" s="35"/>
      <c r="D127" s="35"/>
      <c r="E127" s="316" t="str">
        <f>E7</f>
        <v>Rekonstrukce a přístavba sociálního zařízení - stavební úpravy objektu č.p. 248</v>
      </c>
      <c r="F127" s="317"/>
      <c r="G127" s="317"/>
      <c r="H127" s="317"/>
      <c r="I127" s="110"/>
      <c r="J127" s="35"/>
      <c r="K127" s="35"/>
      <c r="L127" s="38"/>
    </row>
    <row r="128" spans="2:12" s="1" customFormat="1" ht="12" customHeight="1">
      <c r="B128" s="34"/>
      <c r="C128" s="29" t="s">
        <v>105</v>
      </c>
      <c r="D128" s="35"/>
      <c r="E128" s="35"/>
      <c r="F128" s="35"/>
      <c r="G128" s="35"/>
      <c r="H128" s="35"/>
      <c r="I128" s="110"/>
      <c r="J128" s="35"/>
      <c r="K128" s="35"/>
      <c r="L128" s="38"/>
    </row>
    <row r="129" spans="2:12" s="1" customFormat="1" ht="16.5" customHeight="1">
      <c r="B129" s="34"/>
      <c r="C129" s="35"/>
      <c r="D129" s="35"/>
      <c r="E129" s="288" t="str">
        <f>E9</f>
        <v>01 - ASŘ</v>
      </c>
      <c r="F129" s="318"/>
      <c r="G129" s="318"/>
      <c r="H129" s="318"/>
      <c r="I129" s="110"/>
      <c r="J129" s="35"/>
      <c r="K129" s="35"/>
      <c r="L129" s="38"/>
    </row>
    <row r="130" spans="2:12" s="1" customFormat="1" ht="6.95" customHeight="1">
      <c r="B130" s="34"/>
      <c r="C130" s="35"/>
      <c r="D130" s="35"/>
      <c r="E130" s="35"/>
      <c r="F130" s="35"/>
      <c r="G130" s="35"/>
      <c r="H130" s="35"/>
      <c r="I130" s="110"/>
      <c r="J130" s="35"/>
      <c r="K130" s="35"/>
      <c r="L130" s="38"/>
    </row>
    <row r="131" spans="2:12" s="1" customFormat="1" ht="12" customHeight="1">
      <c r="B131" s="34"/>
      <c r="C131" s="29" t="s">
        <v>20</v>
      </c>
      <c r="D131" s="35"/>
      <c r="E131" s="35"/>
      <c r="F131" s="27" t="str">
        <f>F12</f>
        <v>objekt č.p.248, p.č. 534</v>
      </c>
      <c r="G131" s="35"/>
      <c r="H131" s="35"/>
      <c r="I131" s="112" t="s">
        <v>22</v>
      </c>
      <c r="J131" s="61" t="str">
        <f>IF(J12="","",J12)</f>
        <v>6. 5. 2019</v>
      </c>
      <c r="K131" s="35"/>
      <c r="L131" s="38"/>
    </row>
    <row r="132" spans="2:12" s="1" customFormat="1" ht="6.95" customHeight="1">
      <c r="B132" s="34"/>
      <c r="C132" s="35"/>
      <c r="D132" s="35"/>
      <c r="E132" s="35"/>
      <c r="F132" s="35"/>
      <c r="G132" s="35"/>
      <c r="H132" s="35"/>
      <c r="I132" s="110"/>
      <c r="J132" s="35"/>
      <c r="K132" s="35"/>
      <c r="L132" s="38"/>
    </row>
    <row r="133" spans="2:12" s="1" customFormat="1" ht="27.95" customHeight="1">
      <c r="B133" s="34"/>
      <c r="C133" s="29" t="s">
        <v>24</v>
      </c>
      <c r="D133" s="35"/>
      <c r="E133" s="35"/>
      <c r="F133" s="27" t="str">
        <f>E15</f>
        <v>Gymnázium a SOŠ pedagogická</v>
      </c>
      <c r="G133" s="35"/>
      <c r="H133" s="35"/>
      <c r="I133" s="112" t="s">
        <v>30</v>
      </c>
      <c r="J133" s="32" t="str">
        <f>E21</f>
        <v>Ing Arch Luboš Petříček</v>
      </c>
      <c r="K133" s="35"/>
      <c r="L133" s="38"/>
    </row>
    <row r="134" spans="2:12" s="1" customFormat="1" ht="15.2" customHeight="1">
      <c r="B134" s="34"/>
      <c r="C134" s="29" t="s">
        <v>28</v>
      </c>
      <c r="D134" s="35"/>
      <c r="E134" s="35"/>
      <c r="F134" s="27" t="str">
        <f>IF(E18="","",E18)</f>
        <v>Vyplň údaj</v>
      </c>
      <c r="G134" s="35"/>
      <c r="H134" s="35"/>
      <c r="I134" s="112" t="s">
        <v>33</v>
      </c>
      <c r="J134" s="32" t="str">
        <f>E24</f>
        <v>Jan Petr</v>
      </c>
      <c r="K134" s="35"/>
      <c r="L134" s="38"/>
    </row>
    <row r="135" spans="2:12" s="1" customFormat="1" ht="10.35" customHeight="1">
      <c r="B135" s="34"/>
      <c r="C135" s="35"/>
      <c r="D135" s="35"/>
      <c r="E135" s="35"/>
      <c r="F135" s="35"/>
      <c r="G135" s="35"/>
      <c r="H135" s="35"/>
      <c r="I135" s="110"/>
      <c r="J135" s="35"/>
      <c r="K135" s="35"/>
      <c r="L135" s="38"/>
    </row>
    <row r="136" spans="2:20" s="10" customFormat="1" ht="29.25" customHeight="1">
      <c r="B136" s="165"/>
      <c r="C136" s="166" t="s">
        <v>134</v>
      </c>
      <c r="D136" s="167" t="s">
        <v>63</v>
      </c>
      <c r="E136" s="167" t="s">
        <v>59</v>
      </c>
      <c r="F136" s="167" t="s">
        <v>60</v>
      </c>
      <c r="G136" s="167" t="s">
        <v>135</v>
      </c>
      <c r="H136" s="167" t="s">
        <v>136</v>
      </c>
      <c r="I136" s="168" t="s">
        <v>137</v>
      </c>
      <c r="J136" s="167" t="s">
        <v>109</v>
      </c>
      <c r="K136" s="169" t="s">
        <v>138</v>
      </c>
      <c r="L136" s="170"/>
      <c r="M136" s="70" t="s">
        <v>1</v>
      </c>
      <c r="N136" s="71" t="s">
        <v>42</v>
      </c>
      <c r="O136" s="71" t="s">
        <v>139</v>
      </c>
      <c r="P136" s="71" t="s">
        <v>140</v>
      </c>
      <c r="Q136" s="71" t="s">
        <v>141</v>
      </c>
      <c r="R136" s="71" t="s">
        <v>142</v>
      </c>
      <c r="S136" s="71" t="s">
        <v>143</v>
      </c>
      <c r="T136" s="72" t="s">
        <v>144</v>
      </c>
    </row>
    <row r="137" spans="2:63" s="1" customFormat="1" ht="22.9" customHeight="1">
      <c r="B137" s="34"/>
      <c r="C137" s="77" t="s">
        <v>145</v>
      </c>
      <c r="D137" s="35"/>
      <c r="E137" s="35"/>
      <c r="F137" s="35"/>
      <c r="G137" s="35"/>
      <c r="H137" s="35"/>
      <c r="I137" s="110"/>
      <c r="J137" s="171">
        <f>BK137</f>
        <v>0</v>
      </c>
      <c r="K137" s="35"/>
      <c r="L137" s="38"/>
      <c r="M137" s="73"/>
      <c r="N137" s="74"/>
      <c r="O137" s="74"/>
      <c r="P137" s="172">
        <f>P138+P341+P503</f>
        <v>0</v>
      </c>
      <c r="Q137" s="74"/>
      <c r="R137" s="172">
        <f>R138+R341+R503</f>
        <v>79.87982844000001</v>
      </c>
      <c r="S137" s="74"/>
      <c r="T137" s="173">
        <f>T138+T341+T503</f>
        <v>53.415378999999994</v>
      </c>
      <c r="AT137" s="17" t="s">
        <v>77</v>
      </c>
      <c r="AU137" s="17" t="s">
        <v>111</v>
      </c>
      <c r="BK137" s="174">
        <f>BK138+BK341+BK503</f>
        <v>0</v>
      </c>
    </row>
    <row r="138" spans="2:63" s="11" customFormat="1" ht="25.9" customHeight="1">
      <c r="B138" s="175"/>
      <c r="C138" s="176"/>
      <c r="D138" s="177" t="s">
        <v>77</v>
      </c>
      <c r="E138" s="178" t="s">
        <v>146</v>
      </c>
      <c r="F138" s="178" t="s">
        <v>147</v>
      </c>
      <c r="G138" s="176"/>
      <c r="H138" s="176"/>
      <c r="I138" s="179"/>
      <c r="J138" s="180">
        <f>BK138</f>
        <v>0</v>
      </c>
      <c r="K138" s="176"/>
      <c r="L138" s="181"/>
      <c r="M138" s="182"/>
      <c r="N138" s="183"/>
      <c r="O138" s="183"/>
      <c r="P138" s="184">
        <f>P139+P145+P193+P216+P272+P333+P339</f>
        <v>0</v>
      </c>
      <c r="Q138" s="183"/>
      <c r="R138" s="184">
        <f>R139+R145+R193+R216+R272+R333+R339</f>
        <v>71.49893409</v>
      </c>
      <c r="S138" s="183"/>
      <c r="T138" s="185">
        <f>T139+T145+T193+T216+T272+T333+T339</f>
        <v>52.659141999999996</v>
      </c>
      <c r="AR138" s="186" t="s">
        <v>86</v>
      </c>
      <c r="AT138" s="187" t="s">
        <v>77</v>
      </c>
      <c r="AU138" s="187" t="s">
        <v>78</v>
      </c>
      <c r="AY138" s="186" t="s">
        <v>148</v>
      </c>
      <c r="BK138" s="188">
        <f>BK139+BK145+BK193+BK216+BK272+BK333+BK339</f>
        <v>0</v>
      </c>
    </row>
    <row r="139" spans="2:63" s="11" customFormat="1" ht="22.9" customHeight="1">
      <c r="B139" s="175"/>
      <c r="C139" s="176"/>
      <c r="D139" s="177" t="s">
        <v>77</v>
      </c>
      <c r="E139" s="189" t="s">
        <v>88</v>
      </c>
      <c r="F139" s="189" t="s">
        <v>149</v>
      </c>
      <c r="G139" s="176"/>
      <c r="H139" s="176"/>
      <c r="I139" s="179"/>
      <c r="J139" s="190">
        <f>BK139</f>
        <v>0</v>
      </c>
      <c r="K139" s="176"/>
      <c r="L139" s="181"/>
      <c r="M139" s="182"/>
      <c r="N139" s="183"/>
      <c r="O139" s="183"/>
      <c r="P139" s="184">
        <f>SUM(P140:P144)</f>
        <v>0</v>
      </c>
      <c r="Q139" s="183"/>
      <c r="R139" s="184">
        <f>SUM(R140:R144)</f>
        <v>0.01717032</v>
      </c>
      <c r="S139" s="183"/>
      <c r="T139" s="185">
        <f>SUM(T140:T144)</f>
        <v>0</v>
      </c>
      <c r="AR139" s="186" t="s">
        <v>86</v>
      </c>
      <c r="AT139" s="187" t="s">
        <v>77</v>
      </c>
      <c r="AU139" s="187" t="s">
        <v>86</v>
      </c>
      <c r="AY139" s="186" t="s">
        <v>148</v>
      </c>
      <c r="BK139" s="188">
        <f>SUM(BK140:BK144)</f>
        <v>0</v>
      </c>
    </row>
    <row r="140" spans="2:65" s="1" customFormat="1" ht="24" customHeight="1">
      <c r="B140" s="34"/>
      <c r="C140" s="191" t="s">
        <v>86</v>
      </c>
      <c r="D140" s="191" t="s">
        <v>150</v>
      </c>
      <c r="E140" s="192" t="s">
        <v>151</v>
      </c>
      <c r="F140" s="193" t="s">
        <v>152</v>
      </c>
      <c r="G140" s="194" t="s">
        <v>153</v>
      </c>
      <c r="H140" s="195">
        <v>35.403</v>
      </c>
      <c r="I140" s="196"/>
      <c r="J140" s="197">
        <f>ROUND(I140*H140,2)</f>
        <v>0</v>
      </c>
      <c r="K140" s="193" t="s">
        <v>154</v>
      </c>
      <c r="L140" s="38"/>
      <c r="M140" s="198" t="s">
        <v>1</v>
      </c>
      <c r="N140" s="199" t="s">
        <v>43</v>
      </c>
      <c r="O140" s="66"/>
      <c r="P140" s="200">
        <f>O140*H140</f>
        <v>0</v>
      </c>
      <c r="Q140" s="200">
        <v>0.00014</v>
      </c>
      <c r="R140" s="200">
        <f>Q140*H140</f>
        <v>0.00495642</v>
      </c>
      <c r="S140" s="200">
        <v>0</v>
      </c>
      <c r="T140" s="201">
        <f>S140*H140</f>
        <v>0</v>
      </c>
      <c r="AR140" s="202" t="s">
        <v>155</v>
      </c>
      <c r="AT140" s="202" t="s">
        <v>150</v>
      </c>
      <c r="AU140" s="202" t="s">
        <v>88</v>
      </c>
      <c r="AY140" s="17" t="s">
        <v>148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86</v>
      </c>
      <c r="BK140" s="203">
        <f>ROUND(I140*H140,2)</f>
        <v>0</v>
      </c>
      <c r="BL140" s="17" t="s">
        <v>155</v>
      </c>
      <c r="BM140" s="202" t="s">
        <v>156</v>
      </c>
    </row>
    <row r="141" spans="2:51" s="12" customFormat="1" ht="11.25">
      <c r="B141" s="204"/>
      <c r="C141" s="205"/>
      <c r="D141" s="206" t="s">
        <v>157</v>
      </c>
      <c r="E141" s="207" t="s">
        <v>1</v>
      </c>
      <c r="F141" s="208" t="s">
        <v>158</v>
      </c>
      <c r="G141" s="205"/>
      <c r="H141" s="209">
        <v>35.403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157</v>
      </c>
      <c r="AU141" s="215" t="s">
        <v>88</v>
      </c>
      <c r="AV141" s="12" t="s">
        <v>88</v>
      </c>
      <c r="AW141" s="12" t="s">
        <v>32</v>
      </c>
      <c r="AX141" s="12" t="s">
        <v>78</v>
      </c>
      <c r="AY141" s="215" t="s">
        <v>148</v>
      </c>
    </row>
    <row r="142" spans="2:51" s="13" customFormat="1" ht="11.25">
      <c r="B142" s="216"/>
      <c r="C142" s="217"/>
      <c r="D142" s="206" t="s">
        <v>157</v>
      </c>
      <c r="E142" s="218" t="s">
        <v>1</v>
      </c>
      <c r="F142" s="219" t="s">
        <v>159</v>
      </c>
      <c r="G142" s="217"/>
      <c r="H142" s="220">
        <v>35.403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157</v>
      </c>
      <c r="AU142" s="226" t="s">
        <v>88</v>
      </c>
      <c r="AV142" s="13" t="s">
        <v>155</v>
      </c>
      <c r="AW142" s="13" t="s">
        <v>32</v>
      </c>
      <c r="AX142" s="13" t="s">
        <v>86</v>
      </c>
      <c r="AY142" s="226" t="s">
        <v>148</v>
      </c>
    </row>
    <row r="143" spans="2:65" s="1" customFormat="1" ht="24" customHeight="1">
      <c r="B143" s="34"/>
      <c r="C143" s="227" t="s">
        <v>88</v>
      </c>
      <c r="D143" s="227" t="s">
        <v>160</v>
      </c>
      <c r="E143" s="228" t="s">
        <v>161</v>
      </c>
      <c r="F143" s="229" t="s">
        <v>162</v>
      </c>
      <c r="G143" s="230" t="s">
        <v>153</v>
      </c>
      <c r="H143" s="231">
        <v>40.713</v>
      </c>
      <c r="I143" s="232"/>
      <c r="J143" s="233">
        <f>ROUND(I143*H143,2)</f>
        <v>0</v>
      </c>
      <c r="K143" s="229" t="s">
        <v>154</v>
      </c>
      <c r="L143" s="234"/>
      <c r="M143" s="235" t="s">
        <v>1</v>
      </c>
      <c r="N143" s="236" t="s">
        <v>43</v>
      </c>
      <c r="O143" s="66"/>
      <c r="P143" s="200">
        <f>O143*H143</f>
        <v>0</v>
      </c>
      <c r="Q143" s="200">
        <v>0.0003</v>
      </c>
      <c r="R143" s="200">
        <f>Q143*H143</f>
        <v>0.0122139</v>
      </c>
      <c r="S143" s="200">
        <v>0</v>
      </c>
      <c r="T143" s="201">
        <f>S143*H143</f>
        <v>0</v>
      </c>
      <c r="AR143" s="202" t="s">
        <v>163</v>
      </c>
      <c r="AT143" s="202" t="s">
        <v>160</v>
      </c>
      <c r="AU143" s="202" t="s">
        <v>88</v>
      </c>
      <c r="AY143" s="17" t="s">
        <v>148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86</v>
      </c>
      <c r="BK143" s="203">
        <f>ROUND(I143*H143,2)</f>
        <v>0</v>
      </c>
      <c r="BL143" s="17" t="s">
        <v>155</v>
      </c>
      <c r="BM143" s="202" t="s">
        <v>164</v>
      </c>
    </row>
    <row r="144" spans="2:51" s="12" customFormat="1" ht="11.25">
      <c r="B144" s="204"/>
      <c r="C144" s="205"/>
      <c r="D144" s="206" t="s">
        <v>157</v>
      </c>
      <c r="E144" s="205"/>
      <c r="F144" s="208" t="s">
        <v>165</v>
      </c>
      <c r="G144" s="205"/>
      <c r="H144" s="209">
        <v>40.713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157</v>
      </c>
      <c r="AU144" s="215" t="s">
        <v>88</v>
      </c>
      <c r="AV144" s="12" t="s">
        <v>88</v>
      </c>
      <c r="AW144" s="12" t="s">
        <v>4</v>
      </c>
      <c r="AX144" s="12" t="s">
        <v>86</v>
      </c>
      <c r="AY144" s="215" t="s">
        <v>148</v>
      </c>
    </row>
    <row r="145" spans="2:63" s="11" customFormat="1" ht="22.9" customHeight="1">
      <c r="B145" s="175"/>
      <c r="C145" s="176"/>
      <c r="D145" s="177" t="s">
        <v>77</v>
      </c>
      <c r="E145" s="189" t="s">
        <v>166</v>
      </c>
      <c r="F145" s="189" t="s">
        <v>167</v>
      </c>
      <c r="G145" s="176"/>
      <c r="H145" s="176"/>
      <c r="I145" s="179"/>
      <c r="J145" s="190">
        <f>BK145</f>
        <v>0</v>
      </c>
      <c r="K145" s="176"/>
      <c r="L145" s="181"/>
      <c r="M145" s="182"/>
      <c r="N145" s="183"/>
      <c r="O145" s="183"/>
      <c r="P145" s="184">
        <f>SUM(P146:P192)</f>
        <v>0</v>
      </c>
      <c r="Q145" s="183"/>
      <c r="R145" s="184">
        <f>SUM(R146:R192)</f>
        <v>12.88247385</v>
      </c>
      <c r="S145" s="183"/>
      <c r="T145" s="185">
        <f>SUM(T146:T192)</f>
        <v>0</v>
      </c>
      <c r="AR145" s="186" t="s">
        <v>86</v>
      </c>
      <c r="AT145" s="187" t="s">
        <v>77</v>
      </c>
      <c r="AU145" s="187" t="s">
        <v>86</v>
      </c>
      <c r="AY145" s="186" t="s">
        <v>148</v>
      </c>
      <c r="BK145" s="188">
        <f>SUM(BK146:BK192)</f>
        <v>0</v>
      </c>
    </row>
    <row r="146" spans="2:65" s="1" customFormat="1" ht="24" customHeight="1">
      <c r="B146" s="34"/>
      <c r="C146" s="191" t="s">
        <v>166</v>
      </c>
      <c r="D146" s="191" t="s">
        <v>150</v>
      </c>
      <c r="E146" s="192" t="s">
        <v>168</v>
      </c>
      <c r="F146" s="193" t="s">
        <v>169</v>
      </c>
      <c r="G146" s="194" t="s">
        <v>170</v>
      </c>
      <c r="H146" s="195">
        <v>16</v>
      </c>
      <c r="I146" s="196"/>
      <c r="J146" s="197">
        <f>ROUND(I146*H146,2)</f>
        <v>0</v>
      </c>
      <c r="K146" s="193" t="s">
        <v>154</v>
      </c>
      <c r="L146" s="38"/>
      <c r="M146" s="198" t="s">
        <v>1</v>
      </c>
      <c r="N146" s="199" t="s">
        <v>43</v>
      </c>
      <c r="O146" s="66"/>
      <c r="P146" s="200">
        <f>O146*H146</f>
        <v>0</v>
      </c>
      <c r="Q146" s="200">
        <v>0.02628</v>
      </c>
      <c r="R146" s="200">
        <f>Q146*H146</f>
        <v>0.42048</v>
      </c>
      <c r="S146" s="200">
        <v>0</v>
      </c>
      <c r="T146" s="201">
        <f>S146*H146</f>
        <v>0</v>
      </c>
      <c r="AR146" s="202" t="s">
        <v>171</v>
      </c>
      <c r="AT146" s="202" t="s">
        <v>150</v>
      </c>
      <c r="AU146" s="202" t="s">
        <v>88</v>
      </c>
      <c r="AY146" s="17" t="s">
        <v>148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86</v>
      </c>
      <c r="BK146" s="203">
        <f>ROUND(I146*H146,2)</f>
        <v>0</v>
      </c>
      <c r="BL146" s="17" t="s">
        <v>171</v>
      </c>
      <c r="BM146" s="202" t="s">
        <v>172</v>
      </c>
    </row>
    <row r="147" spans="2:65" s="1" customFormat="1" ht="24" customHeight="1">
      <c r="B147" s="34"/>
      <c r="C147" s="191" t="s">
        <v>155</v>
      </c>
      <c r="D147" s="191" t="s">
        <v>150</v>
      </c>
      <c r="E147" s="192" t="s">
        <v>173</v>
      </c>
      <c r="F147" s="193" t="s">
        <v>174</v>
      </c>
      <c r="G147" s="194" t="s">
        <v>175</v>
      </c>
      <c r="H147" s="195">
        <v>0.317</v>
      </c>
      <c r="I147" s="196"/>
      <c r="J147" s="197">
        <f>ROUND(I147*H147,2)</f>
        <v>0</v>
      </c>
      <c r="K147" s="193" t="s">
        <v>154</v>
      </c>
      <c r="L147" s="38"/>
      <c r="M147" s="198" t="s">
        <v>1</v>
      </c>
      <c r="N147" s="199" t="s">
        <v>43</v>
      </c>
      <c r="O147" s="66"/>
      <c r="P147" s="200">
        <f>O147*H147</f>
        <v>0</v>
      </c>
      <c r="Q147" s="200">
        <v>0.01709</v>
      </c>
      <c r="R147" s="200">
        <f>Q147*H147</f>
        <v>0.00541753</v>
      </c>
      <c r="S147" s="200">
        <v>0</v>
      </c>
      <c r="T147" s="201">
        <f>S147*H147</f>
        <v>0</v>
      </c>
      <c r="AR147" s="202" t="s">
        <v>155</v>
      </c>
      <c r="AT147" s="202" t="s">
        <v>150</v>
      </c>
      <c r="AU147" s="202" t="s">
        <v>88</v>
      </c>
      <c r="AY147" s="17" t="s">
        <v>148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86</v>
      </c>
      <c r="BK147" s="203">
        <f>ROUND(I147*H147,2)</f>
        <v>0</v>
      </c>
      <c r="BL147" s="17" t="s">
        <v>155</v>
      </c>
      <c r="BM147" s="202" t="s">
        <v>176</v>
      </c>
    </row>
    <row r="148" spans="2:51" s="12" customFormat="1" ht="11.25">
      <c r="B148" s="204"/>
      <c r="C148" s="205"/>
      <c r="D148" s="206" t="s">
        <v>157</v>
      </c>
      <c r="E148" s="207" t="s">
        <v>1</v>
      </c>
      <c r="F148" s="208" t="s">
        <v>177</v>
      </c>
      <c r="G148" s="205"/>
      <c r="H148" s="209">
        <v>0.317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157</v>
      </c>
      <c r="AU148" s="215" t="s">
        <v>88</v>
      </c>
      <c r="AV148" s="12" t="s">
        <v>88</v>
      </c>
      <c r="AW148" s="12" t="s">
        <v>32</v>
      </c>
      <c r="AX148" s="12" t="s">
        <v>78</v>
      </c>
      <c r="AY148" s="215" t="s">
        <v>148</v>
      </c>
    </row>
    <row r="149" spans="2:51" s="13" customFormat="1" ht="11.25">
      <c r="B149" s="216"/>
      <c r="C149" s="217"/>
      <c r="D149" s="206" t="s">
        <v>157</v>
      </c>
      <c r="E149" s="218" t="s">
        <v>1</v>
      </c>
      <c r="F149" s="219" t="s">
        <v>159</v>
      </c>
      <c r="G149" s="217"/>
      <c r="H149" s="220">
        <v>0.317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157</v>
      </c>
      <c r="AU149" s="226" t="s">
        <v>88</v>
      </c>
      <c r="AV149" s="13" t="s">
        <v>155</v>
      </c>
      <c r="AW149" s="13" t="s">
        <v>32</v>
      </c>
      <c r="AX149" s="13" t="s">
        <v>86</v>
      </c>
      <c r="AY149" s="226" t="s">
        <v>148</v>
      </c>
    </row>
    <row r="150" spans="2:65" s="1" customFormat="1" ht="16.5" customHeight="1">
      <c r="B150" s="34"/>
      <c r="C150" s="227" t="s">
        <v>178</v>
      </c>
      <c r="D150" s="227" t="s">
        <v>160</v>
      </c>
      <c r="E150" s="228" t="s">
        <v>179</v>
      </c>
      <c r="F150" s="229" t="s">
        <v>180</v>
      </c>
      <c r="G150" s="230" t="s">
        <v>175</v>
      </c>
      <c r="H150" s="231">
        <v>0.349</v>
      </c>
      <c r="I150" s="232"/>
      <c r="J150" s="233">
        <f>ROUND(I150*H150,2)</f>
        <v>0</v>
      </c>
      <c r="K150" s="229" t="s">
        <v>154</v>
      </c>
      <c r="L150" s="234"/>
      <c r="M150" s="235" t="s">
        <v>1</v>
      </c>
      <c r="N150" s="236" t="s">
        <v>43</v>
      </c>
      <c r="O150" s="66"/>
      <c r="P150" s="200">
        <f>O150*H150</f>
        <v>0</v>
      </c>
      <c r="Q150" s="200">
        <v>1</v>
      </c>
      <c r="R150" s="200">
        <f>Q150*H150</f>
        <v>0.349</v>
      </c>
      <c r="S150" s="200">
        <v>0</v>
      </c>
      <c r="T150" s="201">
        <f>S150*H150</f>
        <v>0</v>
      </c>
      <c r="AR150" s="202" t="s">
        <v>163</v>
      </c>
      <c r="AT150" s="202" t="s">
        <v>160</v>
      </c>
      <c r="AU150" s="202" t="s">
        <v>88</v>
      </c>
      <c r="AY150" s="17" t="s">
        <v>148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86</v>
      </c>
      <c r="BK150" s="203">
        <f>ROUND(I150*H150,2)</f>
        <v>0</v>
      </c>
      <c r="BL150" s="17" t="s">
        <v>155</v>
      </c>
      <c r="BM150" s="202" t="s">
        <v>181</v>
      </c>
    </row>
    <row r="151" spans="2:47" s="1" customFormat="1" ht="19.5">
      <c r="B151" s="34"/>
      <c r="C151" s="35"/>
      <c r="D151" s="206" t="s">
        <v>182</v>
      </c>
      <c r="E151" s="35"/>
      <c r="F151" s="237" t="s">
        <v>183</v>
      </c>
      <c r="G151" s="35"/>
      <c r="H151" s="35"/>
      <c r="I151" s="110"/>
      <c r="J151" s="35"/>
      <c r="K151" s="35"/>
      <c r="L151" s="38"/>
      <c r="M151" s="238"/>
      <c r="N151" s="66"/>
      <c r="O151" s="66"/>
      <c r="P151" s="66"/>
      <c r="Q151" s="66"/>
      <c r="R151" s="66"/>
      <c r="S151" s="66"/>
      <c r="T151" s="67"/>
      <c r="AT151" s="17" t="s">
        <v>182</v>
      </c>
      <c r="AU151" s="17" t="s">
        <v>88</v>
      </c>
    </row>
    <row r="152" spans="2:51" s="12" customFormat="1" ht="11.25">
      <c r="B152" s="204"/>
      <c r="C152" s="205"/>
      <c r="D152" s="206" t="s">
        <v>157</v>
      </c>
      <c r="E152" s="205"/>
      <c r="F152" s="208" t="s">
        <v>184</v>
      </c>
      <c r="G152" s="205"/>
      <c r="H152" s="209">
        <v>0.349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157</v>
      </c>
      <c r="AU152" s="215" t="s">
        <v>88</v>
      </c>
      <c r="AV152" s="12" t="s">
        <v>88</v>
      </c>
      <c r="AW152" s="12" t="s">
        <v>4</v>
      </c>
      <c r="AX152" s="12" t="s">
        <v>86</v>
      </c>
      <c r="AY152" s="215" t="s">
        <v>148</v>
      </c>
    </row>
    <row r="153" spans="2:65" s="1" customFormat="1" ht="24" customHeight="1">
      <c r="B153" s="34"/>
      <c r="C153" s="191" t="s">
        <v>185</v>
      </c>
      <c r="D153" s="191" t="s">
        <v>150</v>
      </c>
      <c r="E153" s="192" t="s">
        <v>186</v>
      </c>
      <c r="F153" s="193" t="s">
        <v>187</v>
      </c>
      <c r="G153" s="194" t="s">
        <v>153</v>
      </c>
      <c r="H153" s="195">
        <v>0.9</v>
      </c>
      <c r="I153" s="196"/>
      <c r="J153" s="197">
        <f>ROUND(I153*H153,2)</f>
        <v>0</v>
      </c>
      <c r="K153" s="193" t="s">
        <v>154</v>
      </c>
      <c r="L153" s="38"/>
      <c r="M153" s="198" t="s">
        <v>1</v>
      </c>
      <c r="N153" s="199" t="s">
        <v>43</v>
      </c>
      <c r="O153" s="66"/>
      <c r="P153" s="200">
        <f>O153*H153</f>
        <v>0</v>
      </c>
      <c r="Q153" s="200">
        <v>0.11085</v>
      </c>
      <c r="R153" s="200">
        <f>Q153*H153</f>
        <v>0.099765</v>
      </c>
      <c r="S153" s="200">
        <v>0</v>
      </c>
      <c r="T153" s="201">
        <f>S153*H153</f>
        <v>0</v>
      </c>
      <c r="AR153" s="202" t="s">
        <v>155</v>
      </c>
      <c r="AT153" s="202" t="s">
        <v>150</v>
      </c>
      <c r="AU153" s="202" t="s">
        <v>88</v>
      </c>
      <c r="AY153" s="17" t="s">
        <v>148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86</v>
      </c>
      <c r="BK153" s="203">
        <f>ROUND(I153*H153,2)</f>
        <v>0</v>
      </c>
      <c r="BL153" s="17" t="s">
        <v>155</v>
      </c>
      <c r="BM153" s="202" t="s">
        <v>188</v>
      </c>
    </row>
    <row r="154" spans="2:51" s="14" customFormat="1" ht="11.25">
      <c r="B154" s="239"/>
      <c r="C154" s="240"/>
      <c r="D154" s="206" t="s">
        <v>157</v>
      </c>
      <c r="E154" s="241" t="s">
        <v>1</v>
      </c>
      <c r="F154" s="242" t="s">
        <v>189</v>
      </c>
      <c r="G154" s="240"/>
      <c r="H154" s="241" t="s">
        <v>1</v>
      </c>
      <c r="I154" s="243"/>
      <c r="J154" s="240"/>
      <c r="K154" s="240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157</v>
      </c>
      <c r="AU154" s="248" t="s">
        <v>88</v>
      </c>
      <c r="AV154" s="14" t="s">
        <v>86</v>
      </c>
      <c r="AW154" s="14" t="s">
        <v>32</v>
      </c>
      <c r="AX154" s="14" t="s">
        <v>78</v>
      </c>
      <c r="AY154" s="248" t="s">
        <v>148</v>
      </c>
    </row>
    <row r="155" spans="2:51" s="12" customFormat="1" ht="11.25">
      <c r="B155" s="204"/>
      <c r="C155" s="205"/>
      <c r="D155" s="206" t="s">
        <v>157</v>
      </c>
      <c r="E155" s="207" t="s">
        <v>1</v>
      </c>
      <c r="F155" s="208" t="s">
        <v>190</v>
      </c>
      <c r="G155" s="205"/>
      <c r="H155" s="209">
        <v>0.9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157</v>
      </c>
      <c r="AU155" s="215" t="s">
        <v>88</v>
      </c>
      <c r="AV155" s="12" t="s">
        <v>88</v>
      </c>
      <c r="AW155" s="12" t="s">
        <v>32</v>
      </c>
      <c r="AX155" s="12" t="s">
        <v>78</v>
      </c>
      <c r="AY155" s="215" t="s">
        <v>148</v>
      </c>
    </row>
    <row r="156" spans="2:51" s="13" customFormat="1" ht="11.25">
      <c r="B156" s="216"/>
      <c r="C156" s="217"/>
      <c r="D156" s="206" t="s">
        <v>157</v>
      </c>
      <c r="E156" s="218" t="s">
        <v>1</v>
      </c>
      <c r="F156" s="219" t="s">
        <v>159</v>
      </c>
      <c r="G156" s="217"/>
      <c r="H156" s="220">
        <v>0.9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157</v>
      </c>
      <c r="AU156" s="226" t="s">
        <v>88</v>
      </c>
      <c r="AV156" s="13" t="s">
        <v>155</v>
      </c>
      <c r="AW156" s="13" t="s">
        <v>32</v>
      </c>
      <c r="AX156" s="13" t="s">
        <v>86</v>
      </c>
      <c r="AY156" s="226" t="s">
        <v>148</v>
      </c>
    </row>
    <row r="157" spans="2:65" s="1" customFormat="1" ht="24" customHeight="1">
      <c r="B157" s="34"/>
      <c r="C157" s="191" t="s">
        <v>191</v>
      </c>
      <c r="D157" s="191" t="s">
        <v>150</v>
      </c>
      <c r="E157" s="192" t="s">
        <v>192</v>
      </c>
      <c r="F157" s="193" t="s">
        <v>193</v>
      </c>
      <c r="G157" s="194" t="s">
        <v>153</v>
      </c>
      <c r="H157" s="195">
        <v>18.065</v>
      </c>
      <c r="I157" s="196"/>
      <c r="J157" s="197">
        <f>ROUND(I157*H157,2)</f>
        <v>0</v>
      </c>
      <c r="K157" s="193" t="s">
        <v>154</v>
      </c>
      <c r="L157" s="38"/>
      <c r="M157" s="198" t="s">
        <v>1</v>
      </c>
      <c r="N157" s="199" t="s">
        <v>43</v>
      </c>
      <c r="O157" s="66"/>
      <c r="P157" s="200">
        <f>O157*H157</f>
        <v>0</v>
      </c>
      <c r="Q157" s="200">
        <v>0.10891</v>
      </c>
      <c r="R157" s="200">
        <f>Q157*H157</f>
        <v>1.9674591500000003</v>
      </c>
      <c r="S157" s="200">
        <v>0</v>
      </c>
      <c r="T157" s="201">
        <f>S157*H157</f>
        <v>0</v>
      </c>
      <c r="AR157" s="202" t="s">
        <v>155</v>
      </c>
      <c r="AT157" s="202" t="s">
        <v>150</v>
      </c>
      <c r="AU157" s="202" t="s">
        <v>88</v>
      </c>
      <c r="AY157" s="17" t="s">
        <v>148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86</v>
      </c>
      <c r="BK157" s="203">
        <f>ROUND(I157*H157,2)</f>
        <v>0</v>
      </c>
      <c r="BL157" s="17" t="s">
        <v>155</v>
      </c>
      <c r="BM157" s="202" t="s">
        <v>194</v>
      </c>
    </row>
    <row r="158" spans="2:51" s="14" customFormat="1" ht="11.25">
      <c r="B158" s="239"/>
      <c r="C158" s="240"/>
      <c r="D158" s="206" t="s">
        <v>157</v>
      </c>
      <c r="E158" s="241" t="s">
        <v>1</v>
      </c>
      <c r="F158" s="242" t="s">
        <v>189</v>
      </c>
      <c r="G158" s="240"/>
      <c r="H158" s="241" t="s">
        <v>1</v>
      </c>
      <c r="I158" s="243"/>
      <c r="J158" s="240"/>
      <c r="K158" s="240"/>
      <c r="L158" s="244"/>
      <c r="M158" s="245"/>
      <c r="N158" s="246"/>
      <c r="O158" s="246"/>
      <c r="P158" s="246"/>
      <c r="Q158" s="246"/>
      <c r="R158" s="246"/>
      <c r="S158" s="246"/>
      <c r="T158" s="247"/>
      <c r="AT158" s="248" t="s">
        <v>157</v>
      </c>
      <c r="AU158" s="248" t="s">
        <v>88</v>
      </c>
      <c r="AV158" s="14" t="s">
        <v>86</v>
      </c>
      <c r="AW158" s="14" t="s">
        <v>32</v>
      </c>
      <c r="AX158" s="14" t="s">
        <v>78</v>
      </c>
      <c r="AY158" s="248" t="s">
        <v>148</v>
      </c>
    </row>
    <row r="159" spans="2:51" s="12" customFormat="1" ht="11.25">
      <c r="B159" s="204"/>
      <c r="C159" s="205"/>
      <c r="D159" s="206" t="s">
        <v>157</v>
      </c>
      <c r="E159" s="207" t="s">
        <v>1</v>
      </c>
      <c r="F159" s="208" t="s">
        <v>195</v>
      </c>
      <c r="G159" s="205"/>
      <c r="H159" s="209">
        <v>6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157</v>
      </c>
      <c r="AU159" s="215" t="s">
        <v>88</v>
      </c>
      <c r="AV159" s="12" t="s">
        <v>88</v>
      </c>
      <c r="AW159" s="12" t="s">
        <v>32</v>
      </c>
      <c r="AX159" s="12" t="s">
        <v>78</v>
      </c>
      <c r="AY159" s="215" t="s">
        <v>148</v>
      </c>
    </row>
    <row r="160" spans="2:51" s="14" customFormat="1" ht="11.25">
      <c r="B160" s="239"/>
      <c r="C160" s="240"/>
      <c r="D160" s="206" t="s">
        <v>157</v>
      </c>
      <c r="E160" s="241" t="s">
        <v>1</v>
      </c>
      <c r="F160" s="242" t="s">
        <v>196</v>
      </c>
      <c r="G160" s="240"/>
      <c r="H160" s="241" t="s">
        <v>1</v>
      </c>
      <c r="I160" s="243"/>
      <c r="J160" s="240"/>
      <c r="K160" s="240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157</v>
      </c>
      <c r="AU160" s="248" t="s">
        <v>88</v>
      </c>
      <c r="AV160" s="14" t="s">
        <v>86</v>
      </c>
      <c r="AW160" s="14" t="s">
        <v>32</v>
      </c>
      <c r="AX160" s="14" t="s">
        <v>78</v>
      </c>
      <c r="AY160" s="248" t="s">
        <v>148</v>
      </c>
    </row>
    <row r="161" spans="2:51" s="12" customFormat="1" ht="11.25">
      <c r="B161" s="204"/>
      <c r="C161" s="205"/>
      <c r="D161" s="206" t="s">
        <v>157</v>
      </c>
      <c r="E161" s="207" t="s">
        <v>1</v>
      </c>
      <c r="F161" s="208" t="s">
        <v>197</v>
      </c>
      <c r="G161" s="205"/>
      <c r="H161" s="209">
        <v>4.305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157</v>
      </c>
      <c r="AU161" s="215" t="s">
        <v>88</v>
      </c>
      <c r="AV161" s="12" t="s">
        <v>88</v>
      </c>
      <c r="AW161" s="12" t="s">
        <v>32</v>
      </c>
      <c r="AX161" s="12" t="s">
        <v>78</v>
      </c>
      <c r="AY161" s="215" t="s">
        <v>148</v>
      </c>
    </row>
    <row r="162" spans="2:51" s="12" customFormat="1" ht="11.25">
      <c r="B162" s="204"/>
      <c r="C162" s="205"/>
      <c r="D162" s="206" t="s">
        <v>157</v>
      </c>
      <c r="E162" s="207" t="s">
        <v>1</v>
      </c>
      <c r="F162" s="208" t="s">
        <v>195</v>
      </c>
      <c r="G162" s="205"/>
      <c r="H162" s="209">
        <v>6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157</v>
      </c>
      <c r="AU162" s="215" t="s">
        <v>88</v>
      </c>
      <c r="AV162" s="12" t="s">
        <v>88</v>
      </c>
      <c r="AW162" s="12" t="s">
        <v>32</v>
      </c>
      <c r="AX162" s="12" t="s">
        <v>78</v>
      </c>
      <c r="AY162" s="215" t="s">
        <v>148</v>
      </c>
    </row>
    <row r="163" spans="2:51" s="12" customFormat="1" ht="11.25">
      <c r="B163" s="204"/>
      <c r="C163" s="205"/>
      <c r="D163" s="206" t="s">
        <v>157</v>
      </c>
      <c r="E163" s="207" t="s">
        <v>1</v>
      </c>
      <c r="F163" s="208" t="s">
        <v>198</v>
      </c>
      <c r="G163" s="205"/>
      <c r="H163" s="209">
        <v>1.76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157</v>
      </c>
      <c r="AU163" s="215" t="s">
        <v>88</v>
      </c>
      <c r="AV163" s="12" t="s">
        <v>88</v>
      </c>
      <c r="AW163" s="12" t="s">
        <v>32</v>
      </c>
      <c r="AX163" s="12" t="s">
        <v>78</v>
      </c>
      <c r="AY163" s="215" t="s">
        <v>148</v>
      </c>
    </row>
    <row r="164" spans="2:51" s="13" customFormat="1" ht="11.25">
      <c r="B164" s="216"/>
      <c r="C164" s="217"/>
      <c r="D164" s="206" t="s">
        <v>157</v>
      </c>
      <c r="E164" s="218" t="s">
        <v>1</v>
      </c>
      <c r="F164" s="219" t="s">
        <v>159</v>
      </c>
      <c r="G164" s="217"/>
      <c r="H164" s="220">
        <v>18.065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157</v>
      </c>
      <c r="AU164" s="226" t="s">
        <v>88</v>
      </c>
      <c r="AV164" s="13" t="s">
        <v>155</v>
      </c>
      <c r="AW164" s="13" t="s">
        <v>32</v>
      </c>
      <c r="AX164" s="13" t="s">
        <v>86</v>
      </c>
      <c r="AY164" s="226" t="s">
        <v>148</v>
      </c>
    </row>
    <row r="165" spans="2:65" s="1" customFormat="1" ht="24" customHeight="1">
      <c r="B165" s="34"/>
      <c r="C165" s="191" t="s">
        <v>163</v>
      </c>
      <c r="D165" s="191" t="s">
        <v>150</v>
      </c>
      <c r="E165" s="192" t="s">
        <v>199</v>
      </c>
      <c r="F165" s="193" t="s">
        <v>200</v>
      </c>
      <c r="G165" s="194" t="s">
        <v>153</v>
      </c>
      <c r="H165" s="195">
        <v>110.476</v>
      </c>
      <c r="I165" s="196"/>
      <c r="J165" s="197">
        <f>ROUND(I165*H165,2)</f>
        <v>0</v>
      </c>
      <c r="K165" s="193" t="s">
        <v>154</v>
      </c>
      <c r="L165" s="38"/>
      <c r="M165" s="198" t="s">
        <v>1</v>
      </c>
      <c r="N165" s="199" t="s">
        <v>43</v>
      </c>
      <c r="O165" s="66"/>
      <c r="P165" s="200">
        <f>O165*H165</f>
        <v>0</v>
      </c>
      <c r="Q165" s="200">
        <v>0.06917</v>
      </c>
      <c r="R165" s="200">
        <f>Q165*H165</f>
        <v>7.641624919999999</v>
      </c>
      <c r="S165" s="200">
        <v>0</v>
      </c>
      <c r="T165" s="201">
        <f>S165*H165</f>
        <v>0</v>
      </c>
      <c r="AR165" s="202" t="s">
        <v>155</v>
      </c>
      <c r="AT165" s="202" t="s">
        <v>150</v>
      </c>
      <c r="AU165" s="202" t="s">
        <v>88</v>
      </c>
      <c r="AY165" s="17" t="s">
        <v>148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86</v>
      </c>
      <c r="BK165" s="203">
        <f>ROUND(I165*H165,2)</f>
        <v>0</v>
      </c>
      <c r="BL165" s="17" t="s">
        <v>155</v>
      </c>
      <c r="BM165" s="202" t="s">
        <v>201</v>
      </c>
    </row>
    <row r="166" spans="2:51" s="14" customFormat="1" ht="11.25">
      <c r="B166" s="239"/>
      <c r="C166" s="240"/>
      <c r="D166" s="206" t="s">
        <v>157</v>
      </c>
      <c r="E166" s="241" t="s">
        <v>1</v>
      </c>
      <c r="F166" s="242" t="s">
        <v>189</v>
      </c>
      <c r="G166" s="240"/>
      <c r="H166" s="241" t="s">
        <v>1</v>
      </c>
      <c r="I166" s="243"/>
      <c r="J166" s="240"/>
      <c r="K166" s="240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157</v>
      </c>
      <c r="AU166" s="248" t="s">
        <v>88</v>
      </c>
      <c r="AV166" s="14" t="s">
        <v>86</v>
      </c>
      <c r="AW166" s="14" t="s">
        <v>32</v>
      </c>
      <c r="AX166" s="14" t="s">
        <v>78</v>
      </c>
      <c r="AY166" s="248" t="s">
        <v>148</v>
      </c>
    </row>
    <row r="167" spans="2:51" s="12" customFormat="1" ht="11.25">
      <c r="B167" s="204"/>
      <c r="C167" s="205"/>
      <c r="D167" s="206" t="s">
        <v>157</v>
      </c>
      <c r="E167" s="207" t="s">
        <v>1</v>
      </c>
      <c r="F167" s="208" t="s">
        <v>202</v>
      </c>
      <c r="G167" s="205"/>
      <c r="H167" s="209">
        <v>19.98</v>
      </c>
      <c r="I167" s="210"/>
      <c r="J167" s="205"/>
      <c r="K167" s="205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157</v>
      </c>
      <c r="AU167" s="215" t="s">
        <v>88</v>
      </c>
      <c r="AV167" s="12" t="s">
        <v>88</v>
      </c>
      <c r="AW167" s="12" t="s">
        <v>32</v>
      </c>
      <c r="AX167" s="12" t="s">
        <v>78</v>
      </c>
      <c r="AY167" s="215" t="s">
        <v>148</v>
      </c>
    </row>
    <row r="168" spans="2:51" s="12" customFormat="1" ht="11.25">
      <c r="B168" s="204"/>
      <c r="C168" s="205"/>
      <c r="D168" s="206" t="s">
        <v>157</v>
      </c>
      <c r="E168" s="207" t="s">
        <v>1</v>
      </c>
      <c r="F168" s="208" t="s">
        <v>203</v>
      </c>
      <c r="G168" s="205"/>
      <c r="H168" s="209">
        <v>22.015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157</v>
      </c>
      <c r="AU168" s="215" t="s">
        <v>88</v>
      </c>
      <c r="AV168" s="12" t="s">
        <v>88</v>
      </c>
      <c r="AW168" s="12" t="s">
        <v>32</v>
      </c>
      <c r="AX168" s="12" t="s">
        <v>78</v>
      </c>
      <c r="AY168" s="215" t="s">
        <v>148</v>
      </c>
    </row>
    <row r="169" spans="2:51" s="12" customFormat="1" ht="11.25">
      <c r="B169" s="204"/>
      <c r="C169" s="205"/>
      <c r="D169" s="206" t="s">
        <v>157</v>
      </c>
      <c r="E169" s="207" t="s">
        <v>1</v>
      </c>
      <c r="F169" s="208" t="s">
        <v>204</v>
      </c>
      <c r="G169" s="205"/>
      <c r="H169" s="209">
        <v>12.395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157</v>
      </c>
      <c r="AU169" s="215" t="s">
        <v>88</v>
      </c>
      <c r="AV169" s="12" t="s">
        <v>88</v>
      </c>
      <c r="AW169" s="12" t="s">
        <v>32</v>
      </c>
      <c r="AX169" s="12" t="s">
        <v>78</v>
      </c>
      <c r="AY169" s="215" t="s">
        <v>148</v>
      </c>
    </row>
    <row r="170" spans="2:51" s="14" customFormat="1" ht="11.25">
      <c r="B170" s="239"/>
      <c r="C170" s="240"/>
      <c r="D170" s="206" t="s">
        <v>157</v>
      </c>
      <c r="E170" s="241" t="s">
        <v>1</v>
      </c>
      <c r="F170" s="242" t="s">
        <v>205</v>
      </c>
      <c r="G170" s="240"/>
      <c r="H170" s="241" t="s">
        <v>1</v>
      </c>
      <c r="I170" s="243"/>
      <c r="J170" s="240"/>
      <c r="K170" s="240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157</v>
      </c>
      <c r="AU170" s="248" t="s">
        <v>88</v>
      </c>
      <c r="AV170" s="14" t="s">
        <v>86</v>
      </c>
      <c r="AW170" s="14" t="s">
        <v>32</v>
      </c>
      <c r="AX170" s="14" t="s">
        <v>78</v>
      </c>
      <c r="AY170" s="248" t="s">
        <v>148</v>
      </c>
    </row>
    <row r="171" spans="2:51" s="12" customFormat="1" ht="11.25">
      <c r="B171" s="204"/>
      <c r="C171" s="205"/>
      <c r="D171" s="206" t="s">
        <v>157</v>
      </c>
      <c r="E171" s="207" t="s">
        <v>1</v>
      </c>
      <c r="F171" s="208" t="s">
        <v>206</v>
      </c>
      <c r="G171" s="205"/>
      <c r="H171" s="209">
        <v>-6.895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157</v>
      </c>
      <c r="AU171" s="215" t="s">
        <v>88</v>
      </c>
      <c r="AV171" s="12" t="s">
        <v>88</v>
      </c>
      <c r="AW171" s="12" t="s">
        <v>32</v>
      </c>
      <c r="AX171" s="12" t="s">
        <v>78</v>
      </c>
      <c r="AY171" s="215" t="s">
        <v>148</v>
      </c>
    </row>
    <row r="172" spans="2:51" s="14" customFormat="1" ht="11.25">
      <c r="B172" s="239"/>
      <c r="C172" s="240"/>
      <c r="D172" s="206" t="s">
        <v>157</v>
      </c>
      <c r="E172" s="241" t="s">
        <v>1</v>
      </c>
      <c r="F172" s="242" t="s">
        <v>196</v>
      </c>
      <c r="G172" s="240"/>
      <c r="H172" s="241" t="s">
        <v>1</v>
      </c>
      <c r="I172" s="243"/>
      <c r="J172" s="240"/>
      <c r="K172" s="240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157</v>
      </c>
      <c r="AU172" s="248" t="s">
        <v>88</v>
      </c>
      <c r="AV172" s="14" t="s">
        <v>86</v>
      </c>
      <c r="AW172" s="14" t="s">
        <v>32</v>
      </c>
      <c r="AX172" s="14" t="s">
        <v>78</v>
      </c>
      <c r="AY172" s="248" t="s">
        <v>148</v>
      </c>
    </row>
    <row r="173" spans="2:51" s="12" customFormat="1" ht="11.25">
      <c r="B173" s="204"/>
      <c r="C173" s="205"/>
      <c r="D173" s="206" t="s">
        <v>157</v>
      </c>
      <c r="E173" s="207" t="s">
        <v>1</v>
      </c>
      <c r="F173" s="208" t="s">
        <v>207</v>
      </c>
      <c r="G173" s="205"/>
      <c r="H173" s="209">
        <v>32.4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157</v>
      </c>
      <c r="AU173" s="215" t="s">
        <v>88</v>
      </c>
      <c r="AV173" s="12" t="s">
        <v>88</v>
      </c>
      <c r="AW173" s="12" t="s">
        <v>32</v>
      </c>
      <c r="AX173" s="12" t="s">
        <v>78</v>
      </c>
      <c r="AY173" s="215" t="s">
        <v>148</v>
      </c>
    </row>
    <row r="174" spans="2:51" s="12" customFormat="1" ht="11.25">
      <c r="B174" s="204"/>
      <c r="C174" s="205"/>
      <c r="D174" s="206" t="s">
        <v>157</v>
      </c>
      <c r="E174" s="207" t="s">
        <v>1</v>
      </c>
      <c r="F174" s="208" t="s">
        <v>208</v>
      </c>
      <c r="G174" s="205"/>
      <c r="H174" s="209">
        <v>10.05</v>
      </c>
      <c r="I174" s="210"/>
      <c r="J174" s="205"/>
      <c r="K174" s="205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157</v>
      </c>
      <c r="AU174" s="215" t="s">
        <v>88</v>
      </c>
      <c r="AV174" s="12" t="s">
        <v>88</v>
      </c>
      <c r="AW174" s="12" t="s">
        <v>32</v>
      </c>
      <c r="AX174" s="12" t="s">
        <v>78</v>
      </c>
      <c r="AY174" s="215" t="s">
        <v>148</v>
      </c>
    </row>
    <row r="175" spans="2:51" s="12" customFormat="1" ht="11.25">
      <c r="B175" s="204"/>
      <c r="C175" s="205"/>
      <c r="D175" s="206" t="s">
        <v>157</v>
      </c>
      <c r="E175" s="207" t="s">
        <v>1</v>
      </c>
      <c r="F175" s="208" t="s">
        <v>209</v>
      </c>
      <c r="G175" s="205"/>
      <c r="H175" s="209">
        <v>35.7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157</v>
      </c>
      <c r="AU175" s="215" t="s">
        <v>88</v>
      </c>
      <c r="AV175" s="12" t="s">
        <v>88</v>
      </c>
      <c r="AW175" s="12" t="s">
        <v>32</v>
      </c>
      <c r="AX175" s="12" t="s">
        <v>78</v>
      </c>
      <c r="AY175" s="215" t="s">
        <v>148</v>
      </c>
    </row>
    <row r="176" spans="2:51" s="14" customFormat="1" ht="11.25">
      <c r="B176" s="239"/>
      <c r="C176" s="240"/>
      <c r="D176" s="206" t="s">
        <v>157</v>
      </c>
      <c r="E176" s="241" t="s">
        <v>1</v>
      </c>
      <c r="F176" s="242" t="s">
        <v>205</v>
      </c>
      <c r="G176" s="240"/>
      <c r="H176" s="241" t="s">
        <v>1</v>
      </c>
      <c r="I176" s="243"/>
      <c r="J176" s="240"/>
      <c r="K176" s="240"/>
      <c r="L176" s="244"/>
      <c r="M176" s="245"/>
      <c r="N176" s="246"/>
      <c r="O176" s="246"/>
      <c r="P176" s="246"/>
      <c r="Q176" s="246"/>
      <c r="R176" s="246"/>
      <c r="S176" s="246"/>
      <c r="T176" s="247"/>
      <c r="AT176" s="248" t="s">
        <v>157</v>
      </c>
      <c r="AU176" s="248" t="s">
        <v>88</v>
      </c>
      <c r="AV176" s="14" t="s">
        <v>86</v>
      </c>
      <c r="AW176" s="14" t="s">
        <v>32</v>
      </c>
      <c r="AX176" s="14" t="s">
        <v>78</v>
      </c>
      <c r="AY176" s="248" t="s">
        <v>148</v>
      </c>
    </row>
    <row r="177" spans="2:51" s="12" customFormat="1" ht="11.25">
      <c r="B177" s="204"/>
      <c r="C177" s="205"/>
      <c r="D177" s="206" t="s">
        <v>157</v>
      </c>
      <c r="E177" s="207" t="s">
        <v>1</v>
      </c>
      <c r="F177" s="208" t="s">
        <v>210</v>
      </c>
      <c r="G177" s="205"/>
      <c r="H177" s="209">
        <v>-15.169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157</v>
      </c>
      <c r="AU177" s="215" t="s">
        <v>88</v>
      </c>
      <c r="AV177" s="12" t="s">
        <v>88</v>
      </c>
      <c r="AW177" s="12" t="s">
        <v>32</v>
      </c>
      <c r="AX177" s="12" t="s">
        <v>78</v>
      </c>
      <c r="AY177" s="215" t="s">
        <v>148</v>
      </c>
    </row>
    <row r="178" spans="2:51" s="13" customFormat="1" ht="11.25">
      <c r="B178" s="216"/>
      <c r="C178" s="217"/>
      <c r="D178" s="206" t="s">
        <v>157</v>
      </c>
      <c r="E178" s="218" t="s">
        <v>1</v>
      </c>
      <c r="F178" s="219" t="s">
        <v>159</v>
      </c>
      <c r="G178" s="217"/>
      <c r="H178" s="220">
        <v>110.47600000000001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157</v>
      </c>
      <c r="AU178" s="226" t="s">
        <v>88</v>
      </c>
      <c r="AV178" s="13" t="s">
        <v>155</v>
      </c>
      <c r="AW178" s="13" t="s">
        <v>32</v>
      </c>
      <c r="AX178" s="13" t="s">
        <v>86</v>
      </c>
      <c r="AY178" s="226" t="s">
        <v>148</v>
      </c>
    </row>
    <row r="179" spans="2:65" s="1" customFormat="1" ht="24" customHeight="1">
      <c r="B179" s="34"/>
      <c r="C179" s="191" t="s">
        <v>211</v>
      </c>
      <c r="D179" s="191" t="s">
        <v>150</v>
      </c>
      <c r="E179" s="192" t="s">
        <v>212</v>
      </c>
      <c r="F179" s="193" t="s">
        <v>213</v>
      </c>
      <c r="G179" s="194" t="s">
        <v>153</v>
      </c>
      <c r="H179" s="195">
        <v>1.845</v>
      </c>
      <c r="I179" s="196"/>
      <c r="J179" s="197">
        <f>ROUND(I179*H179,2)</f>
        <v>0</v>
      </c>
      <c r="K179" s="193" t="s">
        <v>154</v>
      </c>
      <c r="L179" s="38"/>
      <c r="M179" s="198" t="s">
        <v>1</v>
      </c>
      <c r="N179" s="199" t="s">
        <v>43</v>
      </c>
      <c r="O179" s="66"/>
      <c r="P179" s="200">
        <f>O179*H179</f>
        <v>0</v>
      </c>
      <c r="Q179" s="200">
        <v>0.10325</v>
      </c>
      <c r="R179" s="200">
        <f>Q179*H179</f>
        <v>0.19049624999999998</v>
      </c>
      <c r="S179" s="200">
        <v>0</v>
      </c>
      <c r="T179" s="201">
        <f>S179*H179</f>
        <v>0</v>
      </c>
      <c r="AR179" s="202" t="s">
        <v>155</v>
      </c>
      <c r="AT179" s="202" t="s">
        <v>150</v>
      </c>
      <c r="AU179" s="202" t="s">
        <v>88</v>
      </c>
      <c r="AY179" s="17" t="s">
        <v>148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86</v>
      </c>
      <c r="BK179" s="203">
        <f>ROUND(I179*H179,2)</f>
        <v>0</v>
      </c>
      <c r="BL179" s="17" t="s">
        <v>155</v>
      </c>
      <c r="BM179" s="202" t="s">
        <v>214</v>
      </c>
    </row>
    <row r="180" spans="2:51" s="14" customFormat="1" ht="11.25">
      <c r="B180" s="239"/>
      <c r="C180" s="240"/>
      <c r="D180" s="206" t="s">
        <v>157</v>
      </c>
      <c r="E180" s="241" t="s">
        <v>1</v>
      </c>
      <c r="F180" s="242" t="s">
        <v>189</v>
      </c>
      <c r="G180" s="240"/>
      <c r="H180" s="241" t="s">
        <v>1</v>
      </c>
      <c r="I180" s="243"/>
      <c r="J180" s="240"/>
      <c r="K180" s="240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157</v>
      </c>
      <c r="AU180" s="248" t="s">
        <v>88</v>
      </c>
      <c r="AV180" s="14" t="s">
        <v>86</v>
      </c>
      <c r="AW180" s="14" t="s">
        <v>32</v>
      </c>
      <c r="AX180" s="14" t="s">
        <v>78</v>
      </c>
      <c r="AY180" s="248" t="s">
        <v>148</v>
      </c>
    </row>
    <row r="181" spans="2:51" s="12" customFormat="1" ht="11.25">
      <c r="B181" s="204"/>
      <c r="C181" s="205"/>
      <c r="D181" s="206" t="s">
        <v>157</v>
      </c>
      <c r="E181" s="207" t="s">
        <v>1</v>
      </c>
      <c r="F181" s="208" t="s">
        <v>215</v>
      </c>
      <c r="G181" s="205"/>
      <c r="H181" s="209">
        <v>1.845</v>
      </c>
      <c r="I181" s="210"/>
      <c r="J181" s="205"/>
      <c r="K181" s="205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157</v>
      </c>
      <c r="AU181" s="215" t="s">
        <v>88</v>
      </c>
      <c r="AV181" s="12" t="s">
        <v>88</v>
      </c>
      <c r="AW181" s="12" t="s">
        <v>32</v>
      </c>
      <c r="AX181" s="12" t="s">
        <v>78</v>
      </c>
      <c r="AY181" s="215" t="s">
        <v>148</v>
      </c>
    </row>
    <row r="182" spans="2:51" s="13" customFormat="1" ht="11.25">
      <c r="B182" s="216"/>
      <c r="C182" s="217"/>
      <c r="D182" s="206" t="s">
        <v>157</v>
      </c>
      <c r="E182" s="218" t="s">
        <v>1</v>
      </c>
      <c r="F182" s="219" t="s">
        <v>159</v>
      </c>
      <c r="G182" s="217"/>
      <c r="H182" s="220">
        <v>1.845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157</v>
      </c>
      <c r="AU182" s="226" t="s">
        <v>88</v>
      </c>
      <c r="AV182" s="13" t="s">
        <v>155</v>
      </c>
      <c r="AW182" s="13" t="s">
        <v>32</v>
      </c>
      <c r="AX182" s="13" t="s">
        <v>86</v>
      </c>
      <c r="AY182" s="226" t="s">
        <v>148</v>
      </c>
    </row>
    <row r="183" spans="2:65" s="1" customFormat="1" ht="24" customHeight="1">
      <c r="B183" s="34"/>
      <c r="C183" s="191" t="s">
        <v>216</v>
      </c>
      <c r="D183" s="191" t="s">
        <v>150</v>
      </c>
      <c r="E183" s="192" t="s">
        <v>217</v>
      </c>
      <c r="F183" s="193" t="s">
        <v>218</v>
      </c>
      <c r="G183" s="194" t="s">
        <v>153</v>
      </c>
      <c r="H183" s="195">
        <v>20.22</v>
      </c>
      <c r="I183" s="196"/>
      <c r="J183" s="197">
        <f>ROUND(I183*H183,2)</f>
        <v>0</v>
      </c>
      <c r="K183" s="193" t="s">
        <v>154</v>
      </c>
      <c r="L183" s="38"/>
      <c r="M183" s="198" t="s">
        <v>1</v>
      </c>
      <c r="N183" s="199" t="s">
        <v>43</v>
      </c>
      <c r="O183" s="66"/>
      <c r="P183" s="200">
        <f>O183*H183</f>
        <v>0</v>
      </c>
      <c r="Q183" s="200">
        <v>0.06405</v>
      </c>
      <c r="R183" s="200">
        <f>Q183*H183</f>
        <v>1.2950909999999998</v>
      </c>
      <c r="S183" s="200">
        <v>0</v>
      </c>
      <c r="T183" s="201">
        <f>S183*H183</f>
        <v>0</v>
      </c>
      <c r="AR183" s="202" t="s">
        <v>155</v>
      </c>
      <c r="AT183" s="202" t="s">
        <v>150</v>
      </c>
      <c r="AU183" s="202" t="s">
        <v>88</v>
      </c>
      <c r="AY183" s="17" t="s">
        <v>148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86</v>
      </c>
      <c r="BK183" s="203">
        <f>ROUND(I183*H183,2)</f>
        <v>0</v>
      </c>
      <c r="BL183" s="17" t="s">
        <v>155</v>
      </c>
      <c r="BM183" s="202" t="s">
        <v>219</v>
      </c>
    </row>
    <row r="184" spans="2:51" s="14" customFormat="1" ht="11.25">
      <c r="B184" s="239"/>
      <c r="C184" s="240"/>
      <c r="D184" s="206" t="s">
        <v>157</v>
      </c>
      <c r="E184" s="241" t="s">
        <v>1</v>
      </c>
      <c r="F184" s="242" t="s">
        <v>220</v>
      </c>
      <c r="G184" s="240"/>
      <c r="H184" s="241" t="s">
        <v>1</v>
      </c>
      <c r="I184" s="243"/>
      <c r="J184" s="240"/>
      <c r="K184" s="240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157</v>
      </c>
      <c r="AU184" s="248" t="s">
        <v>88</v>
      </c>
      <c r="AV184" s="14" t="s">
        <v>86</v>
      </c>
      <c r="AW184" s="14" t="s">
        <v>32</v>
      </c>
      <c r="AX184" s="14" t="s">
        <v>78</v>
      </c>
      <c r="AY184" s="248" t="s">
        <v>148</v>
      </c>
    </row>
    <row r="185" spans="2:51" s="12" customFormat="1" ht="11.25">
      <c r="B185" s="204"/>
      <c r="C185" s="205"/>
      <c r="D185" s="206" t="s">
        <v>157</v>
      </c>
      <c r="E185" s="207" t="s">
        <v>1</v>
      </c>
      <c r="F185" s="208" t="s">
        <v>221</v>
      </c>
      <c r="G185" s="205"/>
      <c r="H185" s="209">
        <v>19.5</v>
      </c>
      <c r="I185" s="210"/>
      <c r="J185" s="205"/>
      <c r="K185" s="205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157</v>
      </c>
      <c r="AU185" s="215" t="s">
        <v>88</v>
      </c>
      <c r="AV185" s="12" t="s">
        <v>88</v>
      </c>
      <c r="AW185" s="12" t="s">
        <v>32</v>
      </c>
      <c r="AX185" s="12" t="s">
        <v>78</v>
      </c>
      <c r="AY185" s="215" t="s">
        <v>148</v>
      </c>
    </row>
    <row r="186" spans="2:51" s="14" customFormat="1" ht="11.25">
      <c r="B186" s="239"/>
      <c r="C186" s="240"/>
      <c r="D186" s="206" t="s">
        <v>157</v>
      </c>
      <c r="E186" s="241" t="s">
        <v>1</v>
      </c>
      <c r="F186" s="242" t="s">
        <v>222</v>
      </c>
      <c r="G186" s="240"/>
      <c r="H186" s="241" t="s">
        <v>1</v>
      </c>
      <c r="I186" s="243"/>
      <c r="J186" s="240"/>
      <c r="K186" s="240"/>
      <c r="L186" s="244"/>
      <c r="M186" s="245"/>
      <c r="N186" s="246"/>
      <c r="O186" s="246"/>
      <c r="P186" s="246"/>
      <c r="Q186" s="246"/>
      <c r="R186" s="246"/>
      <c r="S186" s="246"/>
      <c r="T186" s="247"/>
      <c r="AT186" s="248" t="s">
        <v>157</v>
      </c>
      <c r="AU186" s="248" t="s">
        <v>88</v>
      </c>
      <c r="AV186" s="14" t="s">
        <v>86</v>
      </c>
      <c r="AW186" s="14" t="s">
        <v>32</v>
      </c>
      <c r="AX186" s="14" t="s">
        <v>78</v>
      </c>
      <c r="AY186" s="248" t="s">
        <v>148</v>
      </c>
    </row>
    <row r="187" spans="2:51" s="12" customFormat="1" ht="11.25">
      <c r="B187" s="204"/>
      <c r="C187" s="205"/>
      <c r="D187" s="206" t="s">
        <v>157</v>
      </c>
      <c r="E187" s="207" t="s">
        <v>1</v>
      </c>
      <c r="F187" s="208" t="s">
        <v>223</v>
      </c>
      <c r="G187" s="205"/>
      <c r="H187" s="209">
        <v>0.72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157</v>
      </c>
      <c r="AU187" s="215" t="s">
        <v>88</v>
      </c>
      <c r="AV187" s="12" t="s">
        <v>88</v>
      </c>
      <c r="AW187" s="12" t="s">
        <v>32</v>
      </c>
      <c r="AX187" s="12" t="s">
        <v>78</v>
      </c>
      <c r="AY187" s="215" t="s">
        <v>148</v>
      </c>
    </row>
    <row r="188" spans="2:51" s="13" customFormat="1" ht="11.25">
      <c r="B188" s="216"/>
      <c r="C188" s="217"/>
      <c r="D188" s="206" t="s">
        <v>157</v>
      </c>
      <c r="E188" s="218" t="s">
        <v>1</v>
      </c>
      <c r="F188" s="219" t="s">
        <v>159</v>
      </c>
      <c r="G188" s="217"/>
      <c r="H188" s="220">
        <v>20.22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157</v>
      </c>
      <c r="AU188" s="226" t="s">
        <v>88</v>
      </c>
      <c r="AV188" s="13" t="s">
        <v>155</v>
      </c>
      <c r="AW188" s="13" t="s">
        <v>32</v>
      </c>
      <c r="AX188" s="13" t="s">
        <v>86</v>
      </c>
      <c r="AY188" s="226" t="s">
        <v>148</v>
      </c>
    </row>
    <row r="189" spans="2:65" s="1" customFormat="1" ht="16.5" customHeight="1">
      <c r="B189" s="34"/>
      <c r="C189" s="191" t="s">
        <v>224</v>
      </c>
      <c r="D189" s="191" t="s">
        <v>150</v>
      </c>
      <c r="E189" s="192" t="s">
        <v>225</v>
      </c>
      <c r="F189" s="193" t="s">
        <v>226</v>
      </c>
      <c r="G189" s="194" t="s">
        <v>153</v>
      </c>
      <c r="H189" s="195">
        <v>3.6</v>
      </c>
      <c r="I189" s="196"/>
      <c r="J189" s="197">
        <f>ROUND(I189*H189,2)</f>
        <v>0</v>
      </c>
      <c r="K189" s="193" t="s">
        <v>154</v>
      </c>
      <c r="L189" s="38"/>
      <c r="M189" s="198" t="s">
        <v>1</v>
      </c>
      <c r="N189" s="199" t="s">
        <v>43</v>
      </c>
      <c r="O189" s="66"/>
      <c r="P189" s="200">
        <f>O189*H189</f>
        <v>0</v>
      </c>
      <c r="Q189" s="200">
        <v>0.25365</v>
      </c>
      <c r="R189" s="200">
        <f>Q189*H189</f>
        <v>0.91314</v>
      </c>
      <c r="S189" s="200">
        <v>0</v>
      </c>
      <c r="T189" s="201">
        <f>S189*H189</f>
        <v>0</v>
      </c>
      <c r="AR189" s="202" t="s">
        <v>155</v>
      </c>
      <c r="AT189" s="202" t="s">
        <v>150</v>
      </c>
      <c r="AU189" s="202" t="s">
        <v>88</v>
      </c>
      <c r="AY189" s="17" t="s">
        <v>148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86</v>
      </c>
      <c r="BK189" s="203">
        <f>ROUND(I189*H189,2)</f>
        <v>0</v>
      </c>
      <c r="BL189" s="17" t="s">
        <v>155</v>
      </c>
      <c r="BM189" s="202" t="s">
        <v>227</v>
      </c>
    </row>
    <row r="190" spans="2:51" s="14" customFormat="1" ht="11.25">
      <c r="B190" s="239"/>
      <c r="C190" s="240"/>
      <c r="D190" s="206" t="s">
        <v>157</v>
      </c>
      <c r="E190" s="241" t="s">
        <v>1</v>
      </c>
      <c r="F190" s="242" t="s">
        <v>228</v>
      </c>
      <c r="G190" s="240"/>
      <c r="H190" s="241" t="s">
        <v>1</v>
      </c>
      <c r="I190" s="243"/>
      <c r="J190" s="240"/>
      <c r="K190" s="240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157</v>
      </c>
      <c r="AU190" s="248" t="s">
        <v>88</v>
      </c>
      <c r="AV190" s="14" t="s">
        <v>86</v>
      </c>
      <c r="AW190" s="14" t="s">
        <v>32</v>
      </c>
      <c r="AX190" s="14" t="s">
        <v>78</v>
      </c>
      <c r="AY190" s="248" t="s">
        <v>148</v>
      </c>
    </row>
    <row r="191" spans="2:51" s="12" customFormat="1" ht="11.25">
      <c r="B191" s="204"/>
      <c r="C191" s="205"/>
      <c r="D191" s="206" t="s">
        <v>157</v>
      </c>
      <c r="E191" s="207" t="s">
        <v>1</v>
      </c>
      <c r="F191" s="208" t="s">
        <v>229</v>
      </c>
      <c r="G191" s="205"/>
      <c r="H191" s="209">
        <v>3.6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157</v>
      </c>
      <c r="AU191" s="215" t="s">
        <v>88</v>
      </c>
      <c r="AV191" s="12" t="s">
        <v>88</v>
      </c>
      <c r="AW191" s="12" t="s">
        <v>32</v>
      </c>
      <c r="AX191" s="12" t="s">
        <v>78</v>
      </c>
      <c r="AY191" s="215" t="s">
        <v>148</v>
      </c>
    </row>
    <row r="192" spans="2:51" s="13" customFormat="1" ht="11.25">
      <c r="B192" s="216"/>
      <c r="C192" s="217"/>
      <c r="D192" s="206" t="s">
        <v>157</v>
      </c>
      <c r="E192" s="218" t="s">
        <v>1</v>
      </c>
      <c r="F192" s="219" t="s">
        <v>159</v>
      </c>
      <c r="G192" s="217"/>
      <c r="H192" s="220">
        <v>3.6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157</v>
      </c>
      <c r="AU192" s="226" t="s">
        <v>88</v>
      </c>
      <c r="AV192" s="13" t="s">
        <v>155</v>
      </c>
      <c r="AW192" s="13" t="s">
        <v>32</v>
      </c>
      <c r="AX192" s="13" t="s">
        <v>86</v>
      </c>
      <c r="AY192" s="226" t="s">
        <v>148</v>
      </c>
    </row>
    <row r="193" spans="2:63" s="11" customFormat="1" ht="22.9" customHeight="1">
      <c r="B193" s="175"/>
      <c r="C193" s="176"/>
      <c r="D193" s="177" t="s">
        <v>77</v>
      </c>
      <c r="E193" s="189" t="s">
        <v>155</v>
      </c>
      <c r="F193" s="189" t="s">
        <v>230</v>
      </c>
      <c r="G193" s="176"/>
      <c r="H193" s="176"/>
      <c r="I193" s="179"/>
      <c r="J193" s="190">
        <f>BK193</f>
        <v>0</v>
      </c>
      <c r="K193" s="176"/>
      <c r="L193" s="181"/>
      <c r="M193" s="182"/>
      <c r="N193" s="183"/>
      <c r="O193" s="183"/>
      <c r="P193" s="184">
        <f>SUM(P194:P215)</f>
        <v>0</v>
      </c>
      <c r="Q193" s="183"/>
      <c r="R193" s="184">
        <f>SUM(R194:R215)</f>
        <v>41.448196610000004</v>
      </c>
      <c r="S193" s="183"/>
      <c r="T193" s="185">
        <f>SUM(T194:T215)</f>
        <v>0</v>
      </c>
      <c r="AR193" s="186" t="s">
        <v>86</v>
      </c>
      <c r="AT193" s="187" t="s">
        <v>77</v>
      </c>
      <c r="AU193" s="187" t="s">
        <v>86</v>
      </c>
      <c r="AY193" s="186" t="s">
        <v>148</v>
      </c>
      <c r="BK193" s="188">
        <f>SUM(BK194:BK215)</f>
        <v>0</v>
      </c>
    </row>
    <row r="194" spans="2:65" s="1" customFormat="1" ht="16.5" customHeight="1">
      <c r="B194" s="34"/>
      <c r="C194" s="191" t="s">
        <v>231</v>
      </c>
      <c r="D194" s="191" t="s">
        <v>150</v>
      </c>
      <c r="E194" s="192" t="s">
        <v>232</v>
      </c>
      <c r="F194" s="193" t="s">
        <v>233</v>
      </c>
      <c r="G194" s="194" t="s">
        <v>234</v>
      </c>
      <c r="H194" s="195">
        <v>12.672</v>
      </c>
      <c r="I194" s="196"/>
      <c r="J194" s="197">
        <f>ROUND(I194*H194,2)</f>
        <v>0</v>
      </c>
      <c r="K194" s="193" t="s">
        <v>154</v>
      </c>
      <c r="L194" s="38"/>
      <c r="M194" s="198" t="s">
        <v>1</v>
      </c>
      <c r="N194" s="199" t="s">
        <v>43</v>
      </c>
      <c r="O194" s="66"/>
      <c r="P194" s="200">
        <f>O194*H194</f>
        <v>0</v>
      </c>
      <c r="Q194" s="200">
        <v>2.45343</v>
      </c>
      <c r="R194" s="200">
        <f>Q194*H194</f>
        <v>31.08986496</v>
      </c>
      <c r="S194" s="200">
        <v>0</v>
      </c>
      <c r="T194" s="201">
        <f>S194*H194</f>
        <v>0</v>
      </c>
      <c r="AR194" s="202" t="s">
        <v>155</v>
      </c>
      <c r="AT194" s="202" t="s">
        <v>150</v>
      </c>
      <c r="AU194" s="202" t="s">
        <v>88</v>
      </c>
      <c r="AY194" s="17" t="s">
        <v>148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86</v>
      </c>
      <c r="BK194" s="203">
        <f>ROUND(I194*H194,2)</f>
        <v>0</v>
      </c>
      <c r="BL194" s="17" t="s">
        <v>155</v>
      </c>
      <c r="BM194" s="202" t="s">
        <v>235</v>
      </c>
    </row>
    <row r="195" spans="2:51" s="14" customFormat="1" ht="11.25">
      <c r="B195" s="239"/>
      <c r="C195" s="240"/>
      <c r="D195" s="206" t="s">
        <v>157</v>
      </c>
      <c r="E195" s="241" t="s">
        <v>1</v>
      </c>
      <c r="F195" s="242" t="s">
        <v>236</v>
      </c>
      <c r="G195" s="240"/>
      <c r="H195" s="241" t="s">
        <v>1</v>
      </c>
      <c r="I195" s="243"/>
      <c r="J195" s="240"/>
      <c r="K195" s="240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157</v>
      </c>
      <c r="AU195" s="248" t="s">
        <v>88</v>
      </c>
      <c r="AV195" s="14" t="s">
        <v>86</v>
      </c>
      <c r="AW195" s="14" t="s">
        <v>32</v>
      </c>
      <c r="AX195" s="14" t="s">
        <v>78</v>
      </c>
      <c r="AY195" s="248" t="s">
        <v>148</v>
      </c>
    </row>
    <row r="196" spans="2:51" s="12" customFormat="1" ht="11.25">
      <c r="B196" s="204"/>
      <c r="C196" s="205"/>
      <c r="D196" s="206" t="s">
        <v>157</v>
      </c>
      <c r="E196" s="207" t="s">
        <v>1</v>
      </c>
      <c r="F196" s="208" t="s">
        <v>237</v>
      </c>
      <c r="G196" s="205"/>
      <c r="H196" s="209">
        <v>12.672</v>
      </c>
      <c r="I196" s="210"/>
      <c r="J196" s="205"/>
      <c r="K196" s="205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157</v>
      </c>
      <c r="AU196" s="215" t="s">
        <v>88</v>
      </c>
      <c r="AV196" s="12" t="s">
        <v>88</v>
      </c>
      <c r="AW196" s="12" t="s">
        <v>32</v>
      </c>
      <c r="AX196" s="12" t="s">
        <v>78</v>
      </c>
      <c r="AY196" s="215" t="s">
        <v>148</v>
      </c>
    </row>
    <row r="197" spans="2:51" s="13" customFormat="1" ht="11.25">
      <c r="B197" s="216"/>
      <c r="C197" s="217"/>
      <c r="D197" s="206" t="s">
        <v>157</v>
      </c>
      <c r="E197" s="218" t="s">
        <v>1</v>
      </c>
      <c r="F197" s="219" t="s">
        <v>159</v>
      </c>
      <c r="G197" s="217"/>
      <c r="H197" s="220">
        <v>12.672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157</v>
      </c>
      <c r="AU197" s="226" t="s">
        <v>88</v>
      </c>
      <c r="AV197" s="13" t="s">
        <v>155</v>
      </c>
      <c r="AW197" s="13" t="s">
        <v>32</v>
      </c>
      <c r="AX197" s="13" t="s">
        <v>86</v>
      </c>
      <c r="AY197" s="226" t="s">
        <v>148</v>
      </c>
    </row>
    <row r="198" spans="2:65" s="1" customFormat="1" ht="24" customHeight="1">
      <c r="B198" s="34"/>
      <c r="C198" s="191" t="s">
        <v>238</v>
      </c>
      <c r="D198" s="191" t="s">
        <v>150</v>
      </c>
      <c r="E198" s="192" t="s">
        <v>239</v>
      </c>
      <c r="F198" s="193" t="s">
        <v>240</v>
      </c>
      <c r="G198" s="194" t="s">
        <v>153</v>
      </c>
      <c r="H198" s="195">
        <v>105.6</v>
      </c>
      <c r="I198" s="196"/>
      <c r="J198" s="197">
        <f>ROUND(I198*H198,2)</f>
        <v>0</v>
      </c>
      <c r="K198" s="193" t="s">
        <v>154</v>
      </c>
      <c r="L198" s="38"/>
      <c r="M198" s="198" t="s">
        <v>1</v>
      </c>
      <c r="N198" s="199" t="s">
        <v>43</v>
      </c>
      <c r="O198" s="66"/>
      <c r="P198" s="200">
        <f>O198*H198</f>
        <v>0</v>
      </c>
      <c r="Q198" s="200">
        <v>0.01297</v>
      </c>
      <c r="R198" s="200">
        <f>Q198*H198</f>
        <v>1.369632</v>
      </c>
      <c r="S198" s="200">
        <v>0</v>
      </c>
      <c r="T198" s="201">
        <f>S198*H198</f>
        <v>0</v>
      </c>
      <c r="AR198" s="202" t="s">
        <v>155</v>
      </c>
      <c r="AT198" s="202" t="s">
        <v>150</v>
      </c>
      <c r="AU198" s="202" t="s">
        <v>88</v>
      </c>
      <c r="AY198" s="17" t="s">
        <v>148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86</v>
      </c>
      <c r="BK198" s="203">
        <f>ROUND(I198*H198,2)</f>
        <v>0</v>
      </c>
      <c r="BL198" s="17" t="s">
        <v>155</v>
      </c>
      <c r="BM198" s="202" t="s">
        <v>241</v>
      </c>
    </row>
    <row r="199" spans="2:51" s="14" customFormat="1" ht="11.25">
      <c r="B199" s="239"/>
      <c r="C199" s="240"/>
      <c r="D199" s="206" t="s">
        <v>157</v>
      </c>
      <c r="E199" s="241" t="s">
        <v>1</v>
      </c>
      <c r="F199" s="242" t="s">
        <v>236</v>
      </c>
      <c r="G199" s="240"/>
      <c r="H199" s="241" t="s">
        <v>1</v>
      </c>
      <c r="I199" s="243"/>
      <c r="J199" s="240"/>
      <c r="K199" s="240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157</v>
      </c>
      <c r="AU199" s="248" t="s">
        <v>88</v>
      </c>
      <c r="AV199" s="14" t="s">
        <v>86</v>
      </c>
      <c r="AW199" s="14" t="s">
        <v>32</v>
      </c>
      <c r="AX199" s="14" t="s">
        <v>78</v>
      </c>
      <c r="AY199" s="248" t="s">
        <v>148</v>
      </c>
    </row>
    <row r="200" spans="2:51" s="12" customFormat="1" ht="11.25">
      <c r="B200" s="204"/>
      <c r="C200" s="205"/>
      <c r="D200" s="206" t="s">
        <v>157</v>
      </c>
      <c r="E200" s="207" t="s">
        <v>1</v>
      </c>
      <c r="F200" s="208" t="s">
        <v>242</v>
      </c>
      <c r="G200" s="205"/>
      <c r="H200" s="209">
        <v>105.6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157</v>
      </c>
      <c r="AU200" s="215" t="s">
        <v>88</v>
      </c>
      <c r="AV200" s="12" t="s">
        <v>88</v>
      </c>
      <c r="AW200" s="12" t="s">
        <v>32</v>
      </c>
      <c r="AX200" s="12" t="s">
        <v>78</v>
      </c>
      <c r="AY200" s="215" t="s">
        <v>148</v>
      </c>
    </row>
    <row r="201" spans="2:51" s="13" customFormat="1" ht="11.25">
      <c r="B201" s="216"/>
      <c r="C201" s="217"/>
      <c r="D201" s="206" t="s">
        <v>157</v>
      </c>
      <c r="E201" s="218" t="s">
        <v>1</v>
      </c>
      <c r="F201" s="219" t="s">
        <v>159</v>
      </c>
      <c r="G201" s="217"/>
      <c r="H201" s="220">
        <v>105.6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157</v>
      </c>
      <c r="AU201" s="226" t="s">
        <v>88</v>
      </c>
      <c r="AV201" s="13" t="s">
        <v>155</v>
      </c>
      <c r="AW201" s="13" t="s">
        <v>32</v>
      </c>
      <c r="AX201" s="13" t="s">
        <v>86</v>
      </c>
      <c r="AY201" s="226" t="s">
        <v>148</v>
      </c>
    </row>
    <row r="202" spans="2:65" s="1" customFormat="1" ht="24" customHeight="1">
      <c r="B202" s="34"/>
      <c r="C202" s="191" t="s">
        <v>243</v>
      </c>
      <c r="D202" s="191" t="s">
        <v>150</v>
      </c>
      <c r="E202" s="192" t="s">
        <v>244</v>
      </c>
      <c r="F202" s="193" t="s">
        <v>245</v>
      </c>
      <c r="G202" s="194" t="s">
        <v>153</v>
      </c>
      <c r="H202" s="195">
        <v>105.6</v>
      </c>
      <c r="I202" s="196"/>
      <c r="J202" s="197">
        <f>ROUND(I202*H202,2)</f>
        <v>0</v>
      </c>
      <c r="K202" s="193" t="s">
        <v>154</v>
      </c>
      <c r="L202" s="38"/>
      <c r="M202" s="198" t="s">
        <v>1</v>
      </c>
      <c r="N202" s="199" t="s">
        <v>43</v>
      </c>
      <c r="O202" s="66"/>
      <c r="P202" s="200">
        <f>O202*H202</f>
        <v>0</v>
      </c>
      <c r="Q202" s="200">
        <v>0.00081</v>
      </c>
      <c r="R202" s="200">
        <f>Q202*H202</f>
        <v>0.08553599999999999</v>
      </c>
      <c r="S202" s="200">
        <v>0</v>
      </c>
      <c r="T202" s="201">
        <f>S202*H202</f>
        <v>0</v>
      </c>
      <c r="AR202" s="202" t="s">
        <v>155</v>
      </c>
      <c r="AT202" s="202" t="s">
        <v>150</v>
      </c>
      <c r="AU202" s="202" t="s">
        <v>88</v>
      </c>
      <c r="AY202" s="17" t="s">
        <v>148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86</v>
      </c>
      <c r="BK202" s="203">
        <f>ROUND(I202*H202,2)</f>
        <v>0</v>
      </c>
      <c r="BL202" s="17" t="s">
        <v>155</v>
      </c>
      <c r="BM202" s="202" t="s">
        <v>246</v>
      </c>
    </row>
    <row r="203" spans="2:65" s="1" customFormat="1" ht="24" customHeight="1">
      <c r="B203" s="34"/>
      <c r="C203" s="191" t="s">
        <v>8</v>
      </c>
      <c r="D203" s="191" t="s">
        <v>150</v>
      </c>
      <c r="E203" s="192" t="s">
        <v>247</v>
      </c>
      <c r="F203" s="193" t="s">
        <v>248</v>
      </c>
      <c r="G203" s="194" t="s">
        <v>153</v>
      </c>
      <c r="H203" s="195">
        <v>105.6</v>
      </c>
      <c r="I203" s="196"/>
      <c r="J203" s="197">
        <f>ROUND(I203*H203,2)</f>
        <v>0</v>
      </c>
      <c r="K203" s="193" t="s">
        <v>154</v>
      </c>
      <c r="L203" s="38"/>
      <c r="M203" s="198" t="s">
        <v>1</v>
      </c>
      <c r="N203" s="199" t="s">
        <v>43</v>
      </c>
      <c r="O203" s="66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AR203" s="202" t="s">
        <v>155</v>
      </c>
      <c r="AT203" s="202" t="s">
        <v>150</v>
      </c>
      <c r="AU203" s="202" t="s">
        <v>88</v>
      </c>
      <c r="AY203" s="17" t="s">
        <v>148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86</v>
      </c>
      <c r="BK203" s="203">
        <f>ROUND(I203*H203,2)</f>
        <v>0</v>
      </c>
      <c r="BL203" s="17" t="s">
        <v>155</v>
      </c>
      <c r="BM203" s="202" t="s">
        <v>249</v>
      </c>
    </row>
    <row r="204" spans="2:65" s="1" customFormat="1" ht="16.5" customHeight="1">
      <c r="B204" s="34"/>
      <c r="C204" s="191" t="s">
        <v>171</v>
      </c>
      <c r="D204" s="191" t="s">
        <v>150</v>
      </c>
      <c r="E204" s="192" t="s">
        <v>250</v>
      </c>
      <c r="F204" s="193" t="s">
        <v>251</v>
      </c>
      <c r="G204" s="194" t="s">
        <v>175</v>
      </c>
      <c r="H204" s="195">
        <v>2.534</v>
      </c>
      <c r="I204" s="196"/>
      <c r="J204" s="197">
        <f>ROUND(I204*H204,2)</f>
        <v>0</v>
      </c>
      <c r="K204" s="193" t="s">
        <v>154</v>
      </c>
      <c r="L204" s="38"/>
      <c r="M204" s="198" t="s">
        <v>1</v>
      </c>
      <c r="N204" s="199" t="s">
        <v>43</v>
      </c>
      <c r="O204" s="66"/>
      <c r="P204" s="200">
        <f>O204*H204</f>
        <v>0</v>
      </c>
      <c r="Q204" s="200">
        <v>1.05516</v>
      </c>
      <c r="R204" s="200">
        <f>Q204*H204</f>
        <v>2.67377544</v>
      </c>
      <c r="S204" s="200">
        <v>0</v>
      </c>
      <c r="T204" s="201">
        <f>S204*H204</f>
        <v>0</v>
      </c>
      <c r="AR204" s="202" t="s">
        <v>155</v>
      </c>
      <c r="AT204" s="202" t="s">
        <v>150</v>
      </c>
      <c r="AU204" s="202" t="s">
        <v>88</v>
      </c>
      <c r="AY204" s="17" t="s">
        <v>148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7" t="s">
        <v>86</v>
      </c>
      <c r="BK204" s="203">
        <f>ROUND(I204*H204,2)</f>
        <v>0</v>
      </c>
      <c r="BL204" s="17" t="s">
        <v>155</v>
      </c>
      <c r="BM204" s="202" t="s">
        <v>252</v>
      </c>
    </row>
    <row r="205" spans="2:51" s="14" customFormat="1" ht="11.25">
      <c r="B205" s="239"/>
      <c r="C205" s="240"/>
      <c r="D205" s="206" t="s">
        <v>157</v>
      </c>
      <c r="E205" s="241" t="s">
        <v>1</v>
      </c>
      <c r="F205" s="242" t="s">
        <v>253</v>
      </c>
      <c r="G205" s="240"/>
      <c r="H205" s="241" t="s">
        <v>1</v>
      </c>
      <c r="I205" s="243"/>
      <c r="J205" s="240"/>
      <c r="K205" s="240"/>
      <c r="L205" s="244"/>
      <c r="M205" s="245"/>
      <c r="N205" s="246"/>
      <c r="O205" s="246"/>
      <c r="P205" s="246"/>
      <c r="Q205" s="246"/>
      <c r="R205" s="246"/>
      <c r="S205" s="246"/>
      <c r="T205" s="247"/>
      <c r="AT205" s="248" t="s">
        <v>157</v>
      </c>
      <c r="AU205" s="248" t="s">
        <v>88</v>
      </c>
      <c r="AV205" s="14" t="s">
        <v>86</v>
      </c>
      <c r="AW205" s="14" t="s">
        <v>32</v>
      </c>
      <c r="AX205" s="14" t="s">
        <v>78</v>
      </c>
      <c r="AY205" s="248" t="s">
        <v>148</v>
      </c>
    </row>
    <row r="206" spans="2:51" s="12" customFormat="1" ht="11.25">
      <c r="B206" s="204"/>
      <c r="C206" s="205"/>
      <c r="D206" s="206" t="s">
        <v>157</v>
      </c>
      <c r="E206" s="207" t="s">
        <v>1</v>
      </c>
      <c r="F206" s="208" t="s">
        <v>254</v>
      </c>
      <c r="G206" s="205"/>
      <c r="H206" s="209">
        <v>2.534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157</v>
      </c>
      <c r="AU206" s="215" t="s">
        <v>88</v>
      </c>
      <c r="AV206" s="12" t="s">
        <v>88</v>
      </c>
      <c r="AW206" s="12" t="s">
        <v>32</v>
      </c>
      <c r="AX206" s="12" t="s">
        <v>78</v>
      </c>
      <c r="AY206" s="215" t="s">
        <v>148</v>
      </c>
    </row>
    <row r="207" spans="2:51" s="13" customFormat="1" ht="11.25">
      <c r="B207" s="216"/>
      <c r="C207" s="217"/>
      <c r="D207" s="206" t="s">
        <v>157</v>
      </c>
      <c r="E207" s="218" t="s">
        <v>1</v>
      </c>
      <c r="F207" s="219" t="s">
        <v>159</v>
      </c>
      <c r="G207" s="217"/>
      <c r="H207" s="220">
        <v>2.534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157</v>
      </c>
      <c r="AU207" s="226" t="s">
        <v>88</v>
      </c>
      <c r="AV207" s="13" t="s">
        <v>155</v>
      </c>
      <c r="AW207" s="13" t="s">
        <v>32</v>
      </c>
      <c r="AX207" s="13" t="s">
        <v>86</v>
      </c>
      <c r="AY207" s="226" t="s">
        <v>148</v>
      </c>
    </row>
    <row r="208" spans="2:65" s="1" customFormat="1" ht="24" customHeight="1">
      <c r="B208" s="34"/>
      <c r="C208" s="191" t="s">
        <v>255</v>
      </c>
      <c r="D208" s="191" t="s">
        <v>150</v>
      </c>
      <c r="E208" s="192" t="s">
        <v>256</v>
      </c>
      <c r="F208" s="193" t="s">
        <v>257</v>
      </c>
      <c r="G208" s="194" t="s">
        <v>170</v>
      </c>
      <c r="H208" s="195">
        <v>36</v>
      </c>
      <c r="I208" s="196"/>
      <c r="J208" s="197">
        <f>ROUND(I208*H208,2)</f>
        <v>0</v>
      </c>
      <c r="K208" s="193" t="s">
        <v>1</v>
      </c>
      <c r="L208" s="38"/>
      <c r="M208" s="198" t="s">
        <v>1</v>
      </c>
      <c r="N208" s="199" t="s">
        <v>43</v>
      </c>
      <c r="O208" s="66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AR208" s="202" t="s">
        <v>155</v>
      </c>
      <c r="AT208" s="202" t="s">
        <v>150</v>
      </c>
      <c r="AU208" s="202" t="s">
        <v>88</v>
      </c>
      <c r="AY208" s="17" t="s">
        <v>148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86</v>
      </c>
      <c r="BK208" s="203">
        <f>ROUND(I208*H208,2)</f>
        <v>0</v>
      </c>
      <c r="BL208" s="17" t="s">
        <v>155</v>
      </c>
      <c r="BM208" s="202" t="s">
        <v>258</v>
      </c>
    </row>
    <row r="209" spans="2:65" s="1" customFormat="1" ht="24" customHeight="1">
      <c r="B209" s="34"/>
      <c r="C209" s="191" t="s">
        <v>259</v>
      </c>
      <c r="D209" s="191" t="s">
        <v>150</v>
      </c>
      <c r="E209" s="192" t="s">
        <v>260</v>
      </c>
      <c r="F209" s="193" t="s">
        <v>261</v>
      </c>
      <c r="G209" s="194" t="s">
        <v>175</v>
      </c>
      <c r="H209" s="195">
        <v>5.601</v>
      </c>
      <c r="I209" s="196"/>
      <c r="J209" s="197">
        <f>ROUND(I209*H209,2)</f>
        <v>0</v>
      </c>
      <c r="K209" s="193" t="s">
        <v>154</v>
      </c>
      <c r="L209" s="38"/>
      <c r="M209" s="198" t="s">
        <v>1</v>
      </c>
      <c r="N209" s="199" t="s">
        <v>43</v>
      </c>
      <c r="O209" s="66"/>
      <c r="P209" s="200">
        <f>O209*H209</f>
        <v>0</v>
      </c>
      <c r="Q209" s="200">
        <v>0.01221</v>
      </c>
      <c r="R209" s="200">
        <f>Q209*H209</f>
        <v>0.06838821</v>
      </c>
      <c r="S209" s="200">
        <v>0</v>
      </c>
      <c r="T209" s="201">
        <f>S209*H209</f>
        <v>0</v>
      </c>
      <c r="AR209" s="202" t="s">
        <v>155</v>
      </c>
      <c r="AT209" s="202" t="s">
        <v>150</v>
      </c>
      <c r="AU209" s="202" t="s">
        <v>88</v>
      </c>
      <c r="AY209" s="17" t="s">
        <v>148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7" t="s">
        <v>86</v>
      </c>
      <c r="BK209" s="203">
        <f>ROUND(I209*H209,2)</f>
        <v>0</v>
      </c>
      <c r="BL209" s="17" t="s">
        <v>155</v>
      </c>
      <c r="BM209" s="202" t="s">
        <v>262</v>
      </c>
    </row>
    <row r="210" spans="2:51" s="14" customFormat="1" ht="11.25">
      <c r="B210" s="239"/>
      <c r="C210" s="240"/>
      <c r="D210" s="206" t="s">
        <v>157</v>
      </c>
      <c r="E210" s="241" t="s">
        <v>1</v>
      </c>
      <c r="F210" s="242" t="s">
        <v>236</v>
      </c>
      <c r="G210" s="240"/>
      <c r="H210" s="241" t="s">
        <v>1</v>
      </c>
      <c r="I210" s="243"/>
      <c r="J210" s="240"/>
      <c r="K210" s="240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157</v>
      </c>
      <c r="AU210" s="248" t="s">
        <v>88</v>
      </c>
      <c r="AV210" s="14" t="s">
        <v>86</v>
      </c>
      <c r="AW210" s="14" t="s">
        <v>32</v>
      </c>
      <c r="AX210" s="14" t="s">
        <v>78</v>
      </c>
      <c r="AY210" s="248" t="s">
        <v>148</v>
      </c>
    </row>
    <row r="211" spans="2:51" s="12" customFormat="1" ht="11.25">
      <c r="B211" s="204"/>
      <c r="C211" s="205"/>
      <c r="D211" s="206" t="s">
        <v>157</v>
      </c>
      <c r="E211" s="207" t="s">
        <v>1</v>
      </c>
      <c r="F211" s="208" t="s">
        <v>263</v>
      </c>
      <c r="G211" s="205"/>
      <c r="H211" s="209">
        <v>5.601</v>
      </c>
      <c r="I211" s="210"/>
      <c r="J211" s="205"/>
      <c r="K211" s="205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157</v>
      </c>
      <c r="AU211" s="215" t="s">
        <v>88</v>
      </c>
      <c r="AV211" s="12" t="s">
        <v>88</v>
      </c>
      <c r="AW211" s="12" t="s">
        <v>32</v>
      </c>
      <c r="AX211" s="12" t="s">
        <v>78</v>
      </c>
      <c r="AY211" s="215" t="s">
        <v>148</v>
      </c>
    </row>
    <row r="212" spans="2:51" s="13" customFormat="1" ht="11.25">
      <c r="B212" s="216"/>
      <c r="C212" s="217"/>
      <c r="D212" s="206" t="s">
        <v>157</v>
      </c>
      <c r="E212" s="218" t="s">
        <v>1</v>
      </c>
      <c r="F212" s="219" t="s">
        <v>159</v>
      </c>
      <c r="G212" s="217"/>
      <c r="H212" s="220">
        <v>5.601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157</v>
      </c>
      <c r="AU212" s="226" t="s">
        <v>88</v>
      </c>
      <c r="AV212" s="13" t="s">
        <v>155</v>
      </c>
      <c r="AW212" s="13" t="s">
        <v>32</v>
      </c>
      <c r="AX212" s="13" t="s">
        <v>86</v>
      </c>
      <c r="AY212" s="226" t="s">
        <v>148</v>
      </c>
    </row>
    <row r="213" spans="2:65" s="1" customFormat="1" ht="16.5" customHeight="1">
      <c r="B213" s="34"/>
      <c r="C213" s="227" t="s">
        <v>264</v>
      </c>
      <c r="D213" s="227" t="s">
        <v>160</v>
      </c>
      <c r="E213" s="228" t="s">
        <v>265</v>
      </c>
      <c r="F213" s="229" t="s">
        <v>266</v>
      </c>
      <c r="G213" s="230" t="s">
        <v>175</v>
      </c>
      <c r="H213" s="231">
        <v>6.161</v>
      </c>
      <c r="I213" s="232"/>
      <c r="J213" s="233">
        <f>ROUND(I213*H213,2)</f>
        <v>0</v>
      </c>
      <c r="K213" s="229" t="s">
        <v>154</v>
      </c>
      <c r="L213" s="234"/>
      <c r="M213" s="235" t="s">
        <v>1</v>
      </c>
      <c r="N213" s="236" t="s">
        <v>43</v>
      </c>
      <c r="O213" s="66"/>
      <c r="P213" s="200">
        <f>O213*H213</f>
        <v>0</v>
      </c>
      <c r="Q213" s="200">
        <v>1</v>
      </c>
      <c r="R213" s="200">
        <f>Q213*H213</f>
        <v>6.161</v>
      </c>
      <c r="S213" s="200">
        <v>0</v>
      </c>
      <c r="T213" s="201">
        <f>S213*H213</f>
        <v>0</v>
      </c>
      <c r="AR213" s="202" t="s">
        <v>163</v>
      </c>
      <c r="AT213" s="202" t="s">
        <v>160</v>
      </c>
      <c r="AU213" s="202" t="s">
        <v>88</v>
      </c>
      <c r="AY213" s="17" t="s">
        <v>148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7" t="s">
        <v>86</v>
      </c>
      <c r="BK213" s="203">
        <f>ROUND(I213*H213,2)</f>
        <v>0</v>
      </c>
      <c r="BL213" s="17" t="s">
        <v>155</v>
      </c>
      <c r="BM213" s="202" t="s">
        <v>267</v>
      </c>
    </row>
    <row r="214" spans="2:47" s="1" customFormat="1" ht="19.5">
      <c r="B214" s="34"/>
      <c r="C214" s="35"/>
      <c r="D214" s="206" t="s">
        <v>182</v>
      </c>
      <c r="E214" s="35"/>
      <c r="F214" s="237" t="s">
        <v>268</v>
      </c>
      <c r="G214" s="35"/>
      <c r="H214" s="35"/>
      <c r="I214" s="110"/>
      <c r="J214" s="35"/>
      <c r="K214" s="35"/>
      <c r="L214" s="38"/>
      <c r="M214" s="238"/>
      <c r="N214" s="66"/>
      <c r="O214" s="66"/>
      <c r="P214" s="66"/>
      <c r="Q214" s="66"/>
      <c r="R214" s="66"/>
      <c r="S214" s="66"/>
      <c r="T214" s="67"/>
      <c r="AT214" s="17" t="s">
        <v>182</v>
      </c>
      <c r="AU214" s="17" t="s">
        <v>88</v>
      </c>
    </row>
    <row r="215" spans="2:51" s="12" customFormat="1" ht="11.25">
      <c r="B215" s="204"/>
      <c r="C215" s="205"/>
      <c r="D215" s="206" t="s">
        <v>157</v>
      </c>
      <c r="E215" s="205"/>
      <c r="F215" s="208" t="s">
        <v>269</v>
      </c>
      <c r="G215" s="205"/>
      <c r="H215" s="209">
        <v>6.161</v>
      </c>
      <c r="I215" s="210"/>
      <c r="J215" s="205"/>
      <c r="K215" s="205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157</v>
      </c>
      <c r="AU215" s="215" t="s">
        <v>88</v>
      </c>
      <c r="AV215" s="12" t="s">
        <v>88</v>
      </c>
      <c r="AW215" s="12" t="s">
        <v>4</v>
      </c>
      <c r="AX215" s="12" t="s">
        <v>86</v>
      </c>
      <c r="AY215" s="215" t="s">
        <v>148</v>
      </c>
    </row>
    <row r="216" spans="2:63" s="11" customFormat="1" ht="22.9" customHeight="1">
      <c r="B216" s="175"/>
      <c r="C216" s="176"/>
      <c r="D216" s="177" t="s">
        <v>77</v>
      </c>
      <c r="E216" s="189" t="s">
        <v>185</v>
      </c>
      <c r="F216" s="189" t="s">
        <v>270</v>
      </c>
      <c r="G216" s="176"/>
      <c r="H216" s="176"/>
      <c r="I216" s="179"/>
      <c r="J216" s="190">
        <f>BK216</f>
        <v>0</v>
      </c>
      <c r="K216" s="176"/>
      <c r="L216" s="181"/>
      <c r="M216" s="182"/>
      <c r="N216" s="183"/>
      <c r="O216" s="183"/>
      <c r="P216" s="184">
        <f>SUM(P217:P271)</f>
        <v>0</v>
      </c>
      <c r="Q216" s="183"/>
      <c r="R216" s="184">
        <f>SUM(R217:R271)</f>
        <v>17.134539810000003</v>
      </c>
      <c r="S216" s="183"/>
      <c r="T216" s="185">
        <f>SUM(T217:T271)</f>
        <v>0</v>
      </c>
      <c r="AR216" s="186" t="s">
        <v>86</v>
      </c>
      <c r="AT216" s="187" t="s">
        <v>77</v>
      </c>
      <c r="AU216" s="187" t="s">
        <v>86</v>
      </c>
      <c r="AY216" s="186" t="s">
        <v>148</v>
      </c>
      <c r="BK216" s="188">
        <f>SUM(BK217:BK271)</f>
        <v>0</v>
      </c>
    </row>
    <row r="217" spans="2:65" s="1" customFormat="1" ht="24" customHeight="1">
      <c r="B217" s="34"/>
      <c r="C217" s="191" t="s">
        <v>271</v>
      </c>
      <c r="D217" s="191" t="s">
        <v>150</v>
      </c>
      <c r="E217" s="192" t="s">
        <v>272</v>
      </c>
      <c r="F217" s="193" t="s">
        <v>273</v>
      </c>
      <c r="G217" s="194" t="s">
        <v>153</v>
      </c>
      <c r="H217" s="195">
        <v>282.072</v>
      </c>
      <c r="I217" s="196"/>
      <c r="J217" s="197">
        <f>ROUND(I217*H217,2)</f>
        <v>0</v>
      </c>
      <c r="K217" s="193" t="s">
        <v>154</v>
      </c>
      <c r="L217" s="38"/>
      <c r="M217" s="198" t="s">
        <v>1</v>
      </c>
      <c r="N217" s="199" t="s">
        <v>43</v>
      </c>
      <c r="O217" s="66"/>
      <c r="P217" s="200">
        <f>O217*H217</f>
        <v>0</v>
      </c>
      <c r="Q217" s="200">
        <v>0.00438</v>
      </c>
      <c r="R217" s="200">
        <f>Q217*H217</f>
        <v>1.2354753600000001</v>
      </c>
      <c r="S217" s="200">
        <v>0</v>
      </c>
      <c r="T217" s="201">
        <f>S217*H217</f>
        <v>0</v>
      </c>
      <c r="AR217" s="202" t="s">
        <v>155</v>
      </c>
      <c r="AT217" s="202" t="s">
        <v>150</v>
      </c>
      <c r="AU217" s="202" t="s">
        <v>88</v>
      </c>
      <c r="AY217" s="17" t="s">
        <v>148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86</v>
      </c>
      <c r="BK217" s="203">
        <f>ROUND(I217*H217,2)</f>
        <v>0</v>
      </c>
      <c r="BL217" s="17" t="s">
        <v>155</v>
      </c>
      <c r="BM217" s="202" t="s">
        <v>274</v>
      </c>
    </row>
    <row r="218" spans="2:51" s="14" customFormat="1" ht="11.25">
      <c r="B218" s="239"/>
      <c r="C218" s="240"/>
      <c r="D218" s="206" t="s">
        <v>157</v>
      </c>
      <c r="E218" s="241" t="s">
        <v>1</v>
      </c>
      <c r="F218" s="242" t="s">
        <v>275</v>
      </c>
      <c r="G218" s="240"/>
      <c r="H218" s="241" t="s">
        <v>1</v>
      </c>
      <c r="I218" s="243"/>
      <c r="J218" s="240"/>
      <c r="K218" s="240"/>
      <c r="L218" s="244"/>
      <c r="M218" s="245"/>
      <c r="N218" s="246"/>
      <c r="O218" s="246"/>
      <c r="P218" s="246"/>
      <c r="Q218" s="246"/>
      <c r="R218" s="246"/>
      <c r="S218" s="246"/>
      <c r="T218" s="247"/>
      <c r="AT218" s="248" t="s">
        <v>157</v>
      </c>
      <c r="AU218" s="248" t="s">
        <v>88</v>
      </c>
      <c r="AV218" s="14" t="s">
        <v>86</v>
      </c>
      <c r="AW218" s="14" t="s">
        <v>32</v>
      </c>
      <c r="AX218" s="14" t="s">
        <v>78</v>
      </c>
      <c r="AY218" s="248" t="s">
        <v>148</v>
      </c>
    </row>
    <row r="219" spans="2:51" s="12" customFormat="1" ht="11.25">
      <c r="B219" s="204"/>
      <c r="C219" s="205"/>
      <c r="D219" s="206" t="s">
        <v>157</v>
      </c>
      <c r="E219" s="207" t="s">
        <v>1</v>
      </c>
      <c r="F219" s="208" t="s">
        <v>276</v>
      </c>
      <c r="G219" s="205"/>
      <c r="H219" s="209">
        <v>220.952</v>
      </c>
      <c r="I219" s="210"/>
      <c r="J219" s="205"/>
      <c r="K219" s="205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157</v>
      </c>
      <c r="AU219" s="215" t="s">
        <v>88</v>
      </c>
      <c r="AV219" s="12" t="s">
        <v>88</v>
      </c>
      <c r="AW219" s="12" t="s">
        <v>32</v>
      </c>
      <c r="AX219" s="12" t="s">
        <v>78</v>
      </c>
      <c r="AY219" s="215" t="s">
        <v>148</v>
      </c>
    </row>
    <row r="220" spans="2:51" s="12" customFormat="1" ht="11.25">
      <c r="B220" s="204"/>
      <c r="C220" s="205"/>
      <c r="D220" s="206" t="s">
        <v>157</v>
      </c>
      <c r="E220" s="207" t="s">
        <v>1</v>
      </c>
      <c r="F220" s="208" t="s">
        <v>277</v>
      </c>
      <c r="G220" s="205"/>
      <c r="H220" s="209">
        <v>3.69</v>
      </c>
      <c r="I220" s="210"/>
      <c r="J220" s="205"/>
      <c r="K220" s="205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157</v>
      </c>
      <c r="AU220" s="215" t="s">
        <v>88</v>
      </c>
      <c r="AV220" s="12" t="s">
        <v>88</v>
      </c>
      <c r="AW220" s="12" t="s">
        <v>32</v>
      </c>
      <c r="AX220" s="12" t="s">
        <v>78</v>
      </c>
      <c r="AY220" s="215" t="s">
        <v>148</v>
      </c>
    </row>
    <row r="221" spans="2:51" s="12" customFormat="1" ht="11.25">
      <c r="B221" s="204"/>
      <c r="C221" s="205"/>
      <c r="D221" s="206" t="s">
        <v>157</v>
      </c>
      <c r="E221" s="207" t="s">
        <v>1</v>
      </c>
      <c r="F221" s="208" t="s">
        <v>278</v>
      </c>
      <c r="G221" s="205"/>
      <c r="H221" s="209">
        <v>1.8</v>
      </c>
      <c r="I221" s="210"/>
      <c r="J221" s="205"/>
      <c r="K221" s="205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157</v>
      </c>
      <c r="AU221" s="215" t="s">
        <v>88</v>
      </c>
      <c r="AV221" s="12" t="s">
        <v>88</v>
      </c>
      <c r="AW221" s="12" t="s">
        <v>32</v>
      </c>
      <c r="AX221" s="12" t="s">
        <v>78</v>
      </c>
      <c r="AY221" s="215" t="s">
        <v>148</v>
      </c>
    </row>
    <row r="222" spans="2:51" s="12" customFormat="1" ht="11.25">
      <c r="B222" s="204"/>
      <c r="C222" s="205"/>
      <c r="D222" s="206" t="s">
        <v>157</v>
      </c>
      <c r="E222" s="207" t="s">
        <v>1</v>
      </c>
      <c r="F222" s="208" t="s">
        <v>279</v>
      </c>
      <c r="G222" s="205"/>
      <c r="H222" s="209">
        <v>36.13</v>
      </c>
      <c r="I222" s="210"/>
      <c r="J222" s="205"/>
      <c r="K222" s="205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157</v>
      </c>
      <c r="AU222" s="215" t="s">
        <v>88</v>
      </c>
      <c r="AV222" s="12" t="s">
        <v>88</v>
      </c>
      <c r="AW222" s="12" t="s">
        <v>32</v>
      </c>
      <c r="AX222" s="12" t="s">
        <v>78</v>
      </c>
      <c r="AY222" s="215" t="s">
        <v>148</v>
      </c>
    </row>
    <row r="223" spans="2:51" s="12" customFormat="1" ht="11.25">
      <c r="B223" s="204"/>
      <c r="C223" s="205"/>
      <c r="D223" s="206" t="s">
        <v>157</v>
      </c>
      <c r="E223" s="207" t="s">
        <v>1</v>
      </c>
      <c r="F223" s="208" t="s">
        <v>280</v>
      </c>
      <c r="G223" s="205"/>
      <c r="H223" s="209">
        <v>19.5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157</v>
      </c>
      <c r="AU223" s="215" t="s">
        <v>88</v>
      </c>
      <c r="AV223" s="12" t="s">
        <v>88</v>
      </c>
      <c r="AW223" s="12" t="s">
        <v>32</v>
      </c>
      <c r="AX223" s="12" t="s">
        <v>78</v>
      </c>
      <c r="AY223" s="215" t="s">
        <v>148</v>
      </c>
    </row>
    <row r="224" spans="2:51" s="13" customFormat="1" ht="11.25">
      <c r="B224" s="216"/>
      <c r="C224" s="217"/>
      <c r="D224" s="206" t="s">
        <v>157</v>
      </c>
      <c r="E224" s="218" t="s">
        <v>1</v>
      </c>
      <c r="F224" s="219" t="s">
        <v>159</v>
      </c>
      <c r="G224" s="217"/>
      <c r="H224" s="220">
        <v>282.072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157</v>
      </c>
      <c r="AU224" s="226" t="s">
        <v>88</v>
      </c>
      <c r="AV224" s="13" t="s">
        <v>155</v>
      </c>
      <c r="AW224" s="13" t="s">
        <v>32</v>
      </c>
      <c r="AX224" s="13" t="s">
        <v>86</v>
      </c>
      <c r="AY224" s="226" t="s">
        <v>148</v>
      </c>
    </row>
    <row r="225" spans="2:65" s="1" customFormat="1" ht="24" customHeight="1">
      <c r="B225" s="34"/>
      <c r="C225" s="191" t="s">
        <v>7</v>
      </c>
      <c r="D225" s="191" t="s">
        <v>150</v>
      </c>
      <c r="E225" s="192" t="s">
        <v>281</v>
      </c>
      <c r="F225" s="193" t="s">
        <v>282</v>
      </c>
      <c r="G225" s="194" t="s">
        <v>153</v>
      </c>
      <c r="H225" s="195">
        <v>5.076</v>
      </c>
      <c r="I225" s="196"/>
      <c r="J225" s="197">
        <f>ROUND(I225*H225,2)</f>
        <v>0</v>
      </c>
      <c r="K225" s="193" t="s">
        <v>154</v>
      </c>
      <c r="L225" s="38"/>
      <c r="M225" s="198" t="s">
        <v>1</v>
      </c>
      <c r="N225" s="199" t="s">
        <v>43</v>
      </c>
      <c r="O225" s="66"/>
      <c r="P225" s="200">
        <f>O225*H225</f>
        <v>0</v>
      </c>
      <c r="Q225" s="200">
        <v>0.04063</v>
      </c>
      <c r="R225" s="200">
        <f>Q225*H225</f>
        <v>0.20623787999999998</v>
      </c>
      <c r="S225" s="200">
        <v>0</v>
      </c>
      <c r="T225" s="201">
        <f>S225*H225</f>
        <v>0</v>
      </c>
      <c r="AR225" s="202" t="s">
        <v>155</v>
      </c>
      <c r="AT225" s="202" t="s">
        <v>150</v>
      </c>
      <c r="AU225" s="202" t="s">
        <v>88</v>
      </c>
      <c r="AY225" s="17" t="s">
        <v>148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7" t="s">
        <v>86</v>
      </c>
      <c r="BK225" s="203">
        <f>ROUND(I225*H225,2)</f>
        <v>0</v>
      </c>
      <c r="BL225" s="17" t="s">
        <v>155</v>
      </c>
      <c r="BM225" s="202" t="s">
        <v>283</v>
      </c>
    </row>
    <row r="226" spans="2:51" s="14" customFormat="1" ht="11.25">
      <c r="B226" s="239"/>
      <c r="C226" s="240"/>
      <c r="D226" s="206" t="s">
        <v>157</v>
      </c>
      <c r="E226" s="241" t="s">
        <v>1</v>
      </c>
      <c r="F226" s="242" t="s">
        <v>284</v>
      </c>
      <c r="G226" s="240"/>
      <c r="H226" s="241" t="s">
        <v>1</v>
      </c>
      <c r="I226" s="243"/>
      <c r="J226" s="240"/>
      <c r="K226" s="240"/>
      <c r="L226" s="244"/>
      <c r="M226" s="245"/>
      <c r="N226" s="246"/>
      <c r="O226" s="246"/>
      <c r="P226" s="246"/>
      <c r="Q226" s="246"/>
      <c r="R226" s="246"/>
      <c r="S226" s="246"/>
      <c r="T226" s="247"/>
      <c r="AT226" s="248" t="s">
        <v>157</v>
      </c>
      <c r="AU226" s="248" t="s">
        <v>88</v>
      </c>
      <c r="AV226" s="14" t="s">
        <v>86</v>
      </c>
      <c r="AW226" s="14" t="s">
        <v>32</v>
      </c>
      <c r="AX226" s="14" t="s">
        <v>78</v>
      </c>
      <c r="AY226" s="248" t="s">
        <v>148</v>
      </c>
    </row>
    <row r="227" spans="2:51" s="12" customFormat="1" ht="11.25">
      <c r="B227" s="204"/>
      <c r="C227" s="205"/>
      <c r="D227" s="206" t="s">
        <v>157</v>
      </c>
      <c r="E227" s="207" t="s">
        <v>1</v>
      </c>
      <c r="F227" s="208" t="s">
        <v>285</v>
      </c>
      <c r="G227" s="205"/>
      <c r="H227" s="209">
        <v>5.076</v>
      </c>
      <c r="I227" s="210"/>
      <c r="J227" s="205"/>
      <c r="K227" s="205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157</v>
      </c>
      <c r="AU227" s="215" t="s">
        <v>88</v>
      </c>
      <c r="AV227" s="12" t="s">
        <v>88</v>
      </c>
      <c r="AW227" s="12" t="s">
        <v>32</v>
      </c>
      <c r="AX227" s="12" t="s">
        <v>78</v>
      </c>
      <c r="AY227" s="215" t="s">
        <v>148</v>
      </c>
    </row>
    <row r="228" spans="2:51" s="13" customFormat="1" ht="11.25">
      <c r="B228" s="216"/>
      <c r="C228" s="217"/>
      <c r="D228" s="206" t="s">
        <v>157</v>
      </c>
      <c r="E228" s="218" t="s">
        <v>1</v>
      </c>
      <c r="F228" s="219" t="s">
        <v>159</v>
      </c>
      <c r="G228" s="217"/>
      <c r="H228" s="220">
        <v>5.076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157</v>
      </c>
      <c r="AU228" s="226" t="s">
        <v>88</v>
      </c>
      <c r="AV228" s="13" t="s">
        <v>155</v>
      </c>
      <c r="AW228" s="13" t="s">
        <v>32</v>
      </c>
      <c r="AX228" s="13" t="s">
        <v>86</v>
      </c>
      <c r="AY228" s="226" t="s">
        <v>148</v>
      </c>
    </row>
    <row r="229" spans="2:65" s="1" customFormat="1" ht="24" customHeight="1">
      <c r="B229" s="34"/>
      <c r="C229" s="191" t="s">
        <v>286</v>
      </c>
      <c r="D229" s="191" t="s">
        <v>150</v>
      </c>
      <c r="E229" s="192" t="s">
        <v>287</v>
      </c>
      <c r="F229" s="193" t="s">
        <v>288</v>
      </c>
      <c r="G229" s="194" t="s">
        <v>153</v>
      </c>
      <c r="H229" s="195">
        <v>94.613</v>
      </c>
      <c r="I229" s="196"/>
      <c r="J229" s="197">
        <f>ROUND(I229*H229,2)</f>
        <v>0</v>
      </c>
      <c r="K229" s="193" t="s">
        <v>154</v>
      </c>
      <c r="L229" s="38"/>
      <c r="M229" s="198" t="s">
        <v>1</v>
      </c>
      <c r="N229" s="199" t="s">
        <v>43</v>
      </c>
      <c r="O229" s="66"/>
      <c r="P229" s="200">
        <f>O229*H229</f>
        <v>0</v>
      </c>
      <c r="Q229" s="200">
        <v>0.01838</v>
      </c>
      <c r="R229" s="200">
        <f>Q229*H229</f>
        <v>1.73898694</v>
      </c>
      <c r="S229" s="200">
        <v>0</v>
      </c>
      <c r="T229" s="201">
        <f>S229*H229</f>
        <v>0</v>
      </c>
      <c r="AR229" s="202" t="s">
        <v>155</v>
      </c>
      <c r="AT229" s="202" t="s">
        <v>150</v>
      </c>
      <c r="AU229" s="202" t="s">
        <v>88</v>
      </c>
      <c r="AY229" s="17" t="s">
        <v>148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7" t="s">
        <v>86</v>
      </c>
      <c r="BK229" s="203">
        <f>ROUND(I229*H229,2)</f>
        <v>0</v>
      </c>
      <c r="BL229" s="17" t="s">
        <v>155</v>
      </c>
      <c r="BM229" s="202" t="s">
        <v>289</v>
      </c>
    </row>
    <row r="230" spans="2:51" s="14" customFormat="1" ht="11.25">
      <c r="B230" s="239"/>
      <c r="C230" s="240"/>
      <c r="D230" s="206" t="s">
        <v>157</v>
      </c>
      <c r="E230" s="241" t="s">
        <v>1</v>
      </c>
      <c r="F230" s="242" t="s">
        <v>290</v>
      </c>
      <c r="G230" s="240"/>
      <c r="H230" s="241" t="s">
        <v>1</v>
      </c>
      <c r="I230" s="243"/>
      <c r="J230" s="240"/>
      <c r="K230" s="240"/>
      <c r="L230" s="244"/>
      <c r="M230" s="245"/>
      <c r="N230" s="246"/>
      <c r="O230" s="246"/>
      <c r="P230" s="246"/>
      <c r="Q230" s="246"/>
      <c r="R230" s="246"/>
      <c r="S230" s="246"/>
      <c r="T230" s="247"/>
      <c r="AT230" s="248" t="s">
        <v>157</v>
      </c>
      <c r="AU230" s="248" t="s">
        <v>88</v>
      </c>
      <c r="AV230" s="14" t="s">
        <v>86</v>
      </c>
      <c r="AW230" s="14" t="s">
        <v>32</v>
      </c>
      <c r="AX230" s="14" t="s">
        <v>78</v>
      </c>
      <c r="AY230" s="248" t="s">
        <v>148</v>
      </c>
    </row>
    <row r="231" spans="2:51" s="14" customFormat="1" ht="11.25">
      <c r="B231" s="239"/>
      <c r="C231" s="240"/>
      <c r="D231" s="206" t="s">
        <v>157</v>
      </c>
      <c r="E231" s="241" t="s">
        <v>1</v>
      </c>
      <c r="F231" s="242" t="s">
        <v>189</v>
      </c>
      <c r="G231" s="240"/>
      <c r="H231" s="241" t="s">
        <v>1</v>
      </c>
      <c r="I231" s="243"/>
      <c r="J231" s="240"/>
      <c r="K231" s="240"/>
      <c r="L231" s="244"/>
      <c r="M231" s="245"/>
      <c r="N231" s="246"/>
      <c r="O231" s="246"/>
      <c r="P231" s="246"/>
      <c r="Q231" s="246"/>
      <c r="R231" s="246"/>
      <c r="S231" s="246"/>
      <c r="T231" s="247"/>
      <c r="AT231" s="248" t="s">
        <v>157</v>
      </c>
      <c r="AU231" s="248" t="s">
        <v>88</v>
      </c>
      <c r="AV231" s="14" t="s">
        <v>86</v>
      </c>
      <c r="AW231" s="14" t="s">
        <v>32</v>
      </c>
      <c r="AX231" s="14" t="s">
        <v>78</v>
      </c>
      <c r="AY231" s="248" t="s">
        <v>148</v>
      </c>
    </row>
    <row r="232" spans="2:51" s="12" customFormat="1" ht="22.5">
      <c r="B232" s="204"/>
      <c r="C232" s="205"/>
      <c r="D232" s="206" t="s">
        <v>157</v>
      </c>
      <c r="E232" s="207" t="s">
        <v>1</v>
      </c>
      <c r="F232" s="208" t="s">
        <v>291</v>
      </c>
      <c r="G232" s="205"/>
      <c r="H232" s="209">
        <v>48.6</v>
      </c>
      <c r="I232" s="210"/>
      <c r="J232" s="205"/>
      <c r="K232" s="205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157</v>
      </c>
      <c r="AU232" s="215" t="s">
        <v>88</v>
      </c>
      <c r="AV232" s="12" t="s">
        <v>88</v>
      </c>
      <c r="AW232" s="12" t="s">
        <v>32</v>
      </c>
      <c r="AX232" s="12" t="s">
        <v>78</v>
      </c>
      <c r="AY232" s="215" t="s">
        <v>148</v>
      </c>
    </row>
    <row r="233" spans="2:51" s="14" customFormat="1" ht="11.25">
      <c r="B233" s="239"/>
      <c r="C233" s="240"/>
      <c r="D233" s="206" t="s">
        <v>157</v>
      </c>
      <c r="E233" s="241" t="s">
        <v>1</v>
      </c>
      <c r="F233" s="242" t="s">
        <v>196</v>
      </c>
      <c r="G233" s="240"/>
      <c r="H233" s="241" t="s">
        <v>1</v>
      </c>
      <c r="I233" s="243"/>
      <c r="J233" s="240"/>
      <c r="K233" s="240"/>
      <c r="L233" s="244"/>
      <c r="M233" s="245"/>
      <c r="N233" s="246"/>
      <c r="O233" s="246"/>
      <c r="P233" s="246"/>
      <c r="Q233" s="246"/>
      <c r="R233" s="246"/>
      <c r="S233" s="246"/>
      <c r="T233" s="247"/>
      <c r="AT233" s="248" t="s">
        <v>157</v>
      </c>
      <c r="AU233" s="248" t="s">
        <v>88</v>
      </c>
      <c r="AV233" s="14" t="s">
        <v>86</v>
      </c>
      <c r="AW233" s="14" t="s">
        <v>32</v>
      </c>
      <c r="AX233" s="14" t="s">
        <v>78</v>
      </c>
      <c r="AY233" s="248" t="s">
        <v>148</v>
      </c>
    </row>
    <row r="234" spans="2:51" s="12" customFormat="1" ht="22.5">
      <c r="B234" s="204"/>
      <c r="C234" s="205"/>
      <c r="D234" s="206" t="s">
        <v>157</v>
      </c>
      <c r="E234" s="207" t="s">
        <v>1</v>
      </c>
      <c r="F234" s="208" t="s">
        <v>292</v>
      </c>
      <c r="G234" s="205"/>
      <c r="H234" s="209">
        <v>46.013</v>
      </c>
      <c r="I234" s="210"/>
      <c r="J234" s="205"/>
      <c r="K234" s="205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157</v>
      </c>
      <c r="AU234" s="215" t="s">
        <v>88</v>
      </c>
      <c r="AV234" s="12" t="s">
        <v>88</v>
      </c>
      <c r="AW234" s="12" t="s">
        <v>32</v>
      </c>
      <c r="AX234" s="12" t="s">
        <v>78</v>
      </c>
      <c r="AY234" s="215" t="s">
        <v>148</v>
      </c>
    </row>
    <row r="235" spans="2:51" s="13" customFormat="1" ht="11.25">
      <c r="B235" s="216"/>
      <c r="C235" s="217"/>
      <c r="D235" s="206" t="s">
        <v>157</v>
      </c>
      <c r="E235" s="218" t="s">
        <v>1</v>
      </c>
      <c r="F235" s="219" t="s">
        <v>159</v>
      </c>
      <c r="G235" s="217"/>
      <c r="H235" s="220">
        <v>94.613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157</v>
      </c>
      <c r="AU235" s="226" t="s">
        <v>88</v>
      </c>
      <c r="AV235" s="13" t="s">
        <v>155</v>
      </c>
      <c r="AW235" s="13" t="s">
        <v>32</v>
      </c>
      <c r="AX235" s="13" t="s">
        <v>86</v>
      </c>
      <c r="AY235" s="226" t="s">
        <v>148</v>
      </c>
    </row>
    <row r="236" spans="2:65" s="1" customFormat="1" ht="24" customHeight="1">
      <c r="B236" s="34"/>
      <c r="C236" s="191" t="s">
        <v>293</v>
      </c>
      <c r="D236" s="191" t="s">
        <v>150</v>
      </c>
      <c r="E236" s="192" t="s">
        <v>294</v>
      </c>
      <c r="F236" s="193" t="s">
        <v>295</v>
      </c>
      <c r="G236" s="194" t="s">
        <v>170</v>
      </c>
      <c r="H236" s="195">
        <v>36</v>
      </c>
      <c r="I236" s="196"/>
      <c r="J236" s="197">
        <f>ROUND(I236*H236,2)</f>
        <v>0</v>
      </c>
      <c r="K236" s="193" t="s">
        <v>154</v>
      </c>
      <c r="L236" s="38"/>
      <c r="M236" s="198" t="s">
        <v>1</v>
      </c>
      <c r="N236" s="199" t="s">
        <v>43</v>
      </c>
      <c r="O236" s="66"/>
      <c r="P236" s="200">
        <f>O236*H236</f>
        <v>0</v>
      </c>
      <c r="Q236" s="200">
        <v>0.0415</v>
      </c>
      <c r="R236" s="200">
        <f>Q236*H236</f>
        <v>1.494</v>
      </c>
      <c r="S236" s="200">
        <v>0</v>
      </c>
      <c r="T236" s="201">
        <f>S236*H236</f>
        <v>0</v>
      </c>
      <c r="AR236" s="202" t="s">
        <v>155</v>
      </c>
      <c r="AT236" s="202" t="s">
        <v>150</v>
      </c>
      <c r="AU236" s="202" t="s">
        <v>88</v>
      </c>
      <c r="AY236" s="17" t="s">
        <v>148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86</v>
      </c>
      <c r="BK236" s="203">
        <f>ROUND(I236*H236,2)</f>
        <v>0</v>
      </c>
      <c r="BL236" s="17" t="s">
        <v>155</v>
      </c>
      <c r="BM236" s="202" t="s">
        <v>296</v>
      </c>
    </row>
    <row r="237" spans="2:51" s="14" customFormat="1" ht="22.5">
      <c r="B237" s="239"/>
      <c r="C237" s="240"/>
      <c r="D237" s="206" t="s">
        <v>157</v>
      </c>
      <c r="E237" s="241" t="s">
        <v>1</v>
      </c>
      <c r="F237" s="242" t="s">
        <v>297</v>
      </c>
      <c r="G237" s="240"/>
      <c r="H237" s="241" t="s">
        <v>1</v>
      </c>
      <c r="I237" s="243"/>
      <c r="J237" s="240"/>
      <c r="K237" s="240"/>
      <c r="L237" s="244"/>
      <c r="M237" s="245"/>
      <c r="N237" s="246"/>
      <c r="O237" s="246"/>
      <c r="P237" s="246"/>
      <c r="Q237" s="246"/>
      <c r="R237" s="246"/>
      <c r="S237" s="246"/>
      <c r="T237" s="247"/>
      <c r="AT237" s="248" t="s">
        <v>157</v>
      </c>
      <c r="AU237" s="248" t="s">
        <v>88</v>
      </c>
      <c r="AV237" s="14" t="s">
        <v>86</v>
      </c>
      <c r="AW237" s="14" t="s">
        <v>32</v>
      </c>
      <c r="AX237" s="14" t="s">
        <v>78</v>
      </c>
      <c r="AY237" s="248" t="s">
        <v>148</v>
      </c>
    </row>
    <row r="238" spans="2:51" s="12" customFormat="1" ht="11.25">
      <c r="B238" s="204"/>
      <c r="C238" s="205"/>
      <c r="D238" s="206" t="s">
        <v>157</v>
      </c>
      <c r="E238" s="207" t="s">
        <v>1</v>
      </c>
      <c r="F238" s="208" t="s">
        <v>298</v>
      </c>
      <c r="G238" s="205"/>
      <c r="H238" s="209">
        <v>36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157</v>
      </c>
      <c r="AU238" s="215" t="s">
        <v>88</v>
      </c>
      <c r="AV238" s="12" t="s">
        <v>88</v>
      </c>
      <c r="AW238" s="12" t="s">
        <v>32</v>
      </c>
      <c r="AX238" s="12" t="s">
        <v>78</v>
      </c>
      <c r="AY238" s="215" t="s">
        <v>148</v>
      </c>
    </row>
    <row r="239" spans="2:51" s="13" customFormat="1" ht="11.25">
      <c r="B239" s="216"/>
      <c r="C239" s="217"/>
      <c r="D239" s="206" t="s">
        <v>157</v>
      </c>
      <c r="E239" s="218" t="s">
        <v>1</v>
      </c>
      <c r="F239" s="219" t="s">
        <v>159</v>
      </c>
      <c r="G239" s="217"/>
      <c r="H239" s="220">
        <v>36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157</v>
      </c>
      <c r="AU239" s="226" t="s">
        <v>88</v>
      </c>
      <c r="AV239" s="13" t="s">
        <v>155</v>
      </c>
      <c r="AW239" s="13" t="s">
        <v>32</v>
      </c>
      <c r="AX239" s="13" t="s">
        <v>86</v>
      </c>
      <c r="AY239" s="226" t="s">
        <v>148</v>
      </c>
    </row>
    <row r="240" spans="2:65" s="1" customFormat="1" ht="24" customHeight="1">
      <c r="B240" s="34"/>
      <c r="C240" s="191" t="s">
        <v>299</v>
      </c>
      <c r="D240" s="191" t="s">
        <v>150</v>
      </c>
      <c r="E240" s="192" t="s">
        <v>300</v>
      </c>
      <c r="F240" s="193" t="s">
        <v>301</v>
      </c>
      <c r="G240" s="194" t="s">
        <v>153</v>
      </c>
      <c r="H240" s="195">
        <v>19.03</v>
      </c>
      <c r="I240" s="196"/>
      <c r="J240" s="197">
        <f>ROUND(I240*H240,2)</f>
        <v>0</v>
      </c>
      <c r="K240" s="193" t="s">
        <v>154</v>
      </c>
      <c r="L240" s="38"/>
      <c r="M240" s="198" t="s">
        <v>1</v>
      </c>
      <c r="N240" s="199" t="s">
        <v>43</v>
      </c>
      <c r="O240" s="66"/>
      <c r="P240" s="200">
        <f>O240*H240</f>
        <v>0</v>
      </c>
      <c r="Q240" s="200">
        <v>0.03358</v>
      </c>
      <c r="R240" s="200">
        <f>Q240*H240</f>
        <v>0.6390274</v>
      </c>
      <c r="S240" s="200">
        <v>0</v>
      </c>
      <c r="T240" s="201">
        <f>S240*H240</f>
        <v>0</v>
      </c>
      <c r="AR240" s="202" t="s">
        <v>155</v>
      </c>
      <c r="AT240" s="202" t="s">
        <v>150</v>
      </c>
      <c r="AU240" s="202" t="s">
        <v>88</v>
      </c>
      <c r="AY240" s="17" t="s">
        <v>148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7" t="s">
        <v>86</v>
      </c>
      <c r="BK240" s="203">
        <f>ROUND(I240*H240,2)</f>
        <v>0</v>
      </c>
      <c r="BL240" s="17" t="s">
        <v>155</v>
      </c>
      <c r="BM240" s="202" t="s">
        <v>302</v>
      </c>
    </row>
    <row r="241" spans="2:51" s="12" customFormat="1" ht="11.25">
      <c r="B241" s="204"/>
      <c r="C241" s="205"/>
      <c r="D241" s="206" t="s">
        <v>157</v>
      </c>
      <c r="E241" s="207" t="s">
        <v>1</v>
      </c>
      <c r="F241" s="208" t="s">
        <v>303</v>
      </c>
      <c r="G241" s="205"/>
      <c r="H241" s="209">
        <v>4.4</v>
      </c>
      <c r="I241" s="210"/>
      <c r="J241" s="205"/>
      <c r="K241" s="205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157</v>
      </c>
      <c r="AU241" s="215" t="s">
        <v>88</v>
      </c>
      <c r="AV241" s="12" t="s">
        <v>88</v>
      </c>
      <c r="AW241" s="12" t="s">
        <v>32</v>
      </c>
      <c r="AX241" s="12" t="s">
        <v>78</v>
      </c>
      <c r="AY241" s="215" t="s">
        <v>148</v>
      </c>
    </row>
    <row r="242" spans="2:51" s="12" customFormat="1" ht="11.25">
      <c r="B242" s="204"/>
      <c r="C242" s="205"/>
      <c r="D242" s="206" t="s">
        <v>157</v>
      </c>
      <c r="E242" s="207" t="s">
        <v>1</v>
      </c>
      <c r="F242" s="208" t="s">
        <v>304</v>
      </c>
      <c r="G242" s="205"/>
      <c r="H242" s="209">
        <v>0.8</v>
      </c>
      <c r="I242" s="210"/>
      <c r="J242" s="205"/>
      <c r="K242" s="205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157</v>
      </c>
      <c r="AU242" s="215" t="s">
        <v>88</v>
      </c>
      <c r="AV242" s="12" t="s">
        <v>88</v>
      </c>
      <c r="AW242" s="12" t="s">
        <v>32</v>
      </c>
      <c r="AX242" s="12" t="s">
        <v>78</v>
      </c>
      <c r="AY242" s="215" t="s">
        <v>148</v>
      </c>
    </row>
    <row r="243" spans="2:51" s="12" customFormat="1" ht="11.25">
      <c r="B243" s="204"/>
      <c r="C243" s="205"/>
      <c r="D243" s="206" t="s">
        <v>157</v>
      </c>
      <c r="E243" s="207" t="s">
        <v>1</v>
      </c>
      <c r="F243" s="208" t="s">
        <v>305</v>
      </c>
      <c r="G243" s="205"/>
      <c r="H243" s="209">
        <v>5.28</v>
      </c>
      <c r="I243" s="210"/>
      <c r="J243" s="205"/>
      <c r="K243" s="205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157</v>
      </c>
      <c r="AU243" s="215" t="s">
        <v>88</v>
      </c>
      <c r="AV243" s="12" t="s">
        <v>88</v>
      </c>
      <c r="AW243" s="12" t="s">
        <v>32</v>
      </c>
      <c r="AX243" s="12" t="s">
        <v>78</v>
      </c>
      <c r="AY243" s="215" t="s">
        <v>148</v>
      </c>
    </row>
    <row r="244" spans="2:51" s="12" customFormat="1" ht="11.25">
      <c r="B244" s="204"/>
      <c r="C244" s="205"/>
      <c r="D244" s="206" t="s">
        <v>157</v>
      </c>
      <c r="E244" s="207" t="s">
        <v>1</v>
      </c>
      <c r="F244" s="208" t="s">
        <v>306</v>
      </c>
      <c r="G244" s="205"/>
      <c r="H244" s="209">
        <v>1.2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157</v>
      </c>
      <c r="AU244" s="215" t="s">
        <v>88</v>
      </c>
      <c r="AV244" s="12" t="s">
        <v>88</v>
      </c>
      <c r="AW244" s="12" t="s">
        <v>32</v>
      </c>
      <c r="AX244" s="12" t="s">
        <v>78</v>
      </c>
      <c r="AY244" s="215" t="s">
        <v>148</v>
      </c>
    </row>
    <row r="245" spans="2:51" s="12" customFormat="1" ht="11.25">
      <c r="B245" s="204"/>
      <c r="C245" s="205"/>
      <c r="D245" s="206" t="s">
        <v>157</v>
      </c>
      <c r="E245" s="207" t="s">
        <v>1</v>
      </c>
      <c r="F245" s="208" t="s">
        <v>307</v>
      </c>
      <c r="G245" s="205"/>
      <c r="H245" s="209">
        <v>1.95</v>
      </c>
      <c r="I245" s="210"/>
      <c r="J245" s="205"/>
      <c r="K245" s="205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157</v>
      </c>
      <c r="AU245" s="215" t="s">
        <v>88</v>
      </c>
      <c r="AV245" s="12" t="s">
        <v>88</v>
      </c>
      <c r="AW245" s="12" t="s">
        <v>32</v>
      </c>
      <c r="AX245" s="12" t="s">
        <v>78</v>
      </c>
      <c r="AY245" s="215" t="s">
        <v>148</v>
      </c>
    </row>
    <row r="246" spans="2:51" s="12" customFormat="1" ht="11.25">
      <c r="B246" s="204"/>
      <c r="C246" s="205"/>
      <c r="D246" s="206" t="s">
        <v>157</v>
      </c>
      <c r="E246" s="207" t="s">
        <v>1</v>
      </c>
      <c r="F246" s="208" t="s">
        <v>308</v>
      </c>
      <c r="G246" s="205"/>
      <c r="H246" s="209">
        <v>5.4</v>
      </c>
      <c r="I246" s="210"/>
      <c r="J246" s="205"/>
      <c r="K246" s="205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157</v>
      </c>
      <c r="AU246" s="215" t="s">
        <v>88</v>
      </c>
      <c r="AV246" s="12" t="s">
        <v>88</v>
      </c>
      <c r="AW246" s="12" t="s">
        <v>32</v>
      </c>
      <c r="AX246" s="12" t="s">
        <v>78</v>
      </c>
      <c r="AY246" s="215" t="s">
        <v>148</v>
      </c>
    </row>
    <row r="247" spans="2:51" s="13" customFormat="1" ht="11.25">
      <c r="B247" s="216"/>
      <c r="C247" s="217"/>
      <c r="D247" s="206" t="s">
        <v>157</v>
      </c>
      <c r="E247" s="218" t="s">
        <v>1</v>
      </c>
      <c r="F247" s="219" t="s">
        <v>159</v>
      </c>
      <c r="G247" s="217"/>
      <c r="H247" s="220">
        <v>19.03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157</v>
      </c>
      <c r="AU247" s="226" t="s">
        <v>88</v>
      </c>
      <c r="AV247" s="13" t="s">
        <v>155</v>
      </c>
      <c r="AW247" s="13" t="s">
        <v>32</v>
      </c>
      <c r="AX247" s="13" t="s">
        <v>86</v>
      </c>
      <c r="AY247" s="226" t="s">
        <v>148</v>
      </c>
    </row>
    <row r="248" spans="2:65" s="1" customFormat="1" ht="24" customHeight="1">
      <c r="B248" s="34"/>
      <c r="C248" s="191" t="s">
        <v>309</v>
      </c>
      <c r="D248" s="191" t="s">
        <v>150</v>
      </c>
      <c r="E248" s="192" t="s">
        <v>310</v>
      </c>
      <c r="F248" s="193" t="s">
        <v>311</v>
      </c>
      <c r="G248" s="194" t="s">
        <v>312</v>
      </c>
      <c r="H248" s="195">
        <v>89.4</v>
      </c>
      <c r="I248" s="196"/>
      <c r="J248" s="197">
        <f>ROUND(I248*H248,2)</f>
        <v>0</v>
      </c>
      <c r="K248" s="193" t="s">
        <v>154</v>
      </c>
      <c r="L248" s="38"/>
      <c r="M248" s="198" t="s">
        <v>1</v>
      </c>
      <c r="N248" s="199" t="s">
        <v>43</v>
      </c>
      <c r="O248" s="66"/>
      <c r="P248" s="200">
        <f>O248*H248</f>
        <v>0</v>
      </c>
      <c r="Q248" s="200">
        <v>0.0015</v>
      </c>
      <c r="R248" s="200">
        <f>Q248*H248</f>
        <v>0.13410000000000002</v>
      </c>
      <c r="S248" s="200">
        <v>0</v>
      </c>
      <c r="T248" s="201">
        <f>S248*H248</f>
        <v>0</v>
      </c>
      <c r="AR248" s="202" t="s">
        <v>155</v>
      </c>
      <c r="AT248" s="202" t="s">
        <v>150</v>
      </c>
      <c r="AU248" s="202" t="s">
        <v>88</v>
      </c>
      <c r="AY248" s="17" t="s">
        <v>148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86</v>
      </c>
      <c r="BK248" s="203">
        <f>ROUND(I248*H248,2)</f>
        <v>0</v>
      </c>
      <c r="BL248" s="17" t="s">
        <v>155</v>
      </c>
      <c r="BM248" s="202" t="s">
        <v>313</v>
      </c>
    </row>
    <row r="249" spans="2:51" s="14" customFormat="1" ht="11.25">
      <c r="B249" s="239"/>
      <c r="C249" s="240"/>
      <c r="D249" s="206" t="s">
        <v>157</v>
      </c>
      <c r="E249" s="241" t="s">
        <v>1</v>
      </c>
      <c r="F249" s="242" t="s">
        <v>314</v>
      </c>
      <c r="G249" s="240"/>
      <c r="H249" s="241" t="s">
        <v>1</v>
      </c>
      <c r="I249" s="243"/>
      <c r="J249" s="240"/>
      <c r="K249" s="240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157</v>
      </c>
      <c r="AU249" s="248" t="s">
        <v>88</v>
      </c>
      <c r="AV249" s="14" t="s">
        <v>86</v>
      </c>
      <c r="AW249" s="14" t="s">
        <v>32</v>
      </c>
      <c r="AX249" s="14" t="s">
        <v>78</v>
      </c>
      <c r="AY249" s="248" t="s">
        <v>148</v>
      </c>
    </row>
    <row r="250" spans="2:51" s="12" customFormat="1" ht="11.25">
      <c r="B250" s="204"/>
      <c r="C250" s="205"/>
      <c r="D250" s="206" t="s">
        <v>157</v>
      </c>
      <c r="E250" s="207" t="s">
        <v>1</v>
      </c>
      <c r="F250" s="208" t="s">
        <v>315</v>
      </c>
      <c r="G250" s="205"/>
      <c r="H250" s="209">
        <v>4.6</v>
      </c>
      <c r="I250" s="210"/>
      <c r="J250" s="205"/>
      <c r="K250" s="205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157</v>
      </c>
      <c r="AU250" s="215" t="s">
        <v>88</v>
      </c>
      <c r="AV250" s="12" t="s">
        <v>88</v>
      </c>
      <c r="AW250" s="12" t="s">
        <v>32</v>
      </c>
      <c r="AX250" s="12" t="s">
        <v>78</v>
      </c>
      <c r="AY250" s="215" t="s">
        <v>148</v>
      </c>
    </row>
    <row r="251" spans="2:51" s="12" customFormat="1" ht="11.25">
      <c r="B251" s="204"/>
      <c r="C251" s="205"/>
      <c r="D251" s="206" t="s">
        <v>157</v>
      </c>
      <c r="E251" s="207" t="s">
        <v>1</v>
      </c>
      <c r="F251" s="208" t="s">
        <v>316</v>
      </c>
      <c r="G251" s="205"/>
      <c r="H251" s="209">
        <v>75.2</v>
      </c>
      <c r="I251" s="210"/>
      <c r="J251" s="205"/>
      <c r="K251" s="205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157</v>
      </c>
      <c r="AU251" s="215" t="s">
        <v>88</v>
      </c>
      <c r="AV251" s="12" t="s">
        <v>88</v>
      </c>
      <c r="AW251" s="12" t="s">
        <v>32</v>
      </c>
      <c r="AX251" s="12" t="s">
        <v>78</v>
      </c>
      <c r="AY251" s="215" t="s">
        <v>148</v>
      </c>
    </row>
    <row r="252" spans="2:51" s="12" customFormat="1" ht="11.25">
      <c r="B252" s="204"/>
      <c r="C252" s="205"/>
      <c r="D252" s="206" t="s">
        <v>157</v>
      </c>
      <c r="E252" s="207" t="s">
        <v>1</v>
      </c>
      <c r="F252" s="208" t="s">
        <v>317</v>
      </c>
      <c r="G252" s="205"/>
      <c r="H252" s="209">
        <v>9.6</v>
      </c>
      <c r="I252" s="210"/>
      <c r="J252" s="205"/>
      <c r="K252" s="205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157</v>
      </c>
      <c r="AU252" s="215" t="s">
        <v>88</v>
      </c>
      <c r="AV252" s="12" t="s">
        <v>88</v>
      </c>
      <c r="AW252" s="12" t="s">
        <v>32</v>
      </c>
      <c r="AX252" s="12" t="s">
        <v>78</v>
      </c>
      <c r="AY252" s="215" t="s">
        <v>148</v>
      </c>
    </row>
    <row r="253" spans="2:51" s="13" customFormat="1" ht="11.25">
      <c r="B253" s="216"/>
      <c r="C253" s="217"/>
      <c r="D253" s="206" t="s">
        <v>157</v>
      </c>
      <c r="E253" s="218" t="s">
        <v>1</v>
      </c>
      <c r="F253" s="219" t="s">
        <v>159</v>
      </c>
      <c r="G253" s="217"/>
      <c r="H253" s="220">
        <v>89.39999999999999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157</v>
      </c>
      <c r="AU253" s="226" t="s">
        <v>88</v>
      </c>
      <c r="AV253" s="13" t="s">
        <v>155</v>
      </c>
      <c r="AW253" s="13" t="s">
        <v>32</v>
      </c>
      <c r="AX253" s="13" t="s">
        <v>86</v>
      </c>
      <c r="AY253" s="226" t="s">
        <v>148</v>
      </c>
    </row>
    <row r="254" spans="2:65" s="1" customFormat="1" ht="24" customHeight="1">
      <c r="B254" s="34"/>
      <c r="C254" s="191" t="s">
        <v>318</v>
      </c>
      <c r="D254" s="191" t="s">
        <v>150</v>
      </c>
      <c r="E254" s="192" t="s">
        <v>319</v>
      </c>
      <c r="F254" s="193" t="s">
        <v>320</v>
      </c>
      <c r="G254" s="194" t="s">
        <v>234</v>
      </c>
      <c r="H254" s="195">
        <v>4.232</v>
      </c>
      <c r="I254" s="196"/>
      <c r="J254" s="197">
        <f>ROUND(I254*H254,2)</f>
        <v>0</v>
      </c>
      <c r="K254" s="193" t="s">
        <v>154</v>
      </c>
      <c r="L254" s="38"/>
      <c r="M254" s="198" t="s">
        <v>1</v>
      </c>
      <c r="N254" s="199" t="s">
        <v>43</v>
      </c>
      <c r="O254" s="66"/>
      <c r="P254" s="200">
        <f>O254*H254</f>
        <v>0</v>
      </c>
      <c r="Q254" s="200">
        <v>2.45329</v>
      </c>
      <c r="R254" s="200">
        <f>Q254*H254</f>
        <v>10.38232328</v>
      </c>
      <c r="S254" s="200">
        <v>0</v>
      </c>
      <c r="T254" s="201">
        <f>S254*H254</f>
        <v>0</v>
      </c>
      <c r="AR254" s="202" t="s">
        <v>155</v>
      </c>
      <c r="AT254" s="202" t="s">
        <v>150</v>
      </c>
      <c r="AU254" s="202" t="s">
        <v>88</v>
      </c>
      <c r="AY254" s="17" t="s">
        <v>148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86</v>
      </c>
      <c r="BK254" s="203">
        <f>ROUND(I254*H254,2)</f>
        <v>0</v>
      </c>
      <c r="BL254" s="17" t="s">
        <v>155</v>
      </c>
      <c r="BM254" s="202" t="s">
        <v>321</v>
      </c>
    </row>
    <row r="255" spans="2:51" s="12" customFormat="1" ht="11.25">
      <c r="B255" s="204"/>
      <c r="C255" s="205"/>
      <c r="D255" s="206" t="s">
        <v>157</v>
      </c>
      <c r="E255" s="207" t="s">
        <v>1</v>
      </c>
      <c r="F255" s="208" t="s">
        <v>322</v>
      </c>
      <c r="G255" s="205"/>
      <c r="H255" s="209">
        <v>1.416</v>
      </c>
      <c r="I255" s="210"/>
      <c r="J255" s="205"/>
      <c r="K255" s="205"/>
      <c r="L255" s="211"/>
      <c r="M255" s="212"/>
      <c r="N255" s="213"/>
      <c r="O255" s="213"/>
      <c r="P255" s="213"/>
      <c r="Q255" s="213"/>
      <c r="R255" s="213"/>
      <c r="S255" s="213"/>
      <c r="T255" s="214"/>
      <c r="AT255" s="215" t="s">
        <v>157</v>
      </c>
      <c r="AU255" s="215" t="s">
        <v>88</v>
      </c>
      <c r="AV255" s="12" t="s">
        <v>88</v>
      </c>
      <c r="AW255" s="12" t="s">
        <v>32</v>
      </c>
      <c r="AX255" s="12" t="s">
        <v>78</v>
      </c>
      <c r="AY255" s="215" t="s">
        <v>148</v>
      </c>
    </row>
    <row r="256" spans="2:51" s="12" customFormat="1" ht="11.25">
      <c r="B256" s="204"/>
      <c r="C256" s="205"/>
      <c r="D256" s="206" t="s">
        <v>157</v>
      </c>
      <c r="E256" s="207" t="s">
        <v>1</v>
      </c>
      <c r="F256" s="208" t="s">
        <v>323</v>
      </c>
      <c r="G256" s="205"/>
      <c r="H256" s="209">
        <v>2.816</v>
      </c>
      <c r="I256" s="210"/>
      <c r="J256" s="205"/>
      <c r="K256" s="205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157</v>
      </c>
      <c r="AU256" s="215" t="s">
        <v>88</v>
      </c>
      <c r="AV256" s="12" t="s">
        <v>88</v>
      </c>
      <c r="AW256" s="12" t="s">
        <v>32</v>
      </c>
      <c r="AX256" s="12" t="s">
        <v>78</v>
      </c>
      <c r="AY256" s="215" t="s">
        <v>148</v>
      </c>
    </row>
    <row r="257" spans="2:51" s="13" customFormat="1" ht="11.25">
      <c r="B257" s="216"/>
      <c r="C257" s="217"/>
      <c r="D257" s="206" t="s">
        <v>157</v>
      </c>
      <c r="E257" s="218" t="s">
        <v>1</v>
      </c>
      <c r="F257" s="219" t="s">
        <v>159</v>
      </c>
      <c r="G257" s="217"/>
      <c r="H257" s="220">
        <v>4.231999999999999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157</v>
      </c>
      <c r="AU257" s="226" t="s">
        <v>88</v>
      </c>
      <c r="AV257" s="13" t="s">
        <v>155</v>
      </c>
      <c r="AW257" s="13" t="s">
        <v>32</v>
      </c>
      <c r="AX257" s="13" t="s">
        <v>86</v>
      </c>
      <c r="AY257" s="226" t="s">
        <v>148</v>
      </c>
    </row>
    <row r="258" spans="2:65" s="1" customFormat="1" ht="24" customHeight="1">
      <c r="B258" s="34"/>
      <c r="C258" s="191" t="s">
        <v>324</v>
      </c>
      <c r="D258" s="191" t="s">
        <v>150</v>
      </c>
      <c r="E258" s="192" t="s">
        <v>325</v>
      </c>
      <c r="F258" s="193" t="s">
        <v>326</v>
      </c>
      <c r="G258" s="194" t="s">
        <v>234</v>
      </c>
      <c r="H258" s="195">
        <v>4.232</v>
      </c>
      <c r="I258" s="196"/>
      <c r="J258" s="197">
        <f>ROUND(I258*H258,2)</f>
        <v>0</v>
      </c>
      <c r="K258" s="193" t="s">
        <v>154</v>
      </c>
      <c r="L258" s="38"/>
      <c r="M258" s="198" t="s">
        <v>1</v>
      </c>
      <c r="N258" s="199" t="s">
        <v>43</v>
      </c>
      <c r="O258" s="66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AR258" s="202" t="s">
        <v>155</v>
      </c>
      <c r="AT258" s="202" t="s">
        <v>150</v>
      </c>
      <c r="AU258" s="202" t="s">
        <v>88</v>
      </c>
      <c r="AY258" s="17" t="s">
        <v>148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7" t="s">
        <v>86</v>
      </c>
      <c r="BK258" s="203">
        <f>ROUND(I258*H258,2)</f>
        <v>0</v>
      </c>
      <c r="BL258" s="17" t="s">
        <v>155</v>
      </c>
      <c r="BM258" s="202" t="s">
        <v>327</v>
      </c>
    </row>
    <row r="259" spans="2:65" s="1" customFormat="1" ht="16.5" customHeight="1">
      <c r="B259" s="34"/>
      <c r="C259" s="191" t="s">
        <v>328</v>
      </c>
      <c r="D259" s="191" t="s">
        <v>150</v>
      </c>
      <c r="E259" s="192" t="s">
        <v>329</v>
      </c>
      <c r="F259" s="193" t="s">
        <v>330</v>
      </c>
      <c r="G259" s="194" t="s">
        <v>175</v>
      </c>
      <c r="H259" s="195">
        <v>0.635</v>
      </c>
      <c r="I259" s="196"/>
      <c r="J259" s="197">
        <f>ROUND(I259*H259,2)</f>
        <v>0</v>
      </c>
      <c r="K259" s="193" t="s">
        <v>154</v>
      </c>
      <c r="L259" s="38"/>
      <c r="M259" s="198" t="s">
        <v>1</v>
      </c>
      <c r="N259" s="199" t="s">
        <v>43</v>
      </c>
      <c r="O259" s="66"/>
      <c r="P259" s="200">
        <f>O259*H259</f>
        <v>0</v>
      </c>
      <c r="Q259" s="200">
        <v>1.06277</v>
      </c>
      <c r="R259" s="200">
        <f>Q259*H259</f>
        <v>0.67485895</v>
      </c>
      <c r="S259" s="200">
        <v>0</v>
      </c>
      <c r="T259" s="201">
        <f>S259*H259</f>
        <v>0</v>
      </c>
      <c r="AR259" s="202" t="s">
        <v>155</v>
      </c>
      <c r="AT259" s="202" t="s">
        <v>150</v>
      </c>
      <c r="AU259" s="202" t="s">
        <v>88</v>
      </c>
      <c r="AY259" s="17" t="s">
        <v>148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7" t="s">
        <v>86</v>
      </c>
      <c r="BK259" s="203">
        <f>ROUND(I259*H259,2)</f>
        <v>0</v>
      </c>
      <c r="BL259" s="17" t="s">
        <v>155</v>
      </c>
      <c r="BM259" s="202" t="s">
        <v>331</v>
      </c>
    </row>
    <row r="260" spans="2:51" s="12" customFormat="1" ht="11.25">
      <c r="B260" s="204"/>
      <c r="C260" s="205"/>
      <c r="D260" s="206" t="s">
        <v>157</v>
      </c>
      <c r="E260" s="207" t="s">
        <v>1</v>
      </c>
      <c r="F260" s="208" t="s">
        <v>332</v>
      </c>
      <c r="G260" s="205"/>
      <c r="H260" s="209">
        <v>0.635</v>
      </c>
      <c r="I260" s="210"/>
      <c r="J260" s="205"/>
      <c r="K260" s="205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157</v>
      </c>
      <c r="AU260" s="215" t="s">
        <v>88</v>
      </c>
      <c r="AV260" s="12" t="s">
        <v>88</v>
      </c>
      <c r="AW260" s="12" t="s">
        <v>32</v>
      </c>
      <c r="AX260" s="12" t="s">
        <v>78</v>
      </c>
      <c r="AY260" s="215" t="s">
        <v>148</v>
      </c>
    </row>
    <row r="261" spans="2:51" s="13" customFormat="1" ht="11.25">
      <c r="B261" s="216"/>
      <c r="C261" s="217"/>
      <c r="D261" s="206" t="s">
        <v>157</v>
      </c>
      <c r="E261" s="218" t="s">
        <v>1</v>
      </c>
      <c r="F261" s="219" t="s">
        <v>159</v>
      </c>
      <c r="G261" s="217"/>
      <c r="H261" s="220">
        <v>0.635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157</v>
      </c>
      <c r="AU261" s="226" t="s">
        <v>88</v>
      </c>
      <c r="AV261" s="13" t="s">
        <v>155</v>
      </c>
      <c r="AW261" s="13" t="s">
        <v>32</v>
      </c>
      <c r="AX261" s="13" t="s">
        <v>86</v>
      </c>
      <c r="AY261" s="226" t="s">
        <v>148</v>
      </c>
    </row>
    <row r="262" spans="2:65" s="1" customFormat="1" ht="16.5" customHeight="1">
      <c r="B262" s="34"/>
      <c r="C262" s="191" t="s">
        <v>333</v>
      </c>
      <c r="D262" s="191" t="s">
        <v>150</v>
      </c>
      <c r="E262" s="192" t="s">
        <v>334</v>
      </c>
      <c r="F262" s="193" t="s">
        <v>335</v>
      </c>
      <c r="G262" s="194" t="s">
        <v>153</v>
      </c>
      <c r="H262" s="195">
        <v>105.6</v>
      </c>
      <c r="I262" s="196"/>
      <c r="J262" s="197">
        <f>ROUND(I262*H262,2)</f>
        <v>0</v>
      </c>
      <c r="K262" s="193" t="s">
        <v>154</v>
      </c>
      <c r="L262" s="38"/>
      <c r="M262" s="198" t="s">
        <v>1</v>
      </c>
      <c r="N262" s="199" t="s">
        <v>43</v>
      </c>
      <c r="O262" s="66"/>
      <c r="P262" s="200">
        <f>O262*H262</f>
        <v>0</v>
      </c>
      <c r="Q262" s="200">
        <v>0.0007</v>
      </c>
      <c r="R262" s="200">
        <f>Q262*H262</f>
        <v>0.07392</v>
      </c>
      <c r="S262" s="200">
        <v>0</v>
      </c>
      <c r="T262" s="201">
        <f>S262*H262</f>
        <v>0</v>
      </c>
      <c r="AR262" s="202" t="s">
        <v>155</v>
      </c>
      <c r="AT262" s="202" t="s">
        <v>150</v>
      </c>
      <c r="AU262" s="202" t="s">
        <v>88</v>
      </c>
      <c r="AY262" s="17" t="s">
        <v>148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7" t="s">
        <v>86</v>
      </c>
      <c r="BK262" s="203">
        <f>ROUND(I262*H262,2)</f>
        <v>0</v>
      </c>
      <c r="BL262" s="17" t="s">
        <v>155</v>
      </c>
      <c r="BM262" s="202" t="s">
        <v>336</v>
      </c>
    </row>
    <row r="263" spans="2:51" s="12" customFormat="1" ht="11.25">
      <c r="B263" s="204"/>
      <c r="C263" s="205"/>
      <c r="D263" s="206" t="s">
        <v>157</v>
      </c>
      <c r="E263" s="207" t="s">
        <v>1</v>
      </c>
      <c r="F263" s="208" t="s">
        <v>337</v>
      </c>
      <c r="G263" s="205"/>
      <c r="H263" s="209">
        <v>105.6</v>
      </c>
      <c r="I263" s="210"/>
      <c r="J263" s="205"/>
      <c r="K263" s="205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157</v>
      </c>
      <c r="AU263" s="215" t="s">
        <v>88</v>
      </c>
      <c r="AV263" s="12" t="s">
        <v>88</v>
      </c>
      <c r="AW263" s="12" t="s">
        <v>32</v>
      </c>
      <c r="AX263" s="12" t="s">
        <v>78</v>
      </c>
      <c r="AY263" s="215" t="s">
        <v>148</v>
      </c>
    </row>
    <row r="264" spans="2:51" s="13" customFormat="1" ht="11.25">
      <c r="B264" s="216"/>
      <c r="C264" s="217"/>
      <c r="D264" s="206" t="s">
        <v>157</v>
      </c>
      <c r="E264" s="218" t="s">
        <v>1</v>
      </c>
      <c r="F264" s="219" t="s">
        <v>159</v>
      </c>
      <c r="G264" s="217"/>
      <c r="H264" s="220">
        <v>105.6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157</v>
      </c>
      <c r="AU264" s="226" t="s">
        <v>88</v>
      </c>
      <c r="AV264" s="13" t="s">
        <v>155</v>
      </c>
      <c r="AW264" s="13" t="s">
        <v>32</v>
      </c>
      <c r="AX264" s="13" t="s">
        <v>86</v>
      </c>
      <c r="AY264" s="226" t="s">
        <v>148</v>
      </c>
    </row>
    <row r="265" spans="2:65" s="1" customFormat="1" ht="24" customHeight="1">
      <c r="B265" s="34"/>
      <c r="C265" s="191" t="s">
        <v>338</v>
      </c>
      <c r="D265" s="191" t="s">
        <v>150</v>
      </c>
      <c r="E265" s="192" t="s">
        <v>339</v>
      </c>
      <c r="F265" s="193" t="s">
        <v>340</v>
      </c>
      <c r="G265" s="194" t="s">
        <v>170</v>
      </c>
      <c r="H265" s="195">
        <v>19</v>
      </c>
      <c r="I265" s="196"/>
      <c r="J265" s="197">
        <f>ROUND(I265*H265,2)</f>
        <v>0</v>
      </c>
      <c r="K265" s="193" t="s">
        <v>154</v>
      </c>
      <c r="L265" s="38"/>
      <c r="M265" s="198" t="s">
        <v>1</v>
      </c>
      <c r="N265" s="199" t="s">
        <v>43</v>
      </c>
      <c r="O265" s="66"/>
      <c r="P265" s="200">
        <f>O265*H265</f>
        <v>0</v>
      </c>
      <c r="Q265" s="200">
        <v>0.01698</v>
      </c>
      <c r="R265" s="200">
        <f>Q265*H265</f>
        <v>0.32261999999999996</v>
      </c>
      <c r="S265" s="200">
        <v>0</v>
      </c>
      <c r="T265" s="201">
        <f>S265*H265</f>
        <v>0</v>
      </c>
      <c r="AR265" s="202" t="s">
        <v>155</v>
      </c>
      <c r="AT265" s="202" t="s">
        <v>150</v>
      </c>
      <c r="AU265" s="202" t="s">
        <v>88</v>
      </c>
      <c r="AY265" s="17" t="s">
        <v>148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7" t="s">
        <v>86</v>
      </c>
      <c r="BK265" s="203">
        <f>ROUND(I265*H265,2)</f>
        <v>0</v>
      </c>
      <c r="BL265" s="17" t="s">
        <v>155</v>
      </c>
      <c r="BM265" s="202" t="s">
        <v>341</v>
      </c>
    </row>
    <row r="266" spans="2:51" s="12" customFormat="1" ht="11.25">
      <c r="B266" s="204"/>
      <c r="C266" s="205"/>
      <c r="D266" s="206" t="s">
        <v>157</v>
      </c>
      <c r="E266" s="207" t="s">
        <v>1</v>
      </c>
      <c r="F266" s="208" t="s">
        <v>342</v>
      </c>
      <c r="G266" s="205"/>
      <c r="H266" s="209">
        <v>12</v>
      </c>
      <c r="I266" s="210"/>
      <c r="J266" s="205"/>
      <c r="K266" s="205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157</v>
      </c>
      <c r="AU266" s="215" t="s">
        <v>88</v>
      </c>
      <c r="AV266" s="12" t="s">
        <v>88</v>
      </c>
      <c r="AW266" s="12" t="s">
        <v>32</v>
      </c>
      <c r="AX266" s="12" t="s">
        <v>78</v>
      </c>
      <c r="AY266" s="215" t="s">
        <v>148</v>
      </c>
    </row>
    <row r="267" spans="2:51" s="12" customFormat="1" ht="11.25">
      <c r="B267" s="204"/>
      <c r="C267" s="205"/>
      <c r="D267" s="206" t="s">
        <v>157</v>
      </c>
      <c r="E267" s="207" t="s">
        <v>1</v>
      </c>
      <c r="F267" s="208" t="s">
        <v>343</v>
      </c>
      <c r="G267" s="205"/>
      <c r="H267" s="209">
        <v>7</v>
      </c>
      <c r="I267" s="210"/>
      <c r="J267" s="205"/>
      <c r="K267" s="205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157</v>
      </c>
      <c r="AU267" s="215" t="s">
        <v>88</v>
      </c>
      <c r="AV267" s="12" t="s">
        <v>88</v>
      </c>
      <c r="AW267" s="12" t="s">
        <v>32</v>
      </c>
      <c r="AX267" s="12" t="s">
        <v>78</v>
      </c>
      <c r="AY267" s="215" t="s">
        <v>148</v>
      </c>
    </row>
    <row r="268" spans="2:51" s="13" customFormat="1" ht="11.25">
      <c r="B268" s="216"/>
      <c r="C268" s="217"/>
      <c r="D268" s="206" t="s">
        <v>157</v>
      </c>
      <c r="E268" s="218" t="s">
        <v>1</v>
      </c>
      <c r="F268" s="219" t="s">
        <v>159</v>
      </c>
      <c r="G268" s="217"/>
      <c r="H268" s="220">
        <v>19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157</v>
      </c>
      <c r="AU268" s="226" t="s">
        <v>88</v>
      </c>
      <c r="AV268" s="13" t="s">
        <v>155</v>
      </c>
      <c r="AW268" s="13" t="s">
        <v>32</v>
      </c>
      <c r="AX268" s="13" t="s">
        <v>86</v>
      </c>
      <c r="AY268" s="226" t="s">
        <v>148</v>
      </c>
    </row>
    <row r="269" spans="2:65" s="1" customFormat="1" ht="16.5" customHeight="1">
      <c r="B269" s="34"/>
      <c r="C269" s="227" t="s">
        <v>344</v>
      </c>
      <c r="D269" s="227" t="s">
        <v>160</v>
      </c>
      <c r="E269" s="228" t="s">
        <v>345</v>
      </c>
      <c r="F269" s="229" t="s">
        <v>346</v>
      </c>
      <c r="G269" s="230" t="s">
        <v>170</v>
      </c>
      <c r="H269" s="231">
        <v>16</v>
      </c>
      <c r="I269" s="232"/>
      <c r="J269" s="233">
        <f>ROUND(I269*H269,2)</f>
        <v>0</v>
      </c>
      <c r="K269" s="229" t="s">
        <v>154</v>
      </c>
      <c r="L269" s="234"/>
      <c r="M269" s="235" t="s">
        <v>1</v>
      </c>
      <c r="N269" s="236" t="s">
        <v>43</v>
      </c>
      <c r="O269" s="66"/>
      <c r="P269" s="200">
        <f>O269*H269</f>
        <v>0</v>
      </c>
      <c r="Q269" s="200">
        <v>0.01225</v>
      </c>
      <c r="R269" s="200">
        <f>Q269*H269</f>
        <v>0.196</v>
      </c>
      <c r="S269" s="200">
        <v>0</v>
      </c>
      <c r="T269" s="201">
        <f>S269*H269</f>
        <v>0</v>
      </c>
      <c r="AR269" s="202" t="s">
        <v>163</v>
      </c>
      <c r="AT269" s="202" t="s">
        <v>160</v>
      </c>
      <c r="AU269" s="202" t="s">
        <v>88</v>
      </c>
      <c r="AY269" s="17" t="s">
        <v>148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7" t="s">
        <v>86</v>
      </c>
      <c r="BK269" s="203">
        <f>ROUND(I269*H269,2)</f>
        <v>0</v>
      </c>
      <c r="BL269" s="17" t="s">
        <v>155</v>
      </c>
      <c r="BM269" s="202" t="s">
        <v>347</v>
      </c>
    </row>
    <row r="270" spans="2:65" s="1" customFormat="1" ht="16.5" customHeight="1">
      <c r="B270" s="34"/>
      <c r="C270" s="227" t="s">
        <v>348</v>
      </c>
      <c r="D270" s="227" t="s">
        <v>160</v>
      </c>
      <c r="E270" s="228" t="s">
        <v>349</v>
      </c>
      <c r="F270" s="229" t="s">
        <v>350</v>
      </c>
      <c r="G270" s="230" t="s">
        <v>170</v>
      </c>
      <c r="H270" s="231">
        <v>2</v>
      </c>
      <c r="I270" s="232"/>
      <c r="J270" s="233">
        <f>ROUND(I270*H270,2)</f>
        <v>0</v>
      </c>
      <c r="K270" s="229" t="s">
        <v>154</v>
      </c>
      <c r="L270" s="234"/>
      <c r="M270" s="235" t="s">
        <v>1</v>
      </c>
      <c r="N270" s="236" t="s">
        <v>43</v>
      </c>
      <c r="O270" s="66"/>
      <c r="P270" s="200">
        <f>O270*H270</f>
        <v>0</v>
      </c>
      <c r="Q270" s="200">
        <v>0.01249</v>
      </c>
      <c r="R270" s="200">
        <f>Q270*H270</f>
        <v>0.02498</v>
      </c>
      <c r="S270" s="200">
        <v>0</v>
      </c>
      <c r="T270" s="201">
        <f>S270*H270</f>
        <v>0</v>
      </c>
      <c r="AR270" s="202" t="s">
        <v>163</v>
      </c>
      <c r="AT270" s="202" t="s">
        <v>160</v>
      </c>
      <c r="AU270" s="202" t="s">
        <v>88</v>
      </c>
      <c r="AY270" s="17" t="s">
        <v>148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7" t="s">
        <v>86</v>
      </c>
      <c r="BK270" s="203">
        <f>ROUND(I270*H270,2)</f>
        <v>0</v>
      </c>
      <c r="BL270" s="17" t="s">
        <v>155</v>
      </c>
      <c r="BM270" s="202" t="s">
        <v>351</v>
      </c>
    </row>
    <row r="271" spans="2:65" s="1" customFormat="1" ht="16.5" customHeight="1">
      <c r="B271" s="34"/>
      <c r="C271" s="227" t="s">
        <v>352</v>
      </c>
      <c r="D271" s="227" t="s">
        <v>160</v>
      </c>
      <c r="E271" s="228" t="s">
        <v>353</v>
      </c>
      <c r="F271" s="229" t="s">
        <v>354</v>
      </c>
      <c r="G271" s="230" t="s">
        <v>170</v>
      </c>
      <c r="H271" s="231">
        <v>1</v>
      </c>
      <c r="I271" s="232"/>
      <c r="J271" s="233">
        <f>ROUND(I271*H271,2)</f>
        <v>0</v>
      </c>
      <c r="K271" s="229" t="s">
        <v>154</v>
      </c>
      <c r="L271" s="234"/>
      <c r="M271" s="235" t="s">
        <v>1</v>
      </c>
      <c r="N271" s="236" t="s">
        <v>43</v>
      </c>
      <c r="O271" s="66"/>
      <c r="P271" s="200">
        <f>O271*H271</f>
        <v>0</v>
      </c>
      <c r="Q271" s="200">
        <v>0.01201</v>
      </c>
      <c r="R271" s="200">
        <f>Q271*H271</f>
        <v>0.01201</v>
      </c>
      <c r="S271" s="200">
        <v>0</v>
      </c>
      <c r="T271" s="201">
        <f>S271*H271</f>
        <v>0</v>
      </c>
      <c r="AR271" s="202" t="s">
        <v>163</v>
      </c>
      <c r="AT271" s="202" t="s">
        <v>160</v>
      </c>
      <c r="AU271" s="202" t="s">
        <v>88</v>
      </c>
      <c r="AY271" s="17" t="s">
        <v>148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7" t="s">
        <v>86</v>
      </c>
      <c r="BK271" s="203">
        <f>ROUND(I271*H271,2)</f>
        <v>0</v>
      </c>
      <c r="BL271" s="17" t="s">
        <v>155</v>
      </c>
      <c r="BM271" s="202" t="s">
        <v>355</v>
      </c>
    </row>
    <row r="272" spans="2:63" s="11" customFormat="1" ht="22.9" customHeight="1">
      <c r="B272" s="175"/>
      <c r="C272" s="176"/>
      <c r="D272" s="177" t="s">
        <v>77</v>
      </c>
      <c r="E272" s="189" t="s">
        <v>211</v>
      </c>
      <c r="F272" s="189" t="s">
        <v>356</v>
      </c>
      <c r="G272" s="176"/>
      <c r="H272" s="176"/>
      <c r="I272" s="179"/>
      <c r="J272" s="190">
        <f>BK272</f>
        <v>0</v>
      </c>
      <c r="K272" s="176"/>
      <c r="L272" s="181"/>
      <c r="M272" s="182"/>
      <c r="N272" s="183"/>
      <c r="O272" s="183"/>
      <c r="P272" s="184">
        <f>SUM(P273:P332)</f>
        <v>0</v>
      </c>
      <c r="Q272" s="183"/>
      <c r="R272" s="184">
        <f>SUM(R273:R332)</f>
        <v>0.0165535</v>
      </c>
      <c r="S272" s="183"/>
      <c r="T272" s="185">
        <f>SUM(T273:T332)</f>
        <v>52.659141999999996</v>
      </c>
      <c r="AR272" s="186" t="s">
        <v>86</v>
      </c>
      <c r="AT272" s="187" t="s">
        <v>77</v>
      </c>
      <c r="AU272" s="187" t="s">
        <v>86</v>
      </c>
      <c r="AY272" s="186" t="s">
        <v>148</v>
      </c>
      <c r="BK272" s="188">
        <f>SUM(BK273:BK332)</f>
        <v>0</v>
      </c>
    </row>
    <row r="273" spans="2:65" s="1" customFormat="1" ht="24" customHeight="1">
      <c r="B273" s="34"/>
      <c r="C273" s="191" t="s">
        <v>357</v>
      </c>
      <c r="D273" s="191" t="s">
        <v>150</v>
      </c>
      <c r="E273" s="192" t="s">
        <v>358</v>
      </c>
      <c r="F273" s="193" t="s">
        <v>359</v>
      </c>
      <c r="G273" s="194" t="s">
        <v>153</v>
      </c>
      <c r="H273" s="195">
        <v>95.55</v>
      </c>
      <c r="I273" s="196"/>
      <c r="J273" s="197">
        <f>ROUND(I273*H273,2)</f>
        <v>0</v>
      </c>
      <c r="K273" s="193" t="s">
        <v>154</v>
      </c>
      <c r="L273" s="38"/>
      <c r="M273" s="198" t="s">
        <v>1</v>
      </c>
      <c r="N273" s="199" t="s">
        <v>43</v>
      </c>
      <c r="O273" s="66"/>
      <c r="P273" s="200">
        <f>O273*H273</f>
        <v>0</v>
      </c>
      <c r="Q273" s="200">
        <v>0.00013</v>
      </c>
      <c r="R273" s="200">
        <f>Q273*H273</f>
        <v>0.012421499999999999</v>
      </c>
      <c r="S273" s="200">
        <v>0</v>
      </c>
      <c r="T273" s="201">
        <f>S273*H273</f>
        <v>0</v>
      </c>
      <c r="AR273" s="202" t="s">
        <v>155</v>
      </c>
      <c r="AT273" s="202" t="s">
        <v>150</v>
      </c>
      <c r="AU273" s="202" t="s">
        <v>88</v>
      </c>
      <c r="AY273" s="17" t="s">
        <v>148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7" t="s">
        <v>86</v>
      </c>
      <c r="BK273" s="203">
        <f>ROUND(I273*H273,2)</f>
        <v>0</v>
      </c>
      <c r="BL273" s="17" t="s">
        <v>155</v>
      </c>
      <c r="BM273" s="202" t="s">
        <v>360</v>
      </c>
    </row>
    <row r="274" spans="2:65" s="1" customFormat="1" ht="16.5" customHeight="1">
      <c r="B274" s="34"/>
      <c r="C274" s="191" t="s">
        <v>361</v>
      </c>
      <c r="D274" s="191" t="s">
        <v>150</v>
      </c>
      <c r="E274" s="192" t="s">
        <v>362</v>
      </c>
      <c r="F274" s="193" t="s">
        <v>363</v>
      </c>
      <c r="G274" s="194" t="s">
        <v>364</v>
      </c>
      <c r="H274" s="195">
        <v>20</v>
      </c>
      <c r="I274" s="196"/>
      <c r="J274" s="197">
        <f>ROUND(I274*H274,2)</f>
        <v>0</v>
      </c>
      <c r="K274" s="193" t="s">
        <v>154</v>
      </c>
      <c r="L274" s="38"/>
      <c r="M274" s="198" t="s">
        <v>1</v>
      </c>
      <c r="N274" s="199" t="s">
        <v>43</v>
      </c>
      <c r="O274" s="66"/>
      <c r="P274" s="200">
        <f>O274*H274</f>
        <v>0</v>
      </c>
      <c r="Q274" s="200">
        <v>0</v>
      </c>
      <c r="R274" s="200">
        <f>Q274*H274</f>
        <v>0</v>
      </c>
      <c r="S274" s="200">
        <v>0</v>
      </c>
      <c r="T274" s="201">
        <f>S274*H274</f>
        <v>0</v>
      </c>
      <c r="AR274" s="202" t="s">
        <v>155</v>
      </c>
      <c r="AT274" s="202" t="s">
        <v>150</v>
      </c>
      <c r="AU274" s="202" t="s">
        <v>88</v>
      </c>
      <c r="AY274" s="17" t="s">
        <v>148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7" t="s">
        <v>86</v>
      </c>
      <c r="BK274" s="203">
        <f>ROUND(I274*H274,2)</f>
        <v>0</v>
      </c>
      <c r="BL274" s="17" t="s">
        <v>155</v>
      </c>
      <c r="BM274" s="202" t="s">
        <v>365</v>
      </c>
    </row>
    <row r="275" spans="2:65" s="1" customFormat="1" ht="16.5" customHeight="1">
      <c r="B275" s="34"/>
      <c r="C275" s="191" t="s">
        <v>298</v>
      </c>
      <c r="D275" s="191" t="s">
        <v>150</v>
      </c>
      <c r="E275" s="192" t="s">
        <v>366</v>
      </c>
      <c r="F275" s="193" t="s">
        <v>367</v>
      </c>
      <c r="G275" s="194" t="s">
        <v>364</v>
      </c>
      <c r="H275" s="195">
        <v>6</v>
      </c>
      <c r="I275" s="196"/>
      <c r="J275" s="197">
        <f>ROUND(I275*H275,2)</f>
        <v>0</v>
      </c>
      <c r="K275" s="193" t="s">
        <v>154</v>
      </c>
      <c r="L275" s="38"/>
      <c r="M275" s="198" t="s">
        <v>1</v>
      </c>
      <c r="N275" s="199" t="s">
        <v>43</v>
      </c>
      <c r="O275" s="66"/>
      <c r="P275" s="200">
        <f>O275*H275</f>
        <v>0</v>
      </c>
      <c r="Q275" s="200">
        <v>0</v>
      </c>
      <c r="R275" s="200">
        <f>Q275*H275</f>
        <v>0</v>
      </c>
      <c r="S275" s="200">
        <v>0</v>
      </c>
      <c r="T275" s="201">
        <f>S275*H275</f>
        <v>0</v>
      </c>
      <c r="AR275" s="202" t="s">
        <v>155</v>
      </c>
      <c r="AT275" s="202" t="s">
        <v>150</v>
      </c>
      <c r="AU275" s="202" t="s">
        <v>88</v>
      </c>
      <c r="AY275" s="17" t="s">
        <v>148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7" t="s">
        <v>86</v>
      </c>
      <c r="BK275" s="203">
        <f>ROUND(I275*H275,2)</f>
        <v>0</v>
      </c>
      <c r="BL275" s="17" t="s">
        <v>155</v>
      </c>
      <c r="BM275" s="202" t="s">
        <v>368</v>
      </c>
    </row>
    <row r="276" spans="2:65" s="1" customFormat="1" ht="24" customHeight="1">
      <c r="B276" s="34"/>
      <c r="C276" s="191" t="s">
        <v>369</v>
      </c>
      <c r="D276" s="191" t="s">
        <v>150</v>
      </c>
      <c r="E276" s="192" t="s">
        <v>370</v>
      </c>
      <c r="F276" s="193" t="s">
        <v>371</v>
      </c>
      <c r="G276" s="194" t="s">
        <v>153</v>
      </c>
      <c r="H276" s="195">
        <v>103.3</v>
      </c>
      <c r="I276" s="196"/>
      <c r="J276" s="197">
        <f>ROUND(I276*H276,2)</f>
        <v>0</v>
      </c>
      <c r="K276" s="193" t="s">
        <v>154</v>
      </c>
      <c r="L276" s="38"/>
      <c r="M276" s="198" t="s">
        <v>1</v>
      </c>
      <c r="N276" s="199" t="s">
        <v>43</v>
      </c>
      <c r="O276" s="66"/>
      <c r="P276" s="200">
        <f>O276*H276</f>
        <v>0</v>
      </c>
      <c r="Q276" s="200">
        <v>4E-05</v>
      </c>
      <c r="R276" s="200">
        <f>Q276*H276</f>
        <v>0.004132</v>
      </c>
      <c r="S276" s="200">
        <v>0</v>
      </c>
      <c r="T276" s="201">
        <f>S276*H276</f>
        <v>0</v>
      </c>
      <c r="AR276" s="202" t="s">
        <v>155</v>
      </c>
      <c r="AT276" s="202" t="s">
        <v>150</v>
      </c>
      <c r="AU276" s="202" t="s">
        <v>88</v>
      </c>
      <c r="AY276" s="17" t="s">
        <v>148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7" t="s">
        <v>86</v>
      </c>
      <c r="BK276" s="203">
        <f>ROUND(I276*H276,2)</f>
        <v>0</v>
      </c>
      <c r="BL276" s="17" t="s">
        <v>155</v>
      </c>
      <c r="BM276" s="202" t="s">
        <v>372</v>
      </c>
    </row>
    <row r="277" spans="2:65" s="1" customFormat="1" ht="16.5" customHeight="1">
      <c r="B277" s="34"/>
      <c r="C277" s="191" t="s">
        <v>373</v>
      </c>
      <c r="D277" s="191" t="s">
        <v>150</v>
      </c>
      <c r="E277" s="192" t="s">
        <v>374</v>
      </c>
      <c r="F277" s="193" t="s">
        <v>375</v>
      </c>
      <c r="G277" s="194" t="s">
        <v>153</v>
      </c>
      <c r="H277" s="195">
        <v>57.58</v>
      </c>
      <c r="I277" s="196"/>
      <c r="J277" s="197">
        <f>ROUND(I277*H277,2)</f>
        <v>0</v>
      </c>
      <c r="K277" s="193" t="s">
        <v>154</v>
      </c>
      <c r="L277" s="38"/>
      <c r="M277" s="198" t="s">
        <v>1</v>
      </c>
      <c r="N277" s="199" t="s">
        <v>43</v>
      </c>
      <c r="O277" s="66"/>
      <c r="P277" s="200">
        <f>O277*H277</f>
        <v>0</v>
      </c>
      <c r="Q277" s="200">
        <v>0</v>
      </c>
      <c r="R277" s="200">
        <f>Q277*H277</f>
        <v>0</v>
      </c>
      <c r="S277" s="200">
        <v>0.261</v>
      </c>
      <c r="T277" s="201">
        <f>S277*H277</f>
        <v>15.02838</v>
      </c>
      <c r="AR277" s="202" t="s">
        <v>155</v>
      </c>
      <c r="AT277" s="202" t="s">
        <v>150</v>
      </c>
      <c r="AU277" s="202" t="s">
        <v>88</v>
      </c>
      <c r="AY277" s="17" t="s">
        <v>148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7" t="s">
        <v>86</v>
      </c>
      <c r="BK277" s="203">
        <f>ROUND(I277*H277,2)</f>
        <v>0</v>
      </c>
      <c r="BL277" s="17" t="s">
        <v>155</v>
      </c>
      <c r="BM277" s="202" t="s">
        <v>376</v>
      </c>
    </row>
    <row r="278" spans="2:51" s="14" customFormat="1" ht="11.25">
      <c r="B278" s="239"/>
      <c r="C278" s="240"/>
      <c r="D278" s="206" t="s">
        <v>157</v>
      </c>
      <c r="E278" s="241" t="s">
        <v>1</v>
      </c>
      <c r="F278" s="242" t="s">
        <v>377</v>
      </c>
      <c r="G278" s="240"/>
      <c r="H278" s="241" t="s">
        <v>1</v>
      </c>
      <c r="I278" s="243"/>
      <c r="J278" s="240"/>
      <c r="K278" s="240"/>
      <c r="L278" s="244"/>
      <c r="M278" s="245"/>
      <c r="N278" s="246"/>
      <c r="O278" s="246"/>
      <c r="P278" s="246"/>
      <c r="Q278" s="246"/>
      <c r="R278" s="246"/>
      <c r="S278" s="246"/>
      <c r="T278" s="247"/>
      <c r="AT278" s="248" t="s">
        <v>157</v>
      </c>
      <c r="AU278" s="248" t="s">
        <v>88</v>
      </c>
      <c r="AV278" s="14" t="s">
        <v>86</v>
      </c>
      <c r="AW278" s="14" t="s">
        <v>32</v>
      </c>
      <c r="AX278" s="14" t="s">
        <v>78</v>
      </c>
      <c r="AY278" s="248" t="s">
        <v>148</v>
      </c>
    </row>
    <row r="279" spans="2:51" s="14" customFormat="1" ht="11.25">
      <c r="B279" s="239"/>
      <c r="C279" s="240"/>
      <c r="D279" s="206" t="s">
        <v>157</v>
      </c>
      <c r="E279" s="241" t="s">
        <v>1</v>
      </c>
      <c r="F279" s="242" t="s">
        <v>189</v>
      </c>
      <c r="G279" s="240"/>
      <c r="H279" s="241" t="s">
        <v>1</v>
      </c>
      <c r="I279" s="243"/>
      <c r="J279" s="240"/>
      <c r="K279" s="240"/>
      <c r="L279" s="244"/>
      <c r="M279" s="245"/>
      <c r="N279" s="246"/>
      <c r="O279" s="246"/>
      <c r="P279" s="246"/>
      <c r="Q279" s="246"/>
      <c r="R279" s="246"/>
      <c r="S279" s="246"/>
      <c r="T279" s="247"/>
      <c r="AT279" s="248" t="s">
        <v>157</v>
      </c>
      <c r="AU279" s="248" t="s">
        <v>88</v>
      </c>
      <c r="AV279" s="14" t="s">
        <v>86</v>
      </c>
      <c r="AW279" s="14" t="s">
        <v>32</v>
      </c>
      <c r="AX279" s="14" t="s">
        <v>78</v>
      </c>
      <c r="AY279" s="248" t="s">
        <v>148</v>
      </c>
    </row>
    <row r="280" spans="2:51" s="12" customFormat="1" ht="11.25">
      <c r="B280" s="204"/>
      <c r="C280" s="205"/>
      <c r="D280" s="206" t="s">
        <v>157</v>
      </c>
      <c r="E280" s="207" t="s">
        <v>1</v>
      </c>
      <c r="F280" s="208" t="s">
        <v>378</v>
      </c>
      <c r="G280" s="205"/>
      <c r="H280" s="209">
        <v>7.92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157</v>
      </c>
      <c r="AU280" s="215" t="s">
        <v>88</v>
      </c>
      <c r="AV280" s="12" t="s">
        <v>88</v>
      </c>
      <c r="AW280" s="12" t="s">
        <v>32</v>
      </c>
      <c r="AX280" s="12" t="s">
        <v>78</v>
      </c>
      <c r="AY280" s="215" t="s">
        <v>148</v>
      </c>
    </row>
    <row r="281" spans="2:51" s="12" customFormat="1" ht="11.25">
      <c r="B281" s="204"/>
      <c r="C281" s="205"/>
      <c r="D281" s="206" t="s">
        <v>157</v>
      </c>
      <c r="E281" s="207" t="s">
        <v>1</v>
      </c>
      <c r="F281" s="208" t="s">
        <v>379</v>
      </c>
      <c r="G281" s="205"/>
      <c r="H281" s="209">
        <v>8.14</v>
      </c>
      <c r="I281" s="210"/>
      <c r="J281" s="205"/>
      <c r="K281" s="205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157</v>
      </c>
      <c r="AU281" s="215" t="s">
        <v>88</v>
      </c>
      <c r="AV281" s="12" t="s">
        <v>88</v>
      </c>
      <c r="AW281" s="12" t="s">
        <v>32</v>
      </c>
      <c r="AX281" s="12" t="s">
        <v>78</v>
      </c>
      <c r="AY281" s="215" t="s">
        <v>148</v>
      </c>
    </row>
    <row r="282" spans="2:51" s="12" customFormat="1" ht="11.25">
      <c r="B282" s="204"/>
      <c r="C282" s="205"/>
      <c r="D282" s="206" t="s">
        <v>157</v>
      </c>
      <c r="E282" s="207" t="s">
        <v>1</v>
      </c>
      <c r="F282" s="208" t="s">
        <v>380</v>
      </c>
      <c r="G282" s="205"/>
      <c r="H282" s="209">
        <v>12.73</v>
      </c>
      <c r="I282" s="210"/>
      <c r="J282" s="205"/>
      <c r="K282" s="205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157</v>
      </c>
      <c r="AU282" s="215" t="s">
        <v>88</v>
      </c>
      <c r="AV282" s="12" t="s">
        <v>88</v>
      </c>
      <c r="AW282" s="12" t="s">
        <v>32</v>
      </c>
      <c r="AX282" s="12" t="s">
        <v>78</v>
      </c>
      <c r="AY282" s="215" t="s">
        <v>148</v>
      </c>
    </row>
    <row r="283" spans="2:51" s="14" customFormat="1" ht="11.25">
      <c r="B283" s="239"/>
      <c r="C283" s="240"/>
      <c r="D283" s="206" t="s">
        <v>157</v>
      </c>
      <c r="E283" s="241" t="s">
        <v>1</v>
      </c>
      <c r="F283" s="242" t="s">
        <v>196</v>
      </c>
      <c r="G283" s="240"/>
      <c r="H283" s="241" t="s">
        <v>1</v>
      </c>
      <c r="I283" s="243"/>
      <c r="J283" s="240"/>
      <c r="K283" s="240"/>
      <c r="L283" s="244"/>
      <c r="M283" s="245"/>
      <c r="N283" s="246"/>
      <c r="O283" s="246"/>
      <c r="P283" s="246"/>
      <c r="Q283" s="246"/>
      <c r="R283" s="246"/>
      <c r="S283" s="246"/>
      <c r="T283" s="247"/>
      <c r="AT283" s="248" t="s">
        <v>157</v>
      </c>
      <c r="AU283" s="248" t="s">
        <v>88</v>
      </c>
      <c r="AV283" s="14" t="s">
        <v>86</v>
      </c>
      <c r="AW283" s="14" t="s">
        <v>32</v>
      </c>
      <c r="AX283" s="14" t="s">
        <v>78</v>
      </c>
      <c r="AY283" s="248" t="s">
        <v>148</v>
      </c>
    </row>
    <row r="284" spans="2:51" s="12" customFormat="1" ht="11.25">
      <c r="B284" s="204"/>
      <c r="C284" s="205"/>
      <c r="D284" s="206" t="s">
        <v>157</v>
      </c>
      <c r="E284" s="207" t="s">
        <v>1</v>
      </c>
      <c r="F284" s="208" t="s">
        <v>378</v>
      </c>
      <c r="G284" s="205"/>
      <c r="H284" s="209">
        <v>7.92</v>
      </c>
      <c r="I284" s="210"/>
      <c r="J284" s="205"/>
      <c r="K284" s="205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157</v>
      </c>
      <c r="AU284" s="215" t="s">
        <v>88</v>
      </c>
      <c r="AV284" s="12" t="s">
        <v>88</v>
      </c>
      <c r="AW284" s="12" t="s">
        <v>32</v>
      </c>
      <c r="AX284" s="12" t="s">
        <v>78</v>
      </c>
      <c r="AY284" s="215" t="s">
        <v>148</v>
      </c>
    </row>
    <row r="285" spans="2:51" s="12" customFormat="1" ht="11.25">
      <c r="B285" s="204"/>
      <c r="C285" s="205"/>
      <c r="D285" s="206" t="s">
        <v>157</v>
      </c>
      <c r="E285" s="207" t="s">
        <v>1</v>
      </c>
      <c r="F285" s="208" t="s">
        <v>379</v>
      </c>
      <c r="G285" s="205"/>
      <c r="H285" s="209">
        <v>8.14</v>
      </c>
      <c r="I285" s="210"/>
      <c r="J285" s="205"/>
      <c r="K285" s="205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157</v>
      </c>
      <c r="AU285" s="215" t="s">
        <v>88</v>
      </c>
      <c r="AV285" s="12" t="s">
        <v>88</v>
      </c>
      <c r="AW285" s="12" t="s">
        <v>32</v>
      </c>
      <c r="AX285" s="12" t="s">
        <v>78</v>
      </c>
      <c r="AY285" s="215" t="s">
        <v>148</v>
      </c>
    </row>
    <row r="286" spans="2:51" s="12" customFormat="1" ht="11.25">
      <c r="B286" s="204"/>
      <c r="C286" s="205"/>
      <c r="D286" s="206" t="s">
        <v>157</v>
      </c>
      <c r="E286" s="207" t="s">
        <v>1</v>
      </c>
      <c r="F286" s="208" t="s">
        <v>380</v>
      </c>
      <c r="G286" s="205"/>
      <c r="H286" s="209">
        <v>12.73</v>
      </c>
      <c r="I286" s="210"/>
      <c r="J286" s="205"/>
      <c r="K286" s="205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157</v>
      </c>
      <c r="AU286" s="215" t="s">
        <v>88</v>
      </c>
      <c r="AV286" s="12" t="s">
        <v>88</v>
      </c>
      <c r="AW286" s="12" t="s">
        <v>32</v>
      </c>
      <c r="AX286" s="12" t="s">
        <v>78</v>
      </c>
      <c r="AY286" s="215" t="s">
        <v>148</v>
      </c>
    </row>
    <row r="287" spans="2:51" s="13" customFormat="1" ht="11.25">
      <c r="B287" s="216"/>
      <c r="C287" s="217"/>
      <c r="D287" s="206" t="s">
        <v>157</v>
      </c>
      <c r="E287" s="218" t="s">
        <v>1</v>
      </c>
      <c r="F287" s="219" t="s">
        <v>159</v>
      </c>
      <c r="G287" s="217"/>
      <c r="H287" s="220">
        <v>57.58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157</v>
      </c>
      <c r="AU287" s="226" t="s">
        <v>88</v>
      </c>
      <c r="AV287" s="13" t="s">
        <v>155</v>
      </c>
      <c r="AW287" s="13" t="s">
        <v>32</v>
      </c>
      <c r="AX287" s="13" t="s">
        <v>86</v>
      </c>
      <c r="AY287" s="226" t="s">
        <v>148</v>
      </c>
    </row>
    <row r="288" spans="2:65" s="1" customFormat="1" ht="24" customHeight="1">
      <c r="B288" s="34"/>
      <c r="C288" s="191" t="s">
        <v>381</v>
      </c>
      <c r="D288" s="191" t="s">
        <v>150</v>
      </c>
      <c r="E288" s="192" t="s">
        <v>382</v>
      </c>
      <c r="F288" s="193" t="s">
        <v>383</v>
      </c>
      <c r="G288" s="194" t="s">
        <v>234</v>
      </c>
      <c r="H288" s="195">
        <v>5.13</v>
      </c>
      <c r="I288" s="196"/>
      <c r="J288" s="197">
        <f>ROUND(I288*H288,2)</f>
        <v>0</v>
      </c>
      <c r="K288" s="193" t="s">
        <v>154</v>
      </c>
      <c r="L288" s="38"/>
      <c r="M288" s="198" t="s">
        <v>1</v>
      </c>
      <c r="N288" s="199" t="s">
        <v>43</v>
      </c>
      <c r="O288" s="66"/>
      <c r="P288" s="200">
        <f>O288*H288</f>
        <v>0</v>
      </c>
      <c r="Q288" s="200">
        <v>0</v>
      </c>
      <c r="R288" s="200">
        <f>Q288*H288</f>
        <v>0</v>
      </c>
      <c r="S288" s="200">
        <v>1.95</v>
      </c>
      <c r="T288" s="201">
        <f>S288*H288</f>
        <v>10.003499999999999</v>
      </c>
      <c r="AR288" s="202" t="s">
        <v>155</v>
      </c>
      <c r="AT288" s="202" t="s">
        <v>150</v>
      </c>
      <c r="AU288" s="202" t="s">
        <v>88</v>
      </c>
      <c r="AY288" s="17" t="s">
        <v>148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86</v>
      </c>
      <c r="BK288" s="203">
        <f>ROUND(I288*H288,2)</f>
        <v>0</v>
      </c>
      <c r="BL288" s="17" t="s">
        <v>155</v>
      </c>
      <c r="BM288" s="202" t="s">
        <v>384</v>
      </c>
    </row>
    <row r="289" spans="2:51" s="14" customFormat="1" ht="11.25">
      <c r="B289" s="239"/>
      <c r="C289" s="240"/>
      <c r="D289" s="206" t="s">
        <v>157</v>
      </c>
      <c r="E289" s="241" t="s">
        <v>1</v>
      </c>
      <c r="F289" s="242" t="s">
        <v>189</v>
      </c>
      <c r="G289" s="240"/>
      <c r="H289" s="241" t="s">
        <v>1</v>
      </c>
      <c r="I289" s="243"/>
      <c r="J289" s="240"/>
      <c r="K289" s="240"/>
      <c r="L289" s="244"/>
      <c r="M289" s="245"/>
      <c r="N289" s="246"/>
      <c r="O289" s="246"/>
      <c r="P289" s="246"/>
      <c r="Q289" s="246"/>
      <c r="R289" s="246"/>
      <c r="S289" s="246"/>
      <c r="T289" s="247"/>
      <c r="AT289" s="248" t="s">
        <v>157</v>
      </c>
      <c r="AU289" s="248" t="s">
        <v>88</v>
      </c>
      <c r="AV289" s="14" t="s">
        <v>86</v>
      </c>
      <c r="AW289" s="14" t="s">
        <v>32</v>
      </c>
      <c r="AX289" s="14" t="s">
        <v>78</v>
      </c>
      <c r="AY289" s="248" t="s">
        <v>148</v>
      </c>
    </row>
    <row r="290" spans="2:51" s="12" customFormat="1" ht="11.25">
      <c r="B290" s="204"/>
      <c r="C290" s="205"/>
      <c r="D290" s="206" t="s">
        <v>157</v>
      </c>
      <c r="E290" s="207" t="s">
        <v>1</v>
      </c>
      <c r="F290" s="208" t="s">
        <v>385</v>
      </c>
      <c r="G290" s="205"/>
      <c r="H290" s="209">
        <v>2.565</v>
      </c>
      <c r="I290" s="210"/>
      <c r="J290" s="205"/>
      <c r="K290" s="205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157</v>
      </c>
      <c r="AU290" s="215" t="s">
        <v>88</v>
      </c>
      <c r="AV290" s="12" t="s">
        <v>88</v>
      </c>
      <c r="AW290" s="12" t="s">
        <v>32</v>
      </c>
      <c r="AX290" s="12" t="s">
        <v>78</v>
      </c>
      <c r="AY290" s="215" t="s">
        <v>148</v>
      </c>
    </row>
    <row r="291" spans="2:51" s="14" customFormat="1" ht="11.25">
      <c r="B291" s="239"/>
      <c r="C291" s="240"/>
      <c r="D291" s="206" t="s">
        <v>157</v>
      </c>
      <c r="E291" s="241" t="s">
        <v>1</v>
      </c>
      <c r="F291" s="242" t="s">
        <v>196</v>
      </c>
      <c r="G291" s="240"/>
      <c r="H291" s="241" t="s">
        <v>1</v>
      </c>
      <c r="I291" s="243"/>
      <c r="J291" s="240"/>
      <c r="K291" s="240"/>
      <c r="L291" s="244"/>
      <c r="M291" s="245"/>
      <c r="N291" s="246"/>
      <c r="O291" s="246"/>
      <c r="P291" s="246"/>
      <c r="Q291" s="246"/>
      <c r="R291" s="246"/>
      <c r="S291" s="246"/>
      <c r="T291" s="247"/>
      <c r="AT291" s="248" t="s">
        <v>157</v>
      </c>
      <c r="AU291" s="248" t="s">
        <v>88</v>
      </c>
      <c r="AV291" s="14" t="s">
        <v>86</v>
      </c>
      <c r="AW291" s="14" t="s">
        <v>32</v>
      </c>
      <c r="AX291" s="14" t="s">
        <v>78</v>
      </c>
      <c r="AY291" s="248" t="s">
        <v>148</v>
      </c>
    </row>
    <row r="292" spans="2:51" s="12" customFormat="1" ht="11.25">
      <c r="B292" s="204"/>
      <c r="C292" s="205"/>
      <c r="D292" s="206" t="s">
        <v>157</v>
      </c>
      <c r="E292" s="207" t="s">
        <v>1</v>
      </c>
      <c r="F292" s="208" t="s">
        <v>385</v>
      </c>
      <c r="G292" s="205"/>
      <c r="H292" s="209">
        <v>2.565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157</v>
      </c>
      <c r="AU292" s="215" t="s">
        <v>88</v>
      </c>
      <c r="AV292" s="12" t="s">
        <v>88</v>
      </c>
      <c r="AW292" s="12" t="s">
        <v>32</v>
      </c>
      <c r="AX292" s="12" t="s">
        <v>78</v>
      </c>
      <c r="AY292" s="215" t="s">
        <v>148</v>
      </c>
    </row>
    <row r="293" spans="2:51" s="13" customFormat="1" ht="11.25">
      <c r="B293" s="216"/>
      <c r="C293" s="217"/>
      <c r="D293" s="206" t="s">
        <v>157</v>
      </c>
      <c r="E293" s="218" t="s">
        <v>1</v>
      </c>
      <c r="F293" s="219" t="s">
        <v>159</v>
      </c>
      <c r="G293" s="217"/>
      <c r="H293" s="220">
        <v>5.13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157</v>
      </c>
      <c r="AU293" s="226" t="s">
        <v>88</v>
      </c>
      <c r="AV293" s="13" t="s">
        <v>155</v>
      </c>
      <c r="AW293" s="13" t="s">
        <v>32</v>
      </c>
      <c r="AX293" s="13" t="s">
        <v>86</v>
      </c>
      <c r="AY293" s="226" t="s">
        <v>148</v>
      </c>
    </row>
    <row r="294" spans="2:65" s="1" customFormat="1" ht="36" customHeight="1">
      <c r="B294" s="34"/>
      <c r="C294" s="191" t="s">
        <v>386</v>
      </c>
      <c r="D294" s="191" t="s">
        <v>150</v>
      </c>
      <c r="E294" s="192" t="s">
        <v>387</v>
      </c>
      <c r="F294" s="193" t="s">
        <v>388</v>
      </c>
      <c r="G294" s="194" t="s">
        <v>234</v>
      </c>
      <c r="H294" s="195">
        <v>4.32</v>
      </c>
      <c r="I294" s="196"/>
      <c r="J294" s="197">
        <f>ROUND(I294*H294,2)</f>
        <v>0</v>
      </c>
      <c r="K294" s="193" t="s">
        <v>154</v>
      </c>
      <c r="L294" s="38"/>
      <c r="M294" s="198" t="s">
        <v>1</v>
      </c>
      <c r="N294" s="199" t="s">
        <v>43</v>
      </c>
      <c r="O294" s="66"/>
      <c r="P294" s="200">
        <f>O294*H294</f>
        <v>0</v>
      </c>
      <c r="Q294" s="200">
        <v>0</v>
      </c>
      <c r="R294" s="200">
        <f>Q294*H294</f>
        <v>0</v>
      </c>
      <c r="S294" s="200">
        <v>2.2</v>
      </c>
      <c r="T294" s="201">
        <f>S294*H294</f>
        <v>9.504000000000001</v>
      </c>
      <c r="AR294" s="202" t="s">
        <v>155</v>
      </c>
      <c r="AT294" s="202" t="s">
        <v>150</v>
      </c>
      <c r="AU294" s="202" t="s">
        <v>88</v>
      </c>
      <c r="AY294" s="17" t="s">
        <v>148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7" t="s">
        <v>86</v>
      </c>
      <c r="BK294" s="203">
        <f>ROUND(I294*H294,2)</f>
        <v>0</v>
      </c>
      <c r="BL294" s="17" t="s">
        <v>155</v>
      </c>
      <c r="BM294" s="202" t="s">
        <v>389</v>
      </c>
    </row>
    <row r="295" spans="2:51" s="12" customFormat="1" ht="11.25">
      <c r="B295" s="204"/>
      <c r="C295" s="205"/>
      <c r="D295" s="206" t="s">
        <v>157</v>
      </c>
      <c r="E295" s="207" t="s">
        <v>1</v>
      </c>
      <c r="F295" s="208" t="s">
        <v>390</v>
      </c>
      <c r="G295" s="205"/>
      <c r="H295" s="209">
        <v>4.32</v>
      </c>
      <c r="I295" s="210"/>
      <c r="J295" s="205"/>
      <c r="K295" s="205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157</v>
      </c>
      <c r="AU295" s="215" t="s">
        <v>88</v>
      </c>
      <c r="AV295" s="12" t="s">
        <v>88</v>
      </c>
      <c r="AW295" s="12" t="s">
        <v>32</v>
      </c>
      <c r="AX295" s="12" t="s">
        <v>78</v>
      </c>
      <c r="AY295" s="215" t="s">
        <v>148</v>
      </c>
    </row>
    <row r="296" spans="2:51" s="13" customFormat="1" ht="11.25">
      <c r="B296" s="216"/>
      <c r="C296" s="217"/>
      <c r="D296" s="206" t="s">
        <v>157</v>
      </c>
      <c r="E296" s="218" t="s">
        <v>1</v>
      </c>
      <c r="F296" s="219" t="s">
        <v>159</v>
      </c>
      <c r="G296" s="217"/>
      <c r="H296" s="220">
        <v>4.32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157</v>
      </c>
      <c r="AU296" s="226" t="s">
        <v>88</v>
      </c>
      <c r="AV296" s="13" t="s">
        <v>155</v>
      </c>
      <c r="AW296" s="13" t="s">
        <v>32</v>
      </c>
      <c r="AX296" s="13" t="s">
        <v>86</v>
      </c>
      <c r="AY296" s="226" t="s">
        <v>148</v>
      </c>
    </row>
    <row r="297" spans="2:65" s="1" customFormat="1" ht="24" customHeight="1">
      <c r="B297" s="34"/>
      <c r="C297" s="191" t="s">
        <v>391</v>
      </c>
      <c r="D297" s="191" t="s">
        <v>150</v>
      </c>
      <c r="E297" s="192" t="s">
        <v>392</v>
      </c>
      <c r="F297" s="193" t="s">
        <v>393</v>
      </c>
      <c r="G297" s="194" t="s">
        <v>234</v>
      </c>
      <c r="H297" s="195">
        <v>4.32</v>
      </c>
      <c r="I297" s="196"/>
      <c r="J297" s="197">
        <f>ROUND(I297*H297,2)</f>
        <v>0</v>
      </c>
      <c r="K297" s="193" t="s">
        <v>154</v>
      </c>
      <c r="L297" s="38"/>
      <c r="M297" s="198" t="s">
        <v>1</v>
      </c>
      <c r="N297" s="199" t="s">
        <v>43</v>
      </c>
      <c r="O297" s="66"/>
      <c r="P297" s="200">
        <f>O297*H297</f>
        <v>0</v>
      </c>
      <c r="Q297" s="200">
        <v>0</v>
      </c>
      <c r="R297" s="200">
        <f>Q297*H297</f>
        <v>0</v>
      </c>
      <c r="S297" s="200">
        <v>0.029</v>
      </c>
      <c r="T297" s="201">
        <f>S297*H297</f>
        <v>0.12528</v>
      </c>
      <c r="AR297" s="202" t="s">
        <v>155</v>
      </c>
      <c r="AT297" s="202" t="s">
        <v>150</v>
      </c>
      <c r="AU297" s="202" t="s">
        <v>88</v>
      </c>
      <c r="AY297" s="17" t="s">
        <v>148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7" t="s">
        <v>86</v>
      </c>
      <c r="BK297" s="203">
        <f>ROUND(I297*H297,2)</f>
        <v>0</v>
      </c>
      <c r="BL297" s="17" t="s">
        <v>155</v>
      </c>
      <c r="BM297" s="202" t="s">
        <v>394</v>
      </c>
    </row>
    <row r="298" spans="2:65" s="1" customFormat="1" ht="24" customHeight="1">
      <c r="B298" s="34"/>
      <c r="C298" s="191" t="s">
        <v>395</v>
      </c>
      <c r="D298" s="191" t="s">
        <v>150</v>
      </c>
      <c r="E298" s="192" t="s">
        <v>396</v>
      </c>
      <c r="F298" s="193" t="s">
        <v>397</v>
      </c>
      <c r="G298" s="194" t="s">
        <v>153</v>
      </c>
      <c r="H298" s="195">
        <v>36</v>
      </c>
      <c r="I298" s="196"/>
      <c r="J298" s="197">
        <f>ROUND(I298*H298,2)</f>
        <v>0</v>
      </c>
      <c r="K298" s="193" t="s">
        <v>154</v>
      </c>
      <c r="L298" s="38"/>
      <c r="M298" s="198" t="s">
        <v>1</v>
      </c>
      <c r="N298" s="199" t="s">
        <v>43</v>
      </c>
      <c r="O298" s="66"/>
      <c r="P298" s="200">
        <f>O298*H298</f>
        <v>0</v>
      </c>
      <c r="Q298" s="200">
        <v>0</v>
      </c>
      <c r="R298" s="200">
        <f>Q298*H298</f>
        <v>0</v>
      </c>
      <c r="S298" s="200">
        <v>0.035</v>
      </c>
      <c r="T298" s="201">
        <f>S298*H298</f>
        <v>1.2600000000000002</v>
      </c>
      <c r="AR298" s="202" t="s">
        <v>155</v>
      </c>
      <c r="AT298" s="202" t="s">
        <v>150</v>
      </c>
      <c r="AU298" s="202" t="s">
        <v>88</v>
      </c>
      <c r="AY298" s="17" t="s">
        <v>148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7" t="s">
        <v>86</v>
      </c>
      <c r="BK298" s="203">
        <f>ROUND(I298*H298,2)</f>
        <v>0</v>
      </c>
      <c r="BL298" s="17" t="s">
        <v>155</v>
      </c>
      <c r="BM298" s="202" t="s">
        <v>398</v>
      </c>
    </row>
    <row r="299" spans="2:51" s="12" customFormat="1" ht="11.25">
      <c r="B299" s="204"/>
      <c r="C299" s="205"/>
      <c r="D299" s="206" t="s">
        <v>157</v>
      </c>
      <c r="E299" s="207" t="s">
        <v>1</v>
      </c>
      <c r="F299" s="208" t="s">
        <v>399</v>
      </c>
      <c r="G299" s="205"/>
      <c r="H299" s="209">
        <v>36</v>
      </c>
      <c r="I299" s="210"/>
      <c r="J299" s="205"/>
      <c r="K299" s="205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157</v>
      </c>
      <c r="AU299" s="215" t="s">
        <v>88</v>
      </c>
      <c r="AV299" s="12" t="s">
        <v>88</v>
      </c>
      <c r="AW299" s="12" t="s">
        <v>32</v>
      </c>
      <c r="AX299" s="12" t="s">
        <v>78</v>
      </c>
      <c r="AY299" s="215" t="s">
        <v>148</v>
      </c>
    </row>
    <row r="300" spans="2:51" s="13" customFormat="1" ht="11.25">
      <c r="B300" s="216"/>
      <c r="C300" s="217"/>
      <c r="D300" s="206" t="s">
        <v>157</v>
      </c>
      <c r="E300" s="218" t="s">
        <v>1</v>
      </c>
      <c r="F300" s="219" t="s">
        <v>159</v>
      </c>
      <c r="G300" s="217"/>
      <c r="H300" s="220">
        <v>36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157</v>
      </c>
      <c r="AU300" s="226" t="s">
        <v>88</v>
      </c>
      <c r="AV300" s="13" t="s">
        <v>155</v>
      </c>
      <c r="AW300" s="13" t="s">
        <v>32</v>
      </c>
      <c r="AX300" s="13" t="s">
        <v>86</v>
      </c>
      <c r="AY300" s="226" t="s">
        <v>148</v>
      </c>
    </row>
    <row r="301" spans="2:65" s="1" customFormat="1" ht="24" customHeight="1">
      <c r="B301" s="34"/>
      <c r="C301" s="191" t="s">
        <v>400</v>
      </c>
      <c r="D301" s="191" t="s">
        <v>150</v>
      </c>
      <c r="E301" s="192" t="s">
        <v>401</v>
      </c>
      <c r="F301" s="193" t="s">
        <v>402</v>
      </c>
      <c r="G301" s="194" t="s">
        <v>153</v>
      </c>
      <c r="H301" s="195">
        <v>0.9</v>
      </c>
      <c r="I301" s="196"/>
      <c r="J301" s="197">
        <f>ROUND(I301*H301,2)</f>
        <v>0</v>
      </c>
      <c r="K301" s="193" t="s">
        <v>154</v>
      </c>
      <c r="L301" s="38"/>
      <c r="M301" s="198" t="s">
        <v>1</v>
      </c>
      <c r="N301" s="199" t="s">
        <v>43</v>
      </c>
      <c r="O301" s="66"/>
      <c r="P301" s="200">
        <f>O301*H301</f>
        <v>0</v>
      </c>
      <c r="Q301" s="200">
        <v>0</v>
      </c>
      <c r="R301" s="200">
        <f>Q301*H301</f>
        <v>0</v>
      </c>
      <c r="S301" s="200">
        <v>0.048</v>
      </c>
      <c r="T301" s="201">
        <f>S301*H301</f>
        <v>0.0432</v>
      </c>
      <c r="AR301" s="202" t="s">
        <v>155</v>
      </c>
      <c r="AT301" s="202" t="s">
        <v>150</v>
      </c>
      <c r="AU301" s="202" t="s">
        <v>88</v>
      </c>
      <c r="AY301" s="17" t="s">
        <v>148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7" t="s">
        <v>86</v>
      </c>
      <c r="BK301" s="203">
        <f>ROUND(I301*H301,2)</f>
        <v>0</v>
      </c>
      <c r="BL301" s="17" t="s">
        <v>155</v>
      </c>
      <c r="BM301" s="202" t="s">
        <v>403</v>
      </c>
    </row>
    <row r="302" spans="2:51" s="12" customFormat="1" ht="11.25">
      <c r="B302" s="204"/>
      <c r="C302" s="205"/>
      <c r="D302" s="206" t="s">
        <v>157</v>
      </c>
      <c r="E302" s="207" t="s">
        <v>1</v>
      </c>
      <c r="F302" s="208" t="s">
        <v>190</v>
      </c>
      <c r="G302" s="205"/>
      <c r="H302" s="209">
        <v>0.9</v>
      </c>
      <c r="I302" s="210"/>
      <c r="J302" s="205"/>
      <c r="K302" s="205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157</v>
      </c>
      <c r="AU302" s="215" t="s">
        <v>88</v>
      </c>
      <c r="AV302" s="12" t="s">
        <v>88</v>
      </c>
      <c r="AW302" s="12" t="s">
        <v>32</v>
      </c>
      <c r="AX302" s="12" t="s">
        <v>78</v>
      </c>
      <c r="AY302" s="215" t="s">
        <v>148</v>
      </c>
    </row>
    <row r="303" spans="2:51" s="13" customFormat="1" ht="11.25">
      <c r="B303" s="216"/>
      <c r="C303" s="217"/>
      <c r="D303" s="206" t="s">
        <v>157</v>
      </c>
      <c r="E303" s="218" t="s">
        <v>1</v>
      </c>
      <c r="F303" s="219" t="s">
        <v>159</v>
      </c>
      <c r="G303" s="217"/>
      <c r="H303" s="220">
        <v>0.9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157</v>
      </c>
      <c r="AU303" s="226" t="s">
        <v>88</v>
      </c>
      <c r="AV303" s="13" t="s">
        <v>155</v>
      </c>
      <c r="AW303" s="13" t="s">
        <v>32</v>
      </c>
      <c r="AX303" s="13" t="s">
        <v>86</v>
      </c>
      <c r="AY303" s="226" t="s">
        <v>148</v>
      </c>
    </row>
    <row r="304" spans="2:65" s="1" customFormat="1" ht="24" customHeight="1">
      <c r="B304" s="34"/>
      <c r="C304" s="191" t="s">
        <v>404</v>
      </c>
      <c r="D304" s="191" t="s">
        <v>150</v>
      </c>
      <c r="E304" s="192" t="s">
        <v>405</v>
      </c>
      <c r="F304" s="193" t="s">
        <v>406</v>
      </c>
      <c r="G304" s="194" t="s">
        <v>153</v>
      </c>
      <c r="H304" s="195">
        <v>7.425</v>
      </c>
      <c r="I304" s="196"/>
      <c r="J304" s="197">
        <f>ROUND(I304*H304,2)</f>
        <v>0</v>
      </c>
      <c r="K304" s="193" t="s">
        <v>154</v>
      </c>
      <c r="L304" s="38"/>
      <c r="M304" s="198" t="s">
        <v>1</v>
      </c>
      <c r="N304" s="199" t="s">
        <v>43</v>
      </c>
      <c r="O304" s="66"/>
      <c r="P304" s="200">
        <f>O304*H304</f>
        <v>0</v>
      </c>
      <c r="Q304" s="200">
        <v>0</v>
      </c>
      <c r="R304" s="200">
        <f>Q304*H304</f>
        <v>0</v>
      </c>
      <c r="S304" s="200">
        <v>0.038</v>
      </c>
      <c r="T304" s="201">
        <f>S304*H304</f>
        <v>0.28215</v>
      </c>
      <c r="AR304" s="202" t="s">
        <v>155</v>
      </c>
      <c r="AT304" s="202" t="s">
        <v>150</v>
      </c>
      <c r="AU304" s="202" t="s">
        <v>88</v>
      </c>
      <c r="AY304" s="17" t="s">
        <v>148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7" t="s">
        <v>86</v>
      </c>
      <c r="BK304" s="203">
        <f>ROUND(I304*H304,2)</f>
        <v>0</v>
      </c>
      <c r="BL304" s="17" t="s">
        <v>155</v>
      </c>
      <c r="BM304" s="202" t="s">
        <v>407</v>
      </c>
    </row>
    <row r="305" spans="2:51" s="12" customFormat="1" ht="11.25">
      <c r="B305" s="204"/>
      <c r="C305" s="205"/>
      <c r="D305" s="206" t="s">
        <v>157</v>
      </c>
      <c r="E305" s="207" t="s">
        <v>1</v>
      </c>
      <c r="F305" s="208" t="s">
        <v>408</v>
      </c>
      <c r="G305" s="205"/>
      <c r="H305" s="209">
        <v>5.28</v>
      </c>
      <c r="I305" s="210"/>
      <c r="J305" s="205"/>
      <c r="K305" s="205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157</v>
      </c>
      <c r="AU305" s="215" t="s">
        <v>88</v>
      </c>
      <c r="AV305" s="12" t="s">
        <v>88</v>
      </c>
      <c r="AW305" s="12" t="s">
        <v>32</v>
      </c>
      <c r="AX305" s="12" t="s">
        <v>78</v>
      </c>
      <c r="AY305" s="215" t="s">
        <v>148</v>
      </c>
    </row>
    <row r="306" spans="2:51" s="12" customFormat="1" ht="11.25">
      <c r="B306" s="204"/>
      <c r="C306" s="205"/>
      <c r="D306" s="206" t="s">
        <v>157</v>
      </c>
      <c r="E306" s="207" t="s">
        <v>1</v>
      </c>
      <c r="F306" s="208" t="s">
        <v>409</v>
      </c>
      <c r="G306" s="205"/>
      <c r="H306" s="209">
        <v>2.145</v>
      </c>
      <c r="I306" s="210"/>
      <c r="J306" s="205"/>
      <c r="K306" s="205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157</v>
      </c>
      <c r="AU306" s="215" t="s">
        <v>88</v>
      </c>
      <c r="AV306" s="12" t="s">
        <v>88</v>
      </c>
      <c r="AW306" s="12" t="s">
        <v>32</v>
      </c>
      <c r="AX306" s="12" t="s">
        <v>78</v>
      </c>
      <c r="AY306" s="215" t="s">
        <v>148</v>
      </c>
    </row>
    <row r="307" spans="2:51" s="13" customFormat="1" ht="11.25">
      <c r="B307" s="216"/>
      <c r="C307" s="217"/>
      <c r="D307" s="206" t="s">
        <v>157</v>
      </c>
      <c r="E307" s="218" t="s">
        <v>1</v>
      </c>
      <c r="F307" s="219" t="s">
        <v>159</v>
      </c>
      <c r="G307" s="217"/>
      <c r="H307" s="220">
        <v>7.425000000000001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157</v>
      </c>
      <c r="AU307" s="226" t="s">
        <v>88</v>
      </c>
      <c r="AV307" s="13" t="s">
        <v>155</v>
      </c>
      <c r="AW307" s="13" t="s">
        <v>32</v>
      </c>
      <c r="AX307" s="13" t="s">
        <v>86</v>
      </c>
      <c r="AY307" s="226" t="s">
        <v>148</v>
      </c>
    </row>
    <row r="308" spans="2:65" s="1" customFormat="1" ht="16.5" customHeight="1">
      <c r="B308" s="34"/>
      <c r="C308" s="191" t="s">
        <v>410</v>
      </c>
      <c r="D308" s="191" t="s">
        <v>150</v>
      </c>
      <c r="E308" s="192" t="s">
        <v>411</v>
      </c>
      <c r="F308" s="193" t="s">
        <v>412</v>
      </c>
      <c r="G308" s="194" t="s">
        <v>153</v>
      </c>
      <c r="H308" s="195">
        <v>11.032</v>
      </c>
      <c r="I308" s="196"/>
      <c r="J308" s="197">
        <f>ROUND(I308*H308,2)</f>
        <v>0</v>
      </c>
      <c r="K308" s="193" t="s">
        <v>154</v>
      </c>
      <c r="L308" s="38"/>
      <c r="M308" s="198" t="s">
        <v>1</v>
      </c>
      <c r="N308" s="199" t="s">
        <v>43</v>
      </c>
      <c r="O308" s="66"/>
      <c r="P308" s="200">
        <f>O308*H308</f>
        <v>0</v>
      </c>
      <c r="Q308" s="200">
        <v>0</v>
      </c>
      <c r="R308" s="200">
        <f>Q308*H308</f>
        <v>0</v>
      </c>
      <c r="S308" s="200">
        <v>0.076</v>
      </c>
      <c r="T308" s="201">
        <f>S308*H308</f>
        <v>0.838432</v>
      </c>
      <c r="AR308" s="202" t="s">
        <v>155</v>
      </c>
      <c r="AT308" s="202" t="s">
        <v>150</v>
      </c>
      <c r="AU308" s="202" t="s">
        <v>88</v>
      </c>
      <c r="AY308" s="17" t="s">
        <v>148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7" t="s">
        <v>86</v>
      </c>
      <c r="BK308" s="203">
        <f>ROUND(I308*H308,2)</f>
        <v>0</v>
      </c>
      <c r="BL308" s="17" t="s">
        <v>155</v>
      </c>
      <c r="BM308" s="202" t="s">
        <v>413</v>
      </c>
    </row>
    <row r="309" spans="2:51" s="14" customFormat="1" ht="11.25">
      <c r="B309" s="239"/>
      <c r="C309" s="240"/>
      <c r="D309" s="206" t="s">
        <v>157</v>
      </c>
      <c r="E309" s="241" t="s">
        <v>1</v>
      </c>
      <c r="F309" s="242" t="s">
        <v>414</v>
      </c>
      <c r="G309" s="240"/>
      <c r="H309" s="241" t="s">
        <v>1</v>
      </c>
      <c r="I309" s="243"/>
      <c r="J309" s="240"/>
      <c r="K309" s="240"/>
      <c r="L309" s="244"/>
      <c r="M309" s="245"/>
      <c r="N309" s="246"/>
      <c r="O309" s="246"/>
      <c r="P309" s="246"/>
      <c r="Q309" s="246"/>
      <c r="R309" s="246"/>
      <c r="S309" s="246"/>
      <c r="T309" s="247"/>
      <c r="AT309" s="248" t="s">
        <v>157</v>
      </c>
      <c r="AU309" s="248" t="s">
        <v>88</v>
      </c>
      <c r="AV309" s="14" t="s">
        <v>86</v>
      </c>
      <c r="AW309" s="14" t="s">
        <v>32</v>
      </c>
      <c r="AX309" s="14" t="s">
        <v>78</v>
      </c>
      <c r="AY309" s="248" t="s">
        <v>148</v>
      </c>
    </row>
    <row r="310" spans="2:51" s="12" customFormat="1" ht="11.25">
      <c r="B310" s="204"/>
      <c r="C310" s="205"/>
      <c r="D310" s="206" t="s">
        <v>157</v>
      </c>
      <c r="E310" s="207" t="s">
        <v>1</v>
      </c>
      <c r="F310" s="208" t="s">
        <v>415</v>
      </c>
      <c r="G310" s="205"/>
      <c r="H310" s="209">
        <v>5.516</v>
      </c>
      <c r="I310" s="210"/>
      <c r="J310" s="205"/>
      <c r="K310" s="205"/>
      <c r="L310" s="211"/>
      <c r="M310" s="212"/>
      <c r="N310" s="213"/>
      <c r="O310" s="213"/>
      <c r="P310" s="213"/>
      <c r="Q310" s="213"/>
      <c r="R310" s="213"/>
      <c r="S310" s="213"/>
      <c r="T310" s="214"/>
      <c r="AT310" s="215" t="s">
        <v>157</v>
      </c>
      <c r="AU310" s="215" t="s">
        <v>88</v>
      </c>
      <c r="AV310" s="12" t="s">
        <v>88</v>
      </c>
      <c r="AW310" s="12" t="s">
        <v>32</v>
      </c>
      <c r="AX310" s="12" t="s">
        <v>78</v>
      </c>
      <c r="AY310" s="215" t="s">
        <v>148</v>
      </c>
    </row>
    <row r="311" spans="2:51" s="12" customFormat="1" ht="11.25">
      <c r="B311" s="204"/>
      <c r="C311" s="205"/>
      <c r="D311" s="206" t="s">
        <v>157</v>
      </c>
      <c r="E311" s="207" t="s">
        <v>1</v>
      </c>
      <c r="F311" s="208" t="s">
        <v>416</v>
      </c>
      <c r="G311" s="205"/>
      <c r="H311" s="209">
        <v>5.516</v>
      </c>
      <c r="I311" s="210"/>
      <c r="J311" s="205"/>
      <c r="K311" s="205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157</v>
      </c>
      <c r="AU311" s="215" t="s">
        <v>88</v>
      </c>
      <c r="AV311" s="12" t="s">
        <v>88</v>
      </c>
      <c r="AW311" s="12" t="s">
        <v>32</v>
      </c>
      <c r="AX311" s="12" t="s">
        <v>78</v>
      </c>
      <c r="AY311" s="215" t="s">
        <v>148</v>
      </c>
    </row>
    <row r="312" spans="2:51" s="13" customFormat="1" ht="11.25">
      <c r="B312" s="216"/>
      <c r="C312" s="217"/>
      <c r="D312" s="206" t="s">
        <v>157</v>
      </c>
      <c r="E312" s="218" t="s">
        <v>1</v>
      </c>
      <c r="F312" s="219" t="s">
        <v>159</v>
      </c>
      <c r="G312" s="217"/>
      <c r="H312" s="220">
        <v>11.032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157</v>
      </c>
      <c r="AU312" s="226" t="s">
        <v>88</v>
      </c>
      <c r="AV312" s="13" t="s">
        <v>155</v>
      </c>
      <c r="AW312" s="13" t="s">
        <v>32</v>
      </c>
      <c r="AX312" s="13" t="s">
        <v>86</v>
      </c>
      <c r="AY312" s="226" t="s">
        <v>148</v>
      </c>
    </row>
    <row r="313" spans="2:65" s="1" customFormat="1" ht="16.5" customHeight="1">
      <c r="B313" s="34"/>
      <c r="C313" s="191" t="s">
        <v>417</v>
      </c>
      <c r="D313" s="191" t="s">
        <v>150</v>
      </c>
      <c r="E313" s="192" t="s">
        <v>418</v>
      </c>
      <c r="F313" s="193" t="s">
        <v>419</v>
      </c>
      <c r="G313" s="194" t="s">
        <v>153</v>
      </c>
      <c r="H313" s="195">
        <v>4.4</v>
      </c>
      <c r="I313" s="196"/>
      <c r="J313" s="197">
        <f>ROUND(I313*H313,2)</f>
        <v>0</v>
      </c>
      <c r="K313" s="193" t="s">
        <v>154</v>
      </c>
      <c r="L313" s="38"/>
      <c r="M313" s="198" t="s">
        <v>1</v>
      </c>
      <c r="N313" s="199" t="s">
        <v>43</v>
      </c>
      <c r="O313" s="66"/>
      <c r="P313" s="200">
        <f>O313*H313</f>
        <v>0</v>
      </c>
      <c r="Q313" s="200">
        <v>0</v>
      </c>
      <c r="R313" s="200">
        <f>Q313*H313</f>
        <v>0</v>
      </c>
      <c r="S313" s="200">
        <v>0.063</v>
      </c>
      <c r="T313" s="201">
        <f>S313*H313</f>
        <v>0.2772</v>
      </c>
      <c r="AR313" s="202" t="s">
        <v>155</v>
      </c>
      <c r="AT313" s="202" t="s">
        <v>150</v>
      </c>
      <c r="AU313" s="202" t="s">
        <v>88</v>
      </c>
      <c r="AY313" s="17" t="s">
        <v>148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17" t="s">
        <v>86</v>
      </c>
      <c r="BK313" s="203">
        <f>ROUND(I313*H313,2)</f>
        <v>0</v>
      </c>
      <c r="BL313" s="17" t="s">
        <v>155</v>
      </c>
      <c r="BM313" s="202" t="s">
        <v>420</v>
      </c>
    </row>
    <row r="314" spans="2:51" s="14" customFormat="1" ht="11.25">
      <c r="B314" s="239"/>
      <c r="C314" s="240"/>
      <c r="D314" s="206" t="s">
        <v>157</v>
      </c>
      <c r="E314" s="241" t="s">
        <v>1</v>
      </c>
      <c r="F314" s="242" t="s">
        <v>414</v>
      </c>
      <c r="G314" s="240"/>
      <c r="H314" s="241" t="s">
        <v>1</v>
      </c>
      <c r="I314" s="243"/>
      <c r="J314" s="240"/>
      <c r="K314" s="240"/>
      <c r="L314" s="244"/>
      <c r="M314" s="245"/>
      <c r="N314" s="246"/>
      <c r="O314" s="246"/>
      <c r="P314" s="246"/>
      <c r="Q314" s="246"/>
      <c r="R314" s="246"/>
      <c r="S314" s="246"/>
      <c r="T314" s="247"/>
      <c r="AT314" s="248" t="s">
        <v>157</v>
      </c>
      <c r="AU314" s="248" t="s">
        <v>88</v>
      </c>
      <c r="AV314" s="14" t="s">
        <v>86</v>
      </c>
      <c r="AW314" s="14" t="s">
        <v>32</v>
      </c>
      <c r="AX314" s="14" t="s">
        <v>78</v>
      </c>
      <c r="AY314" s="248" t="s">
        <v>148</v>
      </c>
    </row>
    <row r="315" spans="2:51" s="12" customFormat="1" ht="11.25">
      <c r="B315" s="204"/>
      <c r="C315" s="205"/>
      <c r="D315" s="206" t="s">
        <v>157</v>
      </c>
      <c r="E315" s="207" t="s">
        <v>1</v>
      </c>
      <c r="F315" s="208" t="s">
        <v>421</v>
      </c>
      <c r="G315" s="205"/>
      <c r="H315" s="209">
        <v>2.2</v>
      </c>
      <c r="I315" s="210"/>
      <c r="J315" s="205"/>
      <c r="K315" s="205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157</v>
      </c>
      <c r="AU315" s="215" t="s">
        <v>88</v>
      </c>
      <c r="AV315" s="12" t="s">
        <v>88</v>
      </c>
      <c r="AW315" s="12" t="s">
        <v>32</v>
      </c>
      <c r="AX315" s="12" t="s">
        <v>78</v>
      </c>
      <c r="AY315" s="215" t="s">
        <v>148</v>
      </c>
    </row>
    <row r="316" spans="2:51" s="12" customFormat="1" ht="11.25">
      <c r="B316" s="204"/>
      <c r="C316" s="205"/>
      <c r="D316" s="206" t="s">
        <v>157</v>
      </c>
      <c r="E316" s="207" t="s">
        <v>1</v>
      </c>
      <c r="F316" s="208" t="s">
        <v>422</v>
      </c>
      <c r="G316" s="205"/>
      <c r="H316" s="209">
        <v>2.2</v>
      </c>
      <c r="I316" s="210"/>
      <c r="J316" s="205"/>
      <c r="K316" s="205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157</v>
      </c>
      <c r="AU316" s="215" t="s">
        <v>88</v>
      </c>
      <c r="AV316" s="12" t="s">
        <v>88</v>
      </c>
      <c r="AW316" s="12" t="s">
        <v>32</v>
      </c>
      <c r="AX316" s="12" t="s">
        <v>78</v>
      </c>
      <c r="AY316" s="215" t="s">
        <v>148</v>
      </c>
    </row>
    <row r="317" spans="2:51" s="13" customFormat="1" ht="11.25">
      <c r="B317" s="216"/>
      <c r="C317" s="217"/>
      <c r="D317" s="206" t="s">
        <v>157</v>
      </c>
      <c r="E317" s="218" t="s">
        <v>1</v>
      </c>
      <c r="F317" s="219" t="s">
        <v>159</v>
      </c>
      <c r="G317" s="217"/>
      <c r="H317" s="220">
        <v>4.4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157</v>
      </c>
      <c r="AU317" s="226" t="s">
        <v>88</v>
      </c>
      <c r="AV317" s="13" t="s">
        <v>155</v>
      </c>
      <c r="AW317" s="13" t="s">
        <v>32</v>
      </c>
      <c r="AX317" s="13" t="s">
        <v>86</v>
      </c>
      <c r="AY317" s="226" t="s">
        <v>148</v>
      </c>
    </row>
    <row r="318" spans="2:65" s="1" customFormat="1" ht="24" customHeight="1">
      <c r="B318" s="34"/>
      <c r="C318" s="191" t="s">
        <v>423</v>
      </c>
      <c r="D318" s="191" t="s">
        <v>150</v>
      </c>
      <c r="E318" s="192" t="s">
        <v>424</v>
      </c>
      <c r="F318" s="193" t="s">
        <v>425</v>
      </c>
      <c r="G318" s="194" t="s">
        <v>234</v>
      </c>
      <c r="H318" s="195">
        <v>4.4</v>
      </c>
      <c r="I318" s="196"/>
      <c r="J318" s="197">
        <f>ROUND(I318*H318,2)</f>
        <v>0</v>
      </c>
      <c r="K318" s="193" t="s">
        <v>154</v>
      </c>
      <c r="L318" s="38"/>
      <c r="M318" s="198" t="s">
        <v>1</v>
      </c>
      <c r="N318" s="199" t="s">
        <v>43</v>
      </c>
      <c r="O318" s="66"/>
      <c r="P318" s="200">
        <f>O318*H318</f>
        <v>0</v>
      </c>
      <c r="Q318" s="200">
        <v>0</v>
      </c>
      <c r="R318" s="200">
        <f>Q318*H318</f>
        <v>0</v>
      </c>
      <c r="S318" s="200">
        <v>1.8</v>
      </c>
      <c r="T318" s="201">
        <f>S318*H318</f>
        <v>7.920000000000001</v>
      </c>
      <c r="AR318" s="202" t="s">
        <v>155</v>
      </c>
      <c r="AT318" s="202" t="s">
        <v>150</v>
      </c>
      <c r="AU318" s="202" t="s">
        <v>88</v>
      </c>
      <c r="AY318" s="17" t="s">
        <v>148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17" t="s">
        <v>86</v>
      </c>
      <c r="BK318" s="203">
        <f>ROUND(I318*H318,2)</f>
        <v>0</v>
      </c>
      <c r="BL318" s="17" t="s">
        <v>155</v>
      </c>
      <c r="BM318" s="202" t="s">
        <v>426</v>
      </c>
    </row>
    <row r="319" spans="2:51" s="14" customFormat="1" ht="11.25">
      <c r="B319" s="239"/>
      <c r="C319" s="240"/>
      <c r="D319" s="206" t="s">
        <v>157</v>
      </c>
      <c r="E319" s="241" t="s">
        <v>1</v>
      </c>
      <c r="F319" s="242" t="s">
        <v>189</v>
      </c>
      <c r="G319" s="240"/>
      <c r="H319" s="241" t="s">
        <v>1</v>
      </c>
      <c r="I319" s="243"/>
      <c r="J319" s="240"/>
      <c r="K319" s="240"/>
      <c r="L319" s="244"/>
      <c r="M319" s="245"/>
      <c r="N319" s="246"/>
      <c r="O319" s="246"/>
      <c r="P319" s="246"/>
      <c r="Q319" s="246"/>
      <c r="R319" s="246"/>
      <c r="S319" s="246"/>
      <c r="T319" s="247"/>
      <c r="AT319" s="248" t="s">
        <v>157</v>
      </c>
      <c r="AU319" s="248" t="s">
        <v>88</v>
      </c>
      <c r="AV319" s="14" t="s">
        <v>86</v>
      </c>
      <c r="AW319" s="14" t="s">
        <v>32</v>
      </c>
      <c r="AX319" s="14" t="s">
        <v>78</v>
      </c>
      <c r="AY319" s="248" t="s">
        <v>148</v>
      </c>
    </row>
    <row r="320" spans="2:51" s="12" customFormat="1" ht="11.25">
      <c r="B320" s="204"/>
      <c r="C320" s="205"/>
      <c r="D320" s="206" t="s">
        <v>157</v>
      </c>
      <c r="E320" s="207" t="s">
        <v>1</v>
      </c>
      <c r="F320" s="208" t="s">
        <v>427</v>
      </c>
      <c r="G320" s="205"/>
      <c r="H320" s="209">
        <v>0.88</v>
      </c>
      <c r="I320" s="210"/>
      <c r="J320" s="205"/>
      <c r="K320" s="205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157</v>
      </c>
      <c r="AU320" s="215" t="s">
        <v>88</v>
      </c>
      <c r="AV320" s="12" t="s">
        <v>88</v>
      </c>
      <c r="AW320" s="12" t="s">
        <v>32</v>
      </c>
      <c r="AX320" s="12" t="s">
        <v>78</v>
      </c>
      <c r="AY320" s="215" t="s">
        <v>148</v>
      </c>
    </row>
    <row r="321" spans="2:51" s="12" customFormat="1" ht="11.25">
      <c r="B321" s="204"/>
      <c r="C321" s="205"/>
      <c r="D321" s="206" t="s">
        <v>157</v>
      </c>
      <c r="E321" s="207" t="s">
        <v>1</v>
      </c>
      <c r="F321" s="208" t="s">
        <v>428</v>
      </c>
      <c r="G321" s="205"/>
      <c r="H321" s="209">
        <v>1.32</v>
      </c>
      <c r="I321" s="210"/>
      <c r="J321" s="205"/>
      <c r="K321" s="205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157</v>
      </c>
      <c r="AU321" s="215" t="s">
        <v>88</v>
      </c>
      <c r="AV321" s="12" t="s">
        <v>88</v>
      </c>
      <c r="AW321" s="12" t="s">
        <v>32</v>
      </c>
      <c r="AX321" s="12" t="s">
        <v>78</v>
      </c>
      <c r="AY321" s="215" t="s">
        <v>148</v>
      </c>
    </row>
    <row r="322" spans="2:51" s="14" customFormat="1" ht="11.25">
      <c r="B322" s="239"/>
      <c r="C322" s="240"/>
      <c r="D322" s="206" t="s">
        <v>157</v>
      </c>
      <c r="E322" s="241" t="s">
        <v>1</v>
      </c>
      <c r="F322" s="242" t="s">
        <v>196</v>
      </c>
      <c r="G322" s="240"/>
      <c r="H322" s="241" t="s">
        <v>1</v>
      </c>
      <c r="I322" s="243"/>
      <c r="J322" s="240"/>
      <c r="K322" s="240"/>
      <c r="L322" s="244"/>
      <c r="M322" s="245"/>
      <c r="N322" s="246"/>
      <c r="O322" s="246"/>
      <c r="P322" s="246"/>
      <c r="Q322" s="246"/>
      <c r="R322" s="246"/>
      <c r="S322" s="246"/>
      <c r="T322" s="247"/>
      <c r="AT322" s="248" t="s">
        <v>157</v>
      </c>
      <c r="AU322" s="248" t="s">
        <v>88</v>
      </c>
      <c r="AV322" s="14" t="s">
        <v>86</v>
      </c>
      <c r="AW322" s="14" t="s">
        <v>32</v>
      </c>
      <c r="AX322" s="14" t="s">
        <v>78</v>
      </c>
      <c r="AY322" s="248" t="s">
        <v>148</v>
      </c>
    </row>
    <row r="323" spans="2:51" s="12" customFormat="1" ht="11.25">
      <c r="B323" s="204"/>
      <c r="C323" s="205"/>
      <c r="D323" s="206" t="s">
        <v>157</v>
      </c>
      <c r="E323" s="207" t="s">
        <v>1</v>
      </c>
      <c r="F323" s="208" t="s">
        <v>427</v>
      </c>
      <c r="G323" s="205"/>
      <c r="H323" s="209">
        <v>0.88</v>
      </c>
      <c r="I323" s="210"/>
      <c r="J323" s="205"/>
      <c r="K323" s="205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157</v>
      </c>
      <c r="AU323" s="215" t="s">
        <v>88</v>
      </c>
      <c r="AV323" s="12" t="s">
        <v>88</v>
      </c>
      <c r="AW323" s="12" t="s">
        <v>32</v>
      </c>
      <c r="AX323" s="12" t="s">
        <v>78</v>
      </c>
      <c r="AY323" s="215" t="s">
        <v>148</v>
      </c>
    </row>
    <row r="324" spans="2:51" s="12" customFormat="1" ht="11.25">
      <c r="B324" s="204"/>
      <c r="C324" s="205"/>
      <c r="D324" s="206" t="s">
        <v>157</v>
      </c>
      <c r="E324" s="207" t="s">
        <v>1</v>
      </c>
      <c r="F324" s="208" t="s">
        <v>428</v>
      </c>
      <c r="G324" s="205"/>
      <c r="H324" s="209">
        <v>1.32</v>
      </c>
      <c r="I324" s="210"/>
      <c r="J324" s="205"/>
      <c r="K324" s="205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157</v>
      </c>
      <c r="AU324" s="215" t="s">
        <v>88</v>
      </c>
      <c r="AV324" s="12" t="s">
        <v>88</v>
      </c>
      <c r="AW324" s="12" t="s">
        <v>32</v>
      </c>
      <c r="AX324" s="12" t="s">
        <v>78</v>
      </c>
      <c r="AY324" s="215" t="s">
        <v>148</v>
      </c>
    </row>
    <row r="325" spans="2:51" s="13" customFormat="1" ht="11.25">
      <c r="B325" s="216"/>
      <c r="C325" s="217"/>
      <c r="D325" s="206" t="s">
        <v>157</v>
      </c>
      <c r="E325" s="218" t="s">
        <v>1</v>
      </c>
      <c r="F325" s="219" t="s">
        <v>159</v>
      </c>
      <c r="G325" s="217"/>
      <c r="H325" s="220">
        <v>4.4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157</v>
      </c>
      <c r="AU325" s="226" t="s">
        <v>88</v>
      </c>
      <c r="AV325" s="13" t="s">
        <v>155</v>
      </c>
      <c r="AW325" s="13" t="s">
        <v>32</v>
      </c>
      <c r="AX325" s="13" t="s">
        <v>86</v>
      </c>
      <c r="AY325" s="226" t="s">
        <v>148</v>
      </c>
    </row>
    <row r="326" spans="2:65" s="1" customFormat="1" ht="24" customHeight="1">
      <c r="B326" s="34"/>
      <c r="C326" s="191" t="s">
        <v>429</v>
      </c>
      <c r="D326" s="191" t="s">
        <v>150</v>
      </c>
      <c r="E326" s="192" t="s">
        <v>430</v>
      </c>
      <c r="F326" s="193" t="s">
        <v>431</v>
      </c>
      <c r="G326" s="194" t="s">
        <v>170</v>
      </c>
      <c r="H326" s="195">
        <v>36</v>
      </c>
      <c r="I326" s="196"/>
      <c r="J326" s="197">
        <f>ROUND(I326*H326,2)</f>
        <v>0</v>
      </c>
      <c r="K326" s="193" t="s">
        <v>154</v>
      </c>
      <c r="L326" s="38"/>
      <c r="M326" s="198" t="s">
        <v>1</v>
      </c>
      <c r="N326" s="199" t="s">
        <v>43</v>
      </c>
      <c r="O326" s="66"/>
      <c r="P326" s="200">
        <f>O326*H326</f>
        <v>0</v>
      </c>
      <c r="Q326" s="200">
        <v>0</v>
      </c>
      <c r="R326" s="200">
        <f>Q326*H326</f>
        <v>0</v>
      </c>
      <c r="S326" s="200">
        <v>0.154</v>
      </c>
      <c r="T326" s="201">
        <f>S326*H326</f>
        <v>5.544</v>
      </c>
      <c r="AR326" s="202" t="s">
        <v>155</v>
      </c>
      <c r="AT326" s="202" t="s">
        <v>150</v>
      </c>
      <c r="AU326" s="202" t="s">
        <v>88</v>
      </c>
      <c r="AY326" s="17" t="s">
        <v>148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17" t="s">
        <v>86</v>
      </c>
      <c r="BK326" s="203">
        <f>ROUND(I326*H326,2)</f>
        <v>0</v>
      </c>
      <c r="BL326" s="17" t="s">
        <v>155</v>
      </c>
      <c r="BM326" s="202" t="s">
        <v>432</v>
      </c>
    </row>
    <row r="327" spans="2:51" s="14" customFormat="1" ht="11.25">
      <c r="B327" s="239"/>
      <c r="C327" s="240"/>
      <c r="D327" s="206" t="s">
        <v>157</v>
      </c>
      <c r="E327" s="241" t="s">
        <v>1</v>
      </c>
      <c r="F327" s="242" t="s">
        <v>433</v>
      </c>
      <c r="G327" s="240"/>
      <c r="H327" s="241" t="s">
        <v>1</v>
      </c>
      <c r="I327" s="243"/>
      <c r="J327" s="240"/>
      <c r="K327" s="240"/>
      <c r="L327" s="244"/>
      <c r="M327" s="245"/>
      <c r="N327" s="246"/>
      <c r="O327" s="246"/>
      <c r="P327" s="246"/>
      <c r="Q327" s="246"/>
      <c r="R327" s="246"/>
      <c r="S327" s="246"/>
      <c r="T327" s="247"/>
      <c r="AT327" s="248" t="s">
        <v>157</v>
      </c>
      <c r="AU327" s="248" t="s">
        <v>88</v>
      </c>
      <c r="AV327" s="14" t="s">
        <v>86</v>
      </c>
      <c r="AW327" s="14" t="s">
        <v>32</v>
      </c>
      <c r="AX327" s="14" t="s">
        <v>78</v>
      </c>
      <c r="AY327" s="248" t="s">
        <v>148</v>
      </c>
    </row>
    <row r="328" spans="2:51" s="12" customFormat="1" ht="11.25">
      <c r="B328" s="204"/>
      <c r="C328" s="205"/>
      <c r="D328" s="206" t="s">
        <v>157</v>
      </c>
      <c r="E328" s="207" t="s">
        <v>1</v>
      </c>
      <c r="F328" s="208" t="s">
        <v>434</v>
      </c>
      <c r="G328" s="205"/>
      <c r="H328" s="209">
        <v>36</v>
      </c>
      <c r="I328" s="210"/>
      <c r="J328" s="205"/>
      <c r="K328" s="205"/>
      <c r="L328" s="211"/>
      <c r="M328" s="212"/>
      <c r="N328" s="213"/>
      <c r="O328" s="213"/>
      <c r="P328" s="213"/>
      <c r="Q328" s="213"/>
      <c r="R328" s="213"/>
      <c r="S328" s="213"/>
      <c r="T328" s="214"/>
      <c r="AT328" s="215" t="s">
        <v>157</v>
      </c>
      <c r="AU328" s="215" t="s">
        <v>88</v>
      </c>
      <c r="AV328" s="12" t="s">
        <v>88</v>
      </c>
      <c r="AW328" s="12" t="s">
        <v>32</v>
      </c>
      <c r="AX328" s="12" t="s">
        <v>78</v>
      </c>
      <c r="AY328" s="215" t="s">
        <v>148</v>
      </c>
    </row>
    <row r="329" spans="2:51" s="13" customFormat="1" ht="11.25">
      <c r="B329" s="216"/>
      <c r="C329" s="217"/>
      <c r="D329" s="206" t="s">
        <v>157</v>
      </c>
      <c r="E329" s="218" t="s">
        <v>1</v>
      </c>
      <c r="F329" s="219" t="s">
        <v>159</v>
      </c>
      <c r="G329" s="217"/>
      <c r="H329" s="220">
        <v>36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157</v>
      </c>
      <c r="AU329" s="226" t="s">
        <v>88</v>
      </c>
      <c r="AV329" s="13" t="s">
        <v>155</v>
      </c>
      <c r="AW329" s="13" t="s">
        <v>32</v>
      </c>
      <c r="AX329" s="13" t="s">
        <v>86</v>
      </c>
      <c r="AY329" s="226" t="s">
        <v>148</v>
      </c>
    </row>
    <row r="330" spans="2:65" s="1" customFormat="1" ht="24" customHeight="1">
      <c r="B330" s="34"/>
      <c r="C330" s="191" t="s">
        <v>435</v>
      </c>
      <c r="D330" s="191" t="s">
        <v>150</v>
      </c>
      <c r="E330" s="192" t="s">
        <v>436</v>
      </c>
      <c r="F330" s="193" t="s">
        <v>437</v>
      </c>
      <c r="G330" s="194" t="s">
        <v>312</v>
      </c>
      <c r="H330" s="195">
        <v>28.2</v>
      </c>
      <c r="I330" s="196"/>
      <c r="J330" s="197">
        <f>ROUND(I330*H330,2)</f>
        <v>0</v>
      </c>
      <c r="K330" s="193" t="s">
        <v>154</v>
      </c>
      <c r="L330" s="38"/>
      <c r="M330" s="198" t="s">
        <v>1</v>
      </c>
      <c r="N330" s="199" t="s">
        <v>43</v>
      </c>
      <c r="O330" s="66"/>
      <c r="P330" s="200">
        <f>O330*H330</f>
        <v>0</v>
      </c>
      <c r="Q330" s="200">
        <v>0</v>
      </c>
      <c r="R330" s="200">
        <f>Q330*H330</f>
        <v>0</v>
      </c>
      <c r="S330" s="200">
        <v>0.065</v>
      </c>
      <c r="T330" s="201">
        <f>S330*H330</f>
        <v>1.833</v>
      </c>
      <c r="AR330" s="202" t="s">
        <v>155</v>
      </c>
      <c r="AT330" s="202" t="s">
        <v>150</v>
      </c>
      <c r="AU330" s="202" t="s">
        <v>88</v>
      </c>
      <c r="AY330" s="17" t="s">
        <v>148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17" t="s">
        <v>86</v>
      </c>
      <c r="BK330" s="203">
        <f>ROUND(I330*H330,2)</f>
        <v>0</v>
      </c>
      <c r="BL330" s="17" t="s">
        <v>155</v>
      </c>
      <c r="BM330" s="202" t="s">
        <v>438</v>
      </c>
    </row>
    <row r="331" spans="2:51" s="12" customFormat="1" ht="11.25">
      <c r="B331" s="204"/>
      <c r="C331" s="205"/>
      <c r="D331" s="206" t="s">
        <v>157</v>
      </c>
      <c r="E331" s="207" t="s">
        <v>1</v>
      </c>
      <c r="F331" s="208" t="s">
        <v>439</v>
      </c>
      <c r="G331" s="205"/>
      <c r="H331" s="209">
        <v>28.2</v>
      </c>
      <c r="I331" s="210"/>
      <c r="J331" s="205"/>
      <c r="K331" s="205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157</v>
      </c>
      <c r="AU331" s="215" t="s">
        <v>88</v>
      </c>
      <c r="AV331" s="12" t="s">
        <v>88</v>
      </c>
      <c r="AW331" s="12" t="s">
        <v>32</v>
      </c>
      <c r="AX331" s="12" t="s">
        <v>78</v>
      </c>
      <c r="AY331" s="215" t="s">
        <v>148</v>
      </c>
    </row>
    <row r="332" spans="2:51" s="13" customFormat="1" ht="11.25">
      <c r="B332" s="216"/>
      <c r="C332" s="217"/>
      <c r="D332" s="206" t="s">
        <v>157</v>
      </c>
      <c r="E332" s="218" t="s">
        <v>1</v>
      </c>
      <c r="F332" s="219" t="s">
        <v>159</v>
      </c>
      <c r="G332" s="217"/>
      <c r="H332" s="220">
        <v>28.2</v>
      </c>
      <c r="I332" s="221"/>
      <c r="J332" s="217"/>
      <c r="K332" s="217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157</v>
      </c>
      <c r="AU332" s="226" t="s">
        <v>88</v>
      </c>
      <c r="AV332" s="13" t="s">
        <v>155</v>
      </c>
      <c r="AW332" s="13" t="s">
        <v>32</v>
      </c>
      <c r="AX332" s="13" t="s">
        <v>86</v>
      </c>
      <c r="AY332" s="226" t="s">
        <v>148</v>
      </c>
    </row>
    <row r="333" spans="2:63" s="11" customFormat="1" ht="22.9" customHeight="1">
      <c r="B333" s="175"/>
      <c r="C333" s="176"/>
      <c r="D333" s="177" t="s">
        <v>77</v>
      </c>
      <c r="E333" s="189" t="s">
        <v>440</v>
      </c>
      <c r="F333" s="189" t="s">
        <v>441</v>
      </c>
      <c r="G333" s="176"/>
      <c r="H333" s="176"/>
      <c r="I333" s="179"/>
      <c r="J333" s="190">
        <f>BK333</f>
        <v>0</v>
      </c>
      <c r="K333" s="176"/>
      <c r="L333" s="181"/>
      <c r="M333" s="182"/>
      <c r="N333" s="183"/>
      <c r="O333" s="183"/>
      <c r="P333" s="184">
        <f>SUM(P334:P338)</f>
        <v>0</v>
      </c>
      <c r="Q333" s="183"/>
      <c r="R333" s="184">
        <f>SUM(R334:R338)</f>
        <v>0</v>
      </c>
      <c r="S333" s="183"/>
      <c r="T333" s="185">
        <f>SUM(T334:T338)</f>
        <v>0</v>
      </c>
      <c r="AR333" s="186" t="s">
        <v>86</v>
      </c>
      <c r="AT333" s="187" t="s">
        <v>77</v>
      </c>
      <c r="AU333" s="187" t="s">
        <v>86</v>
      </c>
      <c r="AY333" s="186" t="s">
        <v>148</v>
      </c>
      <c r="BK333" s="188">
        <f>SUM(BK334:BK338)</f>
        <v>0</v>
      </c>
    </row>
    <row r="334" spans="2:65" s="1" customFormat="1" ht="24" customHeight="1">
      <c r="B334" s="34"/>
      <c r="C334" s="191" t="s">
        <v>442</v>
      </c>
      <c r="D334" s="191" t="s">
        <v>150</v>
      </c>
      <c r="E334" s="192" t="s">
        <v>443</v>
      </c>
      <c r="F334" s="193" t="s">
        <v>444</v>
      </c>
      <c r="G334" s="194" t="s">
        <v>175</v>
      </c>
      <c r="H334" s="195">
        <v>53.415</v>
      </c>
      <c r="I334" s="196"/>
      <c r="J334" s="197">
        <f>ROUND(I334*H334,2)</f>
        <v>0</v>
      </c>
      <c r="K334" s="193" t="s">
        <v>154</v>
      </c>
      <c r="L334" s="38"/>
      <c r="M334" s="198" t="s">
        <v>1</v>
      </c>
      <c r="N334" s="199" t="s">
        <v>43</v>
      </c>
      <c r="O334" s="66"/>
      <c r="P334" s="200">
        <f>O334*H334</f>
        <v>0</v>
      </c>
      <c r="Q334" s="200">
        <v>0</v>
      </c>
      <c r="R334" s="200">
        <f>Q334*H334</f>
        <v>0</v>
      </c>
      <c r="S334" s="200">
        <v>0</v>
      </c>
      <c r="T334" s="201">
        <f>S334*H334</f>
        <v>0</v>
      </c>
      <c r="AR334" s="202" t="s">
        <v>155</v>
      </c>
      <c r="AT334" s="202" t="s">
        <v>150</v>
      </c>
      <c r="AU334" s="202" t="s">
        <v>88</v>
      </c>
      <c r="AY334" s="17" t="s">
        <v>148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17" t="s">
        <v>86</v>
      </c>
      <c r="BK334" s="203">
        <f>ROUND(I334*H334,2)</f>
        <v>0</v>
      </c>
      <c r="BL334" s="17" t="s">
        <v>155</v>
      </c>
      <c r="BM334" s="202" t="s">
        <v>445</v>
      </c>
    </row>
    <row r="335" spans="2:65" s="1" customFormat="1" ht="24" customHeight="1">
      <c r="B335" s="34"/>
      <c r="C335" s="191" t="s">
        <v>446</v>
      </c>
      <c r="D335" s="191" t="s">
        <v>150</v>
      </c>
      <c r="E335" s="192" t="s">
        <v>447</v>
      </c>
      <c r="F335" s="193" t="s">
        <v>448</v>
      </c>
      <c r="G335" s="194" t="s">
        <v>175</v>
      </c>
      <c r="H335" s="195">
        <v>1068.3</v>
      </c>
      <c r="I335" s="196"/>
      <c r="J335" s="197">
        <f>ROUND(I335*H335,2)</f>
        <v>0</v>
      </c>
      <c r="K335" s="193" t="s">
        <v>154</v>
      </c>
      <c r="L335" s="38"/>
      <c r="M335" s="198" t="s">
        <v>1</v>
      </c>
      <c r="N335" s="199" t="s">
        <v>43</v>
      </c>
      <c r="O335" s="66"/>
      <c r="P335" s="200">
        <f>O335*H335</f>
        <v>0</v>
      </c>
      <c r="Q335" s="200">
        <v>0</v>
      </c>
      <c r="R335" s="200">
        <f>Q335*H335</f>
        <v>0</v>
      </c>
      <c r="S335" s="200">
        <v>0</v>
      </c>
      <c r="T335" s="201">
        <f>S335*H335</f>
        <v>0</v>
      </c>
      <c r="AR335" s="202" t="s">
        <v>155</v>
      </c>
      <c r="AT335" s="202" t="s">
        <v>150</v>
      </c>
      <c r="AU335" s="202" t="s">
        <v>88</v>
      </c>
      <c r="AY335" s="17" t="s">
        <v>148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17" t="s">
        <v>86</v>
      </c>
      <c r="BK335" s="203">
        <f>ROUND(I335*H335,2)</f>
        <v>0</v>
      </c>
      <c r="BL335" s="17" t="s">
        <v>155</v>
      </c>
      <c r="BM335" s="202" t="s">
        <v>449</v>
      </c>
    </row>
    <row r="336" spans="2:51" s="12" customFormat="1" ht="11.25">
      <c r="B336" s="204"/>
      <c r="C336" s="205"/>
      <c r="D336" s="206" t="s">
        <v>157</v>
      </c>
      <c r="E336" s="205"/>
      <c r="F336" s="208" t="s">
        <v>450</v>
      </c>
      <c r="G336" s="205"/>
      <c r="H336" s="209">
        <v>1068.3</v>
      </c>
      <c r="I336" s="210"/>
      <c r="J336" s="205"/>
      <c r="K336" s="205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157</v>
      </c>
      <c r="AU336" s="215" t="s">
        <v>88</v>
      </c>
      <c r="AV336" s="12" t="s">
        <v>88</v>
      </c>
      <c r="AW336" s="12" t="s">
        <v>4</v>
      </c>
      <c r="AX336" s="12" t="s">
        <v>86</v>
      </c>
      <c r="AY336" s="215" t="s">
        <v>148</v>
      </c>
    </row>
    <row r="337" spans="2:65" s="1" customFormat="1" ht="24" customHeight="1">
      <c r="B337" s="34"/>
      <c r="C337" s="191" t="s">
        <v>451</v>
      </c>
      <c r="D337" s="191" t="s">
        <v>150</v>
      </c>
      <c r="E337" s="192" t="s">
        <v>452</v>
      </c>
      <c r="F337" s="193" t="s">
        <v>453</v>
      </c>
      <c r="G337" s="194" t="s">
        <v>175</v>
      </c>
      <c r="H337" s="195">
        <v>53.415</v>
      </c>
      <c r="I337" s="196"/>
      <c r="J337" s="197">
        <f>ROUND(I337*H337,2)</f>
        <v>0</v>
      </c>
      <c r="K337" s="193" t="s">
        <v>154</v>
      </c>
      <c r="L337" s="38"/>
      <c r="M337" s="198" t="s">
        <v>1</v>
      </c>
      <c r="N337" s="199" t="s">
        <v>43</v>
      </c>
      <c r="O337" s="66"/>
      <c r="P337" s="200">
        <f>O337*H337</f>
        <v>0</v>
      </c>
      <c r="Q337" s="200">
        <v>0</v>
      </c>
      <c r="R337" s="200">
        <f>Q337*H337</f>
        <v>0</v>
      </c>
      <c r="S337" s="200">
        <v>0</v>
      </c>
      <c r="T337" s="201">
        <f>S337*H337</f>
        <v>0</v>
      </c>
      <c r="AR337" s="202" t="s">
        <v>155</v>
      </c>
      <c r="AT337" s="202" t="s">
        <v>150</v>
      </c>
      <c r="AU337" s="202" t="s">
        <v>88</v>
      </c>
      <c r="AY337" s="17" t="s">
        <v>148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17" t="s">
        <v>86</v>
      </c>
      <c r="BK337" s="203">
        <f>ROUND(I337*H337,2)</f>
        <v>0</v>
      </c>
      <c r="BL337" s="17" t="s">
        <v>155</v>
      </c>
      <c r="BM337" s="202" t="s">
        <v>454</v>
      </c>
    </row>
    <row r="338" spans="2:65" s="1" customFormat="1" ht="24" customHeight="1">
      <c r="B338" s="34"/>
      <c r="C338" s="191" t="s">
        <v>455</v>
      </c>
      <c r="D338" s="191" t="s">
        <v>150</v>
      </c>
      <c r="E338" s="192" t="s">
        <v>456</v>
      </c>
      <c r="F338" s="193" t="s">
        <v>457</v>
      </c>
      <c r="G338" s="194" t="s">
        <v>175</v>
      </c>
      <c r="H338" s="195">
        <v>53.415</v>
      </c>
      <c r="I338" s="196"/>
      <c r="J338" s="197">
        <f>ROUND(I338*H338,2)</f>
        <v>0</v>
      </c>
      <c r="K338" s="193" t="s">
        <v>154</v>
      </c>
      <c r="L338" s="38"/>
      <c r="M338" s="198" t="s">
        <v>1</v>
      </c>
      <c r="N338" s="199" t="s">
        <v>43</v>
      </c>
      <c r="O338" s="66"/>
      <c r="P338" s="200">
        <f>O338*H338</f>
        <v>0</v>
      </c>
      <c r="Q338" s="200">
        <v>0</v>
      </c>
      <c r="R338" s="200">
        <f>Q338*H338</f>
        <v>0</v>
      </c>
      <c r="S338" s="200">
        <v>0</v>
      </c>
      <c r="T338" s="201">
        <f>S338*H338</f>
        <v>0</v>
      </c>
      <c r="AR338" s="202" t="s">
        <v>155</v>
      </c>
      <c r="AT338" s="202" t="s">
        <v>150</v>
      </c>
      <c r="AU338" s="202" t="s">
        <v>88</v>
      </c>
      <c r="AY338" s="17" t="s">
        <v>148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17" t="s">
        <v>86</v>
      </c>
      <c r="BK338" s="203">
        <f>ROUND(I338*H338,2)</f>
        <v>0</v>
      </c>
      <c r="BL338" s="17" t="s">
        <v>155</v>
      </c>
      <c r="BM338" s="202" t="s">
        <v>458</v>
      </c>
    </row>
    <row r="339" spans="2:63" s="11" customFormat="1" ht="22.9" customHeight="1">
      <c r="B339" s="175"/>
      <c r="C339" s="176"/>
      <c r="D339" s="177" t="s">
        <v>77</v>
      </c>
      <c r="E339" s="189" t="s">
        <v>459</v>
      </c>
      <c r="F339" s="189" t="s">
        <v>460</v>
      </c>
      <c r="G339" s="176"/>
      <c r="H339" s="176"/>
      <c r="I339" s="179"/>
      <c r="J339" s="190">
        <f>BK339</f>
        <v>0</v>
      </c>
      <c r="K339" s="176"/>
      <c r="L339" s="181"/>
      <c r="M339" s="182"/>
      <c r="N339" s="183"/>
      <c r="O339" s="183"/>
      <c r="P339" s="184">
        <f>P340</f>
        <v>0</v>
      </c>
      <c r="Q339" s="183"/>
      <c r="R339" s="184">
        <f>R340</f>
        <v>0</v>
      </c>
      <c r="S339" s="183"/>
      <c r="T339" s="185">
        <f>T340</f>
        <v>0</v>
      </c>
      <c r="AR339" s="186" t="s">
        <v>86</v>
      </c>
      <c r="AT339" s="187" t="s">
        <v>77</v>
      </c>
      <c r="AU339" s="187" t="s">
        <v>86</v>
      </c>
      <c r="AY339" s="186" t="s">
        <v>148</v>
      </c>
      <c r="BK339" s="188">
        <f>BK340</f>
        <v>0</v>
      </c>
    </row>
    <row r="340" spans="2:65" s="1" customFormat="1" ht="24" customHeight="1">
      <c r="B340" s="34"/>
      <c r="C340" s="191" t="s">
        <v>461</v>
      </c>
      <c r="D340" s="191" t="s">
        <v>150</v>
      </c>
      <c r="E340" s="192" t="s">
        <v>462</v>
      </c>
      <c r="F340" s="193" t="s">
        <v>463</v>
      </c>
      <c r="G340" s="194" t="s">
        <v>175</v>
      </c>
      <c r="H340" s="195">
        <v>71.078</v>
      </c>
      <c r="I340" s="196"/>
      <c r="J340" s="197">
        <f>ROUND(I340*H340,2)</f>
        <v>0</v>
      </c>
      <c r="K340" s="193" t="s">
        <v>154</v>
      </c>
      <c r="L340" s="38"/>
      <c r="M340" s="198" t="s">
        <v>1</v>
      </c>
      <c r="N340" s="199" t="s">
        <v>43</v>
      </c>
      <c r="O340" s="66"/>
      <c r="P340" s="200">
        <f>O340*H340</f>
        <v>0</v>
      </c>
      <c r="Q340" s="200">
        <v>0</v>
      </c>
      <c r="R340" s="200">
        <f>Q340*H340</f>
        <v>0</v>
      </c>
      <c r="S340" s="200">
        <v>0</v>
      </c>
      <c r="T340" s="201">
        <f>S340*H340</f>
        <v>0</v>
      </c>
      <c r="AR340" s="202" t="s">
        <v>155</v>
      </c>
      <c r="AT340" s="202" t="s">
        <v>150</v>
      </c>
      <c r="AU340" s="202" t="s">
        <v>88</v>
      </c>
      <c r="AY340" s="17" t="s">
        <v>148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17" t="s">
        <v>86</v>
      </c>
      <c r="BK340" s="203">
        <f>ROUND(I340*H340,2)</f>
        <v>0</v>
      </c>
      <c r="BL340" s="17" t="s">
        <v>155</v>
      </c>
      <c r="BM340" s="202" t="s">
        <v>464</v>
      </c>
    </row>
    <row r="341" spans="2:63" s="11" customFormat="1" ht="25.9" customHeight="1">
      <c r="B341" s="175"/>
      <c r="C341" s="176"/>
      <c r="D341" s="177" t="s">
        <v>77</v>
      </c>
      <c r="E341" s="178" t="s">
        <v>465</v>
      </c>
      <c r="F341" s="178" t="s">
        <v>466</v>
      </c>
      <c r="G341" s="176"/>
      <c r="H341" s="176"/>
      <c r="I341" s="179"/>
      <c r="J341" s="180">
        <f>BK341</f>
        <v>0</v>
      </c>
      <c r="K341" s="176"/>
      <c r="L341" s="181"/>
      <c r="M341" s="182"/>
      <c r="N341" s="183"/>
      <c r="O341" s="183"/>
      <c r="P341" s="184">
        <f>P342+P361+P375+P400+P406+P418+P425+P444+P450+P485+P498</f>
        <v>0</v>
      </c>
      <c r="Q341" s="183"/>
      <c r="R341" s="184">
        <f>R342+R361+R375+R400+R406+R418+R425+R444+R450+R485+R498</f>
        <v>8.38089435</v>
      </c>
      <c r="S341" s="183"/>
      <c r="T341" s="185">
        <f>T342+T361+T375+T400+T406+T418+T425+T444+T450+T485+T498</f>
        <v>0.756237</v>
      </c>
      <c r="AR341" s="186" t="s">
        <v>88</v>
      </c>
      <c r="AT341" s="187" t="s">
        <v>77</v>
      </c>
      <c r="AU341" s="187" t="s">
        <v>78</v>
      </c>
      <c r="AY341" s="186" t="s">
        <v>148</v>
      </c>
      <c r="BK341" s="188">
        <f>BK342+BK361+BK375+BK400+BK406+BK418+BK425+BK444+BK450+BK485+BK498</f>
        <v>0</v>
      </c>
    </row>
    <row r="342" spans="2:63" s="11" customFormat="1" ht="22.9" customHeight="1">
      <c r="B342" s="175"/>
      <c r="C342" s="176"/>
      <c r="D342" s="177" t="s">
        <v>77</v>
      </c>
      <c r="E342" s="189" t="s">
        <v>467</v>
      </c>
      <c r="F342" s="189" t="s">
        <v>468</v>
      </c>
      <c r="G342" s="176"/>
      <c r="H342" s="176"/>
      <c r="I342" s="179"/>
      <c r="J342" s="190">
        <f>BK342</f>
        <v>0</v>
      </c>
      <c r="K342" s="176"/>
      <c r="L342" s="181"/>
      <c r="M342" s="182"/>
      <c r="N342" s="183"/>
      <c r="O342" s="183"/>
      <c r="P342" s="184">
        <f>SUM(P343:P360)</f>
        <v>0</v>
      </c>
      <c r="Q342" s="183"/>
      <c r="R342" s="184">
        <f>SUM(R343:R360)</f>
        <v>0.18808449</v>
      </c>
      <c r="S342" s="183"/>
      <c r="T342" s="185">
        <f>SUM(T343:T360)</f>
        <v>0</v>
      </c>
      <c r="AR342" s="186" t="s">
        <v>88</v>
      </c>
      <c r="AT342" s="187" t="s">
        <v>77</v>
      </c>
      <c r="AU342" s="187" t="s">
        <v>86</v>
      </c>
      <c r="AY342" s="186" t="s">
        <v>148</v>
      </c>
      <c r="BK342" s="188">
        <f>SUM(BK343:BK360)</f>
        <v>0</v>
      </c>
    </row>
    <row r="343" spans="2:65" s="1" customFormat="1" ht="24" customHeight="1">
      <c r="B343" s="34"/>
      <c r="C343" s="191" t="s">
        <v>469</v>
      </c>
      <c r="D343" s="191" t="s">
        <v>150</v>
      </c>
      <c r="E343" s="192" t="s">
        <v>470</v>
      </c>
      <c r="F343" s="193" t="s">
        <v>471</v>
      </c>
      <c r="G343" s="194" t="s">
        <v>153</v>
      </c>
      <c r="H343" s="195">
        <v>42.543</v>
      </c>
      <c r="I343" s="196"/>
      <c r="J343" s="197">
        <f>ROUND(I343*H343,2)</f>
        <v>0</v>
      </c>
      <c r="K343" s="193" t="s">
        <v>154</v>
      </c>
      <c r="L343" s="38"/>
      <c r="M343" s="198" t="s">
        <v>1</v>
      </c>
      <c r="N343" s="199" t="s">
        <v>43</v>
      </c>
      <c r="O343" s="66"/>
      <c r="P343" s="200">
        <f>O343*H343</f>
        <v>0</v>
      </c>
      <c r="Q343" s="200">
        <v>3E-05</v>
      </c>
      <c r="R343" s="200">
        <f>Q343*H343</f>
        <v>0.00127629</v>
      </c>
      <c r="S343" s="200">
        <v>0</v>
      </c>
      <c r="T343" s="201">
        <f>S343*H343</f>
        <v>0</v>
      </c>
      <c r="AR343" s="202" t="s">
        <v>171</v>
      </c>
      <c r="AT343" s="202" t="s">
        <v>150</v>
      </c>
      <c r="AU343" s="202" t="s">
        <v>88</v>
      </c>
      <c r="AY343" s="17" t="s">
        <v>148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17" t="s">
        <v>86</v>
      </c>
      <c r="BK343" s="203">
        <f>ROUND(I343*H343,2)</f>
        <v>0</v>
      </c>
      <c r="BL343" s="17" t="s">
        <v>171</v>
      </c>
      <c r="BM343" s="202" t="s">
        <v>472</v>
      </c>
    </row>
    <row r="344" spans="2:51" s="12" customFormat="1" ht="11.25">
      <c r="B344" s="204"/>
      <c r="C344" s="205"/>
      <c r="D344" s="206" t="s">
        <v>157</v>
      </c>
      <c r="E344" s="207" t="s">
        <v>1</v>
      </c>
      <c r="F344" s="208" t="s">
        <v>473</v>
      </c>
      <c r="G344" s="205"/>
      <c r="H344" s="209">
        <v>35.403</v>
      </c>
      <c r="I344" s="210"/>
      <c r="J344" s="205"/>
      <c r="K344" s="205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157</v>
      </c>
      <c r="AU344" s="215" t="s">
        <v>88</v>
      </c>
      <c r="AV344" s="12" t="s">
        <v>88</v>
      </c>
      <c r="AW344" s="12" t="s">
        <v>32</v>
      </c>
      <c r="AX344" s="12" t="s">
        <v>78</v>
      </c>
      <c r="AY344" s="215" t="s">
        <v>148</v>
      </c>
    </row>
    <row r="345" spans="2:51" s="12" customFormat="1" ht="22.5">
      <c r="B345" s="204"/>
      <c r="C345" s="205"/>
      <c r="D345" s="206" t="s">
        <v>157</v>
      </c>
      <c r="E345" s="207" t="s">
        <v>1</v>
      </c>
      <c r="F345" s="208" t="s">
        <v>474</v>
      </c>
      <c r="G345" s="205"/>
      <c r="H345" s="209">
        <v>7.14</v>
      </c>
      <c r="I345" s="210"/>
      <c r="J345" s="205"/>
      <c r="K345" s="205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157</v>
      </c>
      <c r="AU345" s="215" t="s">
        <v>88</v>
      </c>
      <c r="AV345" s="12" t="s">
        <v>88</v>
      </c>
      <c r="AW345" s="12" t="s">
        <v>32</v>
      </c>
      <c r="AX345" s="12" t="s">
        <v>78</v>
      </c>
      <c r="AY345" s="215" t="s">
        <v>148</v>
      </c>
    </row>
    <row r="346" spans="2:51" s="13" customFormat="1" ht="11.25">
      <c r="B346" s="216"/>
      <c r="C346" s="217"/>
      <c r="D346" s="206" t="s">
        <v>157</v>
      </c>
      <c r="E346" s="218" t="s">
        <v>1</v>
      </c>
      <c r="F346" s="219" t="s">
        <v>159</v>
      </c>
      <c r="G346" s="217"/>
      <c r="H346" s="220">
        <v>42.543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157</v>
      </c>
      <c r="AU346" s="226" t="s">
        <v>88</v>
      </c>
      <c r="AV346" s="13" t="s">
        <v>155</v>
      </c>
      <c r="AW346" s="13" t="s">
        <v>32</v>
      </c>
      <c r="AX346" s="13" t="s">
        <v>86</v>
      </c>
      <c r="AY346" s="226" t="s">
        <v>148</v>
      </c>
    </row>
    <row r="347" spans="2:65" s="1" customFormat="1" ht="16.5" customHeight="1">
      <c r="B347" s="34"/>
      <c r="C347" s="227" t="s">
        <v>475</v>
      </c>
      <c r="D347" s="227" t="s">
        <v>160</v>
      </c>
      <c r="E347" s="228" t="s">
        <v>476</v>
      </c>
      <c r="F347" s="229" t="s">
        <v>477</v>
      </c>
      <c r="G347" s="230" t="s">
        <v>153</v>
      </c>
      <c r="H347" s="231">
        <v>46.797</v>
      </c>
      <c r="I347" s="232"/>
      <c r="J347" s="233">
        <f>ROUND(I347*H347,2)</f>
        <v>0</v>
      </c>
      <c r="K347" s="229" t="s">
        <v>154</v>
      </c>
      <c r="L347" s="234"/>
      <c r="M347" s="235" t="s">
        <v>1</v>
      </c>
      <c r="N347" s="236" t="s">
        <v>43</v>
      </c>
      <c r="O347" s="66"/>
      <c r="P347" s="200">
        <f>O347*H347</f>
        <v>0</v>
      </c>
      <c r="Q347" s="200">
        <v>0.0019</v>
      </c>
      <c r="R347" s="200">
        <f>Q347*H347</f>
        <v>0.08891429999999999</v>
      </c>
      <c r="S347" s="200">
        <v>0</v>
      </c>
      <c r="T347" s="201">
        <f>S347*H347</f>
        <v>0</v>
      </c>
      <c r="AR347" s="202" t="s">
        <v>348</v>
      </c>
      <c r="AT347" s="202" t="s">
        <v>160</v>
      </c>
      <c r="AU347" s="202" t="s">
        <v>88</v>
      </c>
      <c r="AY347" s="17" t="s">
        <v>148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17" t="s">
        <v>86</v>
      </c>
      <c r="BK347" s="203">
        <f>ROUND(I347*H347,2)</f>
        <v>0</v>
      </c>
      <c r="BL347" s="17" t="s">
        <v>171</v>
      </c>
      <c r="BM347" s="202" t="s">
        <v>478</v>
      </c>
    </row>
    <row r="348" spans="2:51" s="12" customFormat="1" ht="11.25">
      <c r="B348" s="204"/>
      <c r="C348" s="205"/>
      <c r="D348" s="206" t="s">
        <v>157</v>
      </c>
      <c r="E348" s="205"/>
      <c r="F348" s="208" t="s">
        <v>479</v>
      </c>
      <c r="G348" s="205"/>
      <c r="H348" s="209">
        <v>46.797</v>
      </c>
      <c r="I348" s="210"/>
      <c r="J348" s="205"/>
      <c r="K348" s="205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157</v>
      </c>
      <c r="AU348" s="215" t="s">
        <v>88</v>
      </c>
      <c r="AV348" s="12" t="s">
        <v>88</v>
      </c>
      <c r="AW348" s="12" t="s">
        <v>4</v>
      </c>
      <c r="AX348" s="12" t="s">
        <v>86</v>
      </c>
      <c r="AY348" s="215" t="s">
        <v>148</v>
      </c>
    </row>
    <row r="349" spans="2:65" s="1" customFormat="1" ht="36" customHeight="1">
      <c r="B349" s="34"/>
      <c r="C349" s="191" t="s">
        <v>480</v>
      </c>
      <c r="D349" s="191" t="s">
        <v>150</v>
      </c>
      <c r="E349" s="192" t="s">
        <v>481</v>
      </c>
      <c r="F349" s="193" t="s">
        <v>482</v>
      </c>
      <c r="G349" s="194" t="s">
        <v>312</v>
      </c>
      <c r="H349" s="195">
        <v>23.8</v>
      </c>
      <c r="I349" s="196"/>
      <c r="J349" s="197">
        <f>ROUND(I349*H349,2)</f>
        <v>0</v>
      </c>
      <c r="K349" s="193" t="s">
        <v>154</v>
      </c>
      <c r="L349" s="38"/>
      <c r="M349" s="198" t="s">
        <v>1</v>
      </c>
      <c r="N349" s="199" t="s">
        <v>43</v>
      </c>
      <c r="O349" s="66"/>
      <c r="P349" s="200">
        <f>O349*H349</f>
        <v>0</v>
      </c>
      <c r="Q349" s="200">
        <v>0.0006</v>
      </c>
      <c r="R349" s="200">
        <f>Q349*H349</f>
        <v>0.01428</v>
      </c>
      <c r="S349" s="200">
        <v>0</v>
      </c>
      <c r="T349" s="201">
        <f>S349*H349</f>
        <v>0</v>
      </c>
      <c r="AR349" s="202" t="s">
        <v>171</v>
      </c>
      <c r="AT349" s="202" t="s">
        <v>150</v>
      </c>
      <c r="AU349" s="202" t="s">
        <v>88</v>
      </c>
      <c r="AY349" s="17" t="s">
        <v>148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17" t="s">
        <v>86</v>
      </c>
      <c r="BK349" s="203">
        <f>ROUND(I349*H349,2)</f>
        <v>0</v>
      </c>
      <c r="BL349" s="17" t="s">
        <v>171</v>
      </c>
      <c r="BM349" s="202" t="s">
        <v>483</v>
      </c>
    </row>
    <row r="350" spans="2:65" s="1" customFormat="1" ht="36" customHeight="1">
      <c r="B350" s="34"/>
      <c r="C350" s="191" t="s">
        <v>484</v>
      </c>
      <c r="D350" s="191" t="s">
        <v>150</v>
      </c>
      <c r="E350" s="192" t="s">
        <v>485</v>
      </c>
      <c r="F350" s="193" t="s">
        <v>486</v>
      </c>
      <c r="G350" s="194" t="s">
        <v>312</v>
      </c>
      <c r="H350" s="195">
        <v>23.8</v>
      </c>
      <c r="I350" s="196"/>
      <c r="J350" s="197">
        <f>ROUND(I350*H350,2)</f>
        <v>0</v>
      </c>
      <c r="K350" s="193" t="s">
        <v>154</v>
      </c>
      <c r="L350" s="38"/>
      <c r="M350" s="198" t="s">
        <v>1</v>
      </c>
      <c r="N350" s="199" t="s">
        <v>43</v>
      </c>
      <c r="O350" s="66"/>
      <c r="P350" s="200">
        <f>O350*H350</f>
        <v>0</v>
      </c>
      <c r="Q350" s="200">
        <v>0.0006</v>
      </c>
      <c r="R350" s="200">
        <f>Q350*H350</f>
        <v>0.01428</v>
      </c>
      <c r="S350" s="200">
        <v>0</v>
      </c>
      <c r="T350" s="201">
        <f>S350*H350</f>
        <v>0</v>
      </c>
      <c r="AR350" s="202" t="s">
        <v>171</v>
      </c>
      <c r="AT350" s="202" t="s">
        <v>150</v>
      </c>
      <c r="AU350" s="202" t="s">
        <v>88</v>
      </c>
      <c r="AY350" s="17" t="s">
        <v>148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17" t="s">
        <v>86</v>
      </c>
      <c r="BK350" s="203">
        <f>ROUND(I350*H350,2)</f>
        <v>0</v>
      </c>
      <c r="BL350" s="17" t="s">
        <v>171</v>
      </c>
      <c r="BM350" s="202" t="s">
        <v>487</v>
      </c>
    </row>
    <row r="351" spans="2:65" s="1" customFormat="1" ht="36" customHeight="1">
      <c r="B351" s="34"/>
      <c r="C351" s="191" t="s">
        <v>488</v>
      </c>
      <c r="D351" s="191" t="s">
        <v>150</v>
      </c>
      <c r="E351" s="192" t="s">
        <v>489</v>
      </c>
      <c r="F351" s="193" t="s">
        <v>490</v>
      </c>
      <c r="G351" s="194" t="s">
        <v>312</v>
      </c>
      <c r="H351" s="195">
        <v>23.8</v>
      </c>
      <c r="I351" s="196"/>
      <c r="J351" s="197">
        <f>ROUND(I351*H351,2)</f>
        <v>0</v>
      </c>
      <c r="K351" s="193" t="s">
        <v>154</v>
      </c>
      <c r="L351" s="38"/>
      <c r="M351" s="198" t="s">
        <v>1</v>
      </c>
      <c r="N351" s="199" t="s">
        <v>43</v>
      </c>
      <c r="O351" s="66"/>
      <c r="P351" s="200">
        <f>O351*H351</f>
        <v>0</v>
      </c>
      <c r="Q351" s="200">
        <v>0.0009</v>
      </c>
      <c r="R351" s="200">
        <f>Q351*H351</f>
        <v>0.02142</v>
      </c>
      <c r="S351" s="200">
        <v>0</v>
      </c>
      <c r="T351" s="201">
        <f>S351*H351</f>
        <v>0</v>
      </c>
      <c r="AR351" s="202" t="s">
        <v>171</v>
      </c>
      <c r="AT351" s="202" t="s">
        <v>150</v>
      </c>
      <c r="AU351" s="202" t="s">
        <v>88</v>
      </c>
      <c r="AY351" s="17" t="s">
        <v>148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17" t="s">
        <v>86</v>
      </c>
      <c r="BK351" s="203">
        <f>ROUND(I351*H351,2)</f>
        <v>0</v>
      </c>
      <c r="BL351" s="17" t="s">
        <v>171</v>
      </c>
      <c r="BM351" s="202" t="s">
        <v>491</v>
      </c>
    </row>
    <row r="352" spans="2:51" s="12" customFormat="1" ht="11.25">
      <c r="B352" s="204"/>
      <c r="C352" s="205"/>
      <c r="D352" s="206" t="s">
        <v>157</v>
      </c>
      <c r="E352" s="207" t="s">
        <v>1</v>
      </c>
      <c r="F352" s="208" t="s">
        <v>492</v>
      </c>
      <c r="G352" s="205"/>
      <c r="H352" s="209">
        <v>23.8</v>
      </c>
      <c r="I352" s="210"/>
      <c r="J352" s="205"/>
      <c r="K352" s="205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157</v>
      </c>
      <c r="AU352" s="215" t="s">
        <v>88</v>
      </c>
      <c r="AV352" s="12" t="s">
        <v>88</v>
      </c>
      <c r="AW352" s="12" t="s">
        <v>32</v>
      </c>
      <c r="AX352" s="12" t="s">
        <v>78</v>
      </c>
      <c r="AY352" s="215" t="s">
        <v>148</v>
      </c>
    </row>
    <row r="353" spans="2:51" s="13" customFormat="1" ht="11.25">
      <c r="B353" s="216"/>
      <c r="C353" s="217"/>
      <c r="D353" s="206" t="s">
        <v>157</v>
      </c>
      <c r="E353" s="218" t="s">
        <v>1</v>
      </c>
      <c r="F353" s="219" t="s">
        <v>159</v>
      </c>
      <c r="G353" s="217"/>
      <c r="H353" s="220">
        <v>23.8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157</v>
      </c>
      <c r="AU353" s="226" t="s">
        <v>88</v>
      </c>
      <c r="AV353" s="13" t="s">
        <v>155</v>
      </c>
      <c r="AW353" s="13" t="s">
        <v>32</v>
      </c>
      <c r="AX353" s="13" t="s">
        <v>86</v>
      </c>
      <c r="AY353" s="226" t="s">
        <v>148</v>
      </c>
    </row>
    <row r="354" spans="2:65" s="1" customFormat="1" ht="24" customHeight="1">
      <c r="B354" s="34"/>
      <c r="C354" s="191" t="s">
        <v>493</v>
      </c>
      <c r="D354" s="191" t="s">
        <v>150</v>
      </c>
      <c r="E354" s="192" t="s">
        <v>494</v>
      </c>
      <c r="F354" s="193" t="s">
        <v>495</v>
      </c>
      <c r="G354" s="194" t="s">
        <v>312</v>
      </c>
      <c r="H354" s="195">
        <v>23.8</v>
      </c>
      <c r="I354" s="196"/>
      <c r="J354" s="197">
        <f>ROUND(I354*H354,2)</f>
        <v>0</v>
      </c>
      <c r="K354" s="193" t="s">
        <v>154</v>
      </c>
      <c r="L354" s="38"/>
      <c r="M354" s="198" t="s">
        <v>1</v>
      </c>
      <c r="N354" s="199" t="s">
        <v>43</v>
      </c>
      <c r="O354" s="66"/>
      <c r="P354" s="200">
        <f>O354*H354</f>
        <v>0</v>
      </c>
      <c r="Q354" s="200">
        <v>0.0015</v>
      </c>
      <c r="R354" s="200">
        <f>Q354*H354</f>
        <v>0.0357</v>
      </c>
      <c r="S354" s="200">
        <v>0</v>
      </c>
      <c r="T354" s="201">
        <f>S354*H354</f>
        <v>0</v>
      </c>
      <c r="AR354" s="202" t="s">
        <v>171</v>
      </c>
      <c r="AT354" s="202" t="s">
        <v>150</v>
      </c>
      <c r="AU354" s="202" t="s">
        <v>88</v>
      </c>
      <c r="AY354" s="17" t="s">
        <v>148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17" t="s">
        <v>86</v>
      </c>
      <c r="BK354" s="203">
        <f>ROUND(I354*H354,2)</f>
        <v>0</v>
      </c>
      <c r="BL354" s="17" t="s">
        <v>171</v>
      </c>
      <c r="BM354" s="202" t="s">
        <v>496</v>
      </c>
    </row>
    <row r="355" spans="2:65" s="1" customFormat="1" ht="24" customHeight="1">
      <c r="B355" s="34"/>
      <c r="C355" s="191" t="s">
        <v>497</v>
      </c>
      <c r="D355" s="191" t="s">
        <v>150</v>
      </c>
      <c r="E355" s="192" t="s">
        <v>498</v>
      </c>
      <c r="F355" s="193" t="s">
        <v>499</v>
      </c>
      <c r="G355" s="194" t="s">
        <v>153</v>
      </c>
      <c r="H355" s="195">
        <v>35.403</v>
      </c>
      <c r="I355" s="196"/>
      <c r="J355" s="197">
        <f>ROUND(I355*H355,2)</f>
        <v>0</v>
      </c>
      <c r="K355" s="193" t="s">
        <v>154</v>
      </c>
      <c r="L355" s="38"/>
      <c r="M355" s="198" t="s">
        <v>1</v>
      </c>
      <c r="N355" s="199" t="s">
        <v>43</v>
      </c>
      <c r="O355" s="66"/>
      <c r="P355" s="200">
        <f>O355*H355</f>
        <v>0</v>
      </c>
      <c r="Q355" s="200">
        <v>0</v>
      </c>
      <c r="R355" s="200">
        <f>Q355*H355</f>
        <v>0</v>
      </c>
      <c r="S355" s="200">
        <v>0</v>
      </c>
      <c r="T355" s="201">
        <f>S355*H355</f>
        <v>0</v>
      </c>
      <c r="AR355" s="202" t="s">
        <v>171</v>
      </c>
      <c r="AT355" s="202" t="s">
        <v>150</v>
      </c>
      <c r="AU355" s="202" t="s">
        <v>88</v>
      </c>
      <c r="AY355" s="17" t="s">
        <v>148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17" t="s">
        <v>86</v>
      </c>
      <c r="BK355" s="203">
        <f>ROUND(I355*H355,2)</f>
        <v>0</v>
      </c>
      <c r="BL355" s="17" t="s">
        <v>171</v>
      </c>
      <c r="BM355" s="202" t="s">
        <v>500</v>
      </c>
    </row>
    <row r="356" spans="2:51" s="12" customFormat="1" ht="11.25">
      <c r="B356" s="204"/>
      <c r="C356" s="205"/>
      <c r="D356" s="206" t="s">
        <v>157</v>
      </c>
      <c r="E356" s="207" t="s">
        <v>1</v>
      </c>
      <c r="F356" s="208" t="s">
        <v>473</v>
      </c>
      <c r="G356" s="205"/>
      <c r="H356" s="209">
        <v>35.403</v>
      </c>
      <c r="I356" s="210"/>
      <c r="J356" s="205"/>
      <c r="K356" s="205"/>
      <c r="L356" s="211"/>
      <c r="M356" s="212"/>
      <c r="N356" s="213"/>
      <c r="O356" s="213"/>
      <c r="P356" s="213"/>
      <c r="Q356" s="213"/>
      <c r="R356" s="213"/>
      <c r="S356" s="213"/>
      <c r="T356" s="214"/>
      <c r="AT356" s="215" t="s">
        <v>157</v>
      </c>
      <c r="AU356" s="215" t="s">
        <v>88</v>
      </c>
      <c r="AV356" s="12" t="s">
        <v>88</v>
      </c>
      <c r="AW356" s="12" t="s">
        <v>32</v>
      </c>
      <c r="AX356" s="12" t="s">
        <v>78</v>
      </c>
      <c r="AY356" s="215" t="s">
        <v>148</v>
      </c>
    </row>
    <row r="357" spans="2:51" s="13" customFormat="1" ht="11.25">
      <c r="B357" s="216"/>
      <c r="C357" s="217"/>
      <c r="D357" s="206" t="s">
        <v>157</v>
      </c>
      <c r="E357" s="218" t="s">
        <v>1</v>
      </c>
      <c r="F357" s="219" t="s">
        <v>159</v>
      </c>
      <c r="G357" s="217"/>
      <c r="H357" s="220">
        <v>35.403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157</v>
      </c>
      <c r="AU357" s="226" t="s">
        <v>88</v>
      </c>
      <c r="AV357" s="13" t="s">
        <v>155</v>
      </c>
      <c r="AW357" s="13" t="s">
        <v>32</v>
      </c>
      <c r="AX357" s="13" t="s">
        <v>86</v>
      </c>
      <c r="AY357" s="226" t="s">
        <v>148</v>
      </c>
    </row>
    <row r="358" spans="2:65" s="1" customFormat="1" ht="24" customHeight="1">
      <c r="B358" s="34"/>
      <c r="C358" s="227" t="s">
        <v>501</v>
      </c>
      <c r="D358" s="227" t="s">
        <v>160</v>
      </c>
      <c r="E358" s="228" t="s">
        <v>161</v>
      </c>
      <c r="F358" s="229" t="s">
        <v>162</v>
      </c>
      <c r="G358" s="230" t="s">
        <v>153</v>
      </c>
      <c r="H358" s="231">
        <v>40.713</v>
      </c>
      <c r="I358" s="232"/>
      <c r="J358" s="233">
        <f>ROUND(I358*H358,2)</f>
        <v>0</v>
      </c>
      <c r="K358" s="229" t="s">
        <v>154</v>
      </c>
      <c r="L358" s="234"/>
      <c r="M358" s="235" t="s">
        <v>1</v>
      </c>
      <c r="N358" s="236" t="s">
        <v>43</v>
      </c>
      <c r="O358" s="66"/>
      <c r="P358" s="200">
        <f>O358*H358</f>
        <v>0</v>
      </c>
      <c r="Q358" s="200">
        <v>0.0003</v>
      </c>
      <c r="R358" s="200">
        <f>Q358*H358</f>
        <v>0.0122139</v>
      </c>
      <c r="S358" s="200">
        <v>0</v>
      </c>
      <c r="T358" s="201">
        <f>S358*H358</f>
        <v>0</v>
      </c>
      <c r="AR358" s="202" t="s">
        <v>348</v>
      </c>
      <c r="AT358" s="202" t="s">
        <v>160</v>
      </c>
      <c r="AU358" s="202" t="s">
        <v>88</v>
      </c>
      <c r="AY358" s="17" t="s">
        <v>148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17" t="s">
        <v>86</v>
      </c>
      <c r="BK358" s="203">
        <f>ROUND(I358*H358,2)</f>
        <v>0</v>
      </c>
      <c r="BL358" s="17" t="s">
        <v>171</v>
      </c>
      <c r="BM358" s="202" t="s">
        <v>502</v>
      </c>
    </row>
    <row r="359" spans="2:51" s="12" customFormat="1" ht="11.25">
      <c r="B359" s="204"/>
      <c r="C359" s="205"/>
      <c r="D359" s="206" t="s">
        <v>157</v>
      </c>
      <c r="E359" s="205"/>
      <c r="F359" s="208" t="s">
        <v>165</v>
      </c>
      <c r="G359" s="205"/>
      <c r="H359" s="209">
        <v>40.713</v>
      </c>
      <c r="I359" s="210"/>
      <c r="J359" s="205"/>
      <c r="K359" s="205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157</v>
      </c>
      <c r="AU359" s="215" t="s">
        <v>88</v>
      </c>
      <c r="AV359" s="12" t="s">
        <v>88</v>
      </c>
      <c r="AW359" s="12" t="s">
        <v>4</v>
      </c>
      <c r="AX359" s="12" t="s">
        <v>86</v>
      </c>
      <c r="AY359" s="215" t="s">
        <v>148</v>
      </c>
    </row>
    <row r="360" spans="2:65" s="1" customFormat="1" ht="24" customHeight="1">
      <c r="B360" s="34"/>
      <c r="C360" s="191" t="s">
        <v>503</v>
      </c>
      <c r="D360" s="191" t="s">
        <v>150</v>
      </c>
      <c r="E360" s="192" t="s">
        <v>504</v>
      </c>
      <c r="F360" s="193" t="s">
        <v>505</v>
      </c>
      <c r="G360" s="194" t="s">
        <v>175</v>
      </c>
      <c r="H360" s="195">
        <v>0.188</v>
      </c>
      <c r="I360" s="196"/>
      <c r="J360" s="197">
        <f>ROUND(I360*H360,2)</f>
        <v>0</v>
      </c>
      <c r="K360" s="193" t="s">
        <v>154</v>
      </c>
      <c r="L360" s="38"/>
      <c r="M360" s="198" t="s">
        <v>1</v>
      </c>
      <c r="N360" s="199" t="s">
        <v>43</v>
      </c>
      <c r="O360" s="66"/>
      <c r="P360" s="200">
        <f>O360*H360</f>
        <v>0</v>
      </c>
      <c r="Q360" s="200">
        <v>0</v>
      </c>
      <c r="R360" s="200">
        <f>Q360*H360</f>
        <v>0</v>
      </c>
      <c r="S360" s="200">
        <v>0</v>
      </c>
      <c r="T360" s="201">
        <f>S360*H360</f>
        <v>0</v>
      </c>
      <c r="AR360" s="202" t="s">
        <v>171</v>
      </c>
      <c r="AT360" s="202" t="s">
        <v>150</v>
      </c>
      <c r="AU360" s="202" t="s">
        <v>88</v>
      </c>
      <c r="AY360" s="17" t="s">
        <v>148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17" t="s">
        <v>86</v>
      </c>
      <c r="BK360" s="203">
        <f>ROUND(I360*H360,2)</f>
        <v>0</v>
      </c>
      <c r="BL360" s="17" t="s">
        <v>171</v>
      </c>
      <c r="BM360" s="202" t="s">
        <v>506</v>
      </c>
    </row>
    <row r="361" spans="2:63" s="11" customFormat="1" ht="22.9" customHeight="1">
      <c r="B361" s="175"/>
      <c r="C361" s="176"/>
      <c r="D361" s="177" t="s">
        <v>77</v>
      </c>
      <c r="E361" s="189" t="s">
        <v>507</v>
      </c>
      <c r="F361" s="189" t="s">
        <v>508</v>
      </c>
      <c r="G361" s="176"/>
      <c r="H361" s="176"/>
      <c r="I361" s="179"/>
      <c r="J361" s="190">
        <f>BK361</f>
        <v>0</v>
      </c>
      <c r="K361" s="176"/>
      <c r="L361" s="181"/>
      <c r="M361" s="182"/>
      <c r="N361" s="183"/>
      <c r="O361" s="183"/>
      <c r="P361" s="184">
        <f>SUM(P362:P374)</f>
        <v>0</v>
      </c>
      <c r="Q361" s="183"/>
      <c r="R361" s="184">
        <f>SUM(R362:R374)</f>
        <v>0.51611808</v>
      </c>
      <c r="S361" s="183"/>
      <c r="T361" s="185">
        <f>SUM(T362:T374)</f>
        <v>0</v>
      </c>
      <c r="AR361" s="186" t="s">
        <v>88</v>
      </c>
      <c r="AT361" s="187" t="s">
        <v>77</v>
      </c>
      <c r="AU361" s="187" t="s">
        <v>86</v>
      </c>
      <c r="AY361" s="186" t="s">
        <v>148</v>
      </c>
      <c r="BK361" s="188">
        <f>SUM(BK362:BK374)</f>
        <v>0</v>
      </c>
    </row>
    <row r="362" spans="2:65" s="1" customFormat="1" ht="24" customHeight="1">
      <c r="B362" s="34"/>
      <c r="C362" s="191" t="s">
        <v>509</v>
      </c>
      <c r="D362" s="191" t="s">
        <v>150</v>
      </c>
      <c r="E362" s="192" t="s">
        <v>510</v>
      </c>
      <c r="F362" s="193" t="s">
        <v>511</v>
      </c>
      <c r="G362" s="194" t="s">
        <v>153</v>
      </c>
      <c r="H362" s="195">
        <v>35.2</v>
      </c>
      <c r="I362" s="196"/>
      <c r="J362" s="197">
        <f>ROUND(I362*H362,2)</f>
        <v>0</v>
      </c>
      <c r="K362" s="193" t="s">
        <v>154</v>
      </c>
      <c r="L362" s="38"/>
      <c r="M362" s="198" t="s">
        <v>1</v>
      </c>
      <c r="N362" s="199" t="s">
        <v>43</v>
      </c>
      <c r="O362" s="66"/>
      <c r="P362" s="200">
        <f>O362*H362</f>
        <v>0</v>
      </c>
      <c r="Q362" s="200">
        <v>0</v>
      </c>
      <c r="R362" s="200">
        <f>Q362*H362</f>
        <v>0</v>
      </c>
      <c r="S362" s="200">
        <v>0</v>
      </c>
      <c r="T362" s="201">
        <f>S362*H362</f>
        <v>0</v>
      </c>
      <c r="AR362" s="202" t="s">
        <v>171</v>
      </c>
      <c r="AT362" s="202" t="s">
        <v>150</v>
      </c>
      <c r="AU362" s="202" t="s">
        <v>88</v>
      </c>
      <c r="AY362" s="17" t="s">
        <v>148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17" t="s">
        <v>86</v>
      </c>
      <c r="BK362" s="203">
        <f>ROUND(I362*H362,2)</f>
        <v>0</v>
      </c>
      <c r="BL362" s="17" t="s">
        <v>171</v>
      </c>
      <c r="BM362" s="202" t="s">
        <v>512</v>
      </c>
    </row>
    <row r="363" spans="2:51" s="12" customFormat="1" ht="11.25">
      <c r="B363" s="204"/>
      <c r="C363" s="205"/>
      <c r="D363" s="206" t="s">
        <v>157</v>
      </c>
      <c r="E363" s="207" t="s">
        <v>1</v>
      </c>
      <c r="F363" s="208" t="s">
        <v>513</v>
      </c>
      <c r="G363" s="205"/>
      <c r="H363" s="209">
        <v>35.2</v>
      </c>
      <c r="I363" s="210"/>
      <c r="J363" s="205"/>
      <c r="K363" s="205"/>
      <c r="L363" s="211"/>
      <c r="M363" s="212"/>
      <c r="N363" s="213"/>
      <c r="O363" s="213"/>
      <c r="P363" s="213"/>
      <c r="Q363" s="213"/>
      <c r="R363" s="213"/>
      <c r="S363" s="213"/>
      <c r="T363" s="214"/>
      <c r="AT363" s="215" t="s">
        <v>157</v>
      </c>
      <c r="AU363" s="215" t="s">
        <v>88</v>
      </c>
      <c r="AV363" s="12" t="s">
        <v>88</v>
      </c>
      <c r="AW363" s="12" t="s">
        <v>32</v>
      </c>
      <c r="AX363" s="12" t="s">
        <v>78</v>
      </c>
      <c r="AY363" s="215" t="s">
        <v>148</v>
      </c>
    </row>
    <row r="364" spans="2:51" s="13" customFormat="1" ht="11.25">
      <c r="B364" s="216"/>
      <c r="C364" s="217"/>
      <c r="D364" s="206" t="s">
        <v>157</v>
      </c>
      <c r="E364" s="218" t="s">
        <v>1</v>
      </c>
      <c r="F364" s="219" t="s">
        <v>159</v>
      </c>
      <c r="G364" s="217"/>
      <c r="H364" s="220">
        <v>35.2</v>
      </c>
      <c r="I364" s="221"/>
      <c r="J364" s="217"/>
      <c r="K364" s="217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157</v>
      </c>
      <c r="AU364" s="226" t="s">
        <v>88</v>
      </c>
      <c r="AV364" s="13" t="s">
        <v>155</v>
      </c>
      <c r="AW364" s="13" t="s">
        <v>32</v>
      </c>
      <c r="AX364" s="13" t="s">
        <v>86</v>
      </c>
      <c r="AY364" s="226" t="s">
        <v>148</v>
      </c>
    </row>
    <row r="365" spans="2:65" s="1" customFormat="1" ht="24" customHeight="1">
      <c r="B365" s="34"/>
      <c r="C365" s="227" t="s">
        <v>514</v>
      </c>
      <c r="D365" s="227" t="s">
        <v>160</v>
      </c>
      <c r="E365" s="228" t="s">
        <v>515</v>
      </c>
      <c r="F365" s="229" t="s">
        <v>516</v>
      </c>
      <c r="G365" s="230" t="s">
        <v>153</v>
      </c>
      <c r="H365" s="231">
        <v>35.904</v>
      </c>
      <c r="I365" s="232"/>
      <c r="J365" s="233">
        <f>ROUND(I365*H365,2)</f>
        <v>0</v>
      </c>
      <c r="K365" s="229" t="s">
        <v>154</v>
      </c>
      <c r="L365" s="234"/>
      <c r="M365" s="235" t="s">
        <v>1</v>
      </c>
      <c r="N365" s="236" t="s">
        <v>43</v>
      </c>
      <c r="O365" s="66"/>
      <c r="P365" s="200">
        <f>O365*H365</f>
        <v>0</v>
      </c>
      <c r="Q365" s="200">
        <v>0.0042</v>
      </c>
      <c r="R365" s="200">
        <f>Q365*H365</f>
        <v>0.1507968</v>
      </c>
      <c r="S365" s="200">
        <v>0</v>
      </c>
      <c r="T365" s="201">
        <f>S365*H365</f>
        <v>0</v>
      </c>
      <c r="AR365" s="202" t="s">
        <v>348</v>
      </c>
      <c r="AT365" s="202" t="s">
        <v>160</v>
      </c>
      <c r="AU365" s="202" t="s">
        <v>88</v>
      </c>
      <c r="AY365" s="17" t="s">
        <v>148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17" t="s">
        <v>86</v>
      </c>
      <c r="BK365" s="203">
        <f>ROUND(I365*H365,2)</f>
        <v>0</v>
      </c>
      <c r="BL365" s="17" t="s">
        <v>171</v>
      </c>
      <c r="BM365" s="202" t="s">
        <v>517</v>
      </c>
    </row>
    <row r="366" spans="2:51" s="12" customFormat="1" ht="11.25">
      <c r="B366" s="204"/>
      <c r="C366" s="205"/>
      <c r="D366" s="206" t="s">
        <v>157</v>
      </c>
      <c r="E366" s="205"/>
      <c r="F366" s="208" t="s">
        <v>518</v>
      </c>
      <c r="G366" s="205"/>
      <c r="H366" s="209">
        <v>35.904</v>
      </c>
      <c r="I366" s="210"/>
      <c r="J366" s="205"/>
      <c r="K366" s="205"/>
      <c r="L366" s="211"/>
      <c r="M366" s="212"/>
      <c r="N366" s="213"/>
      <c r="O366" s="213"/>
      <c r="P366" s="213"/>
      <c r="Q366" s="213"/>
      <c r="R366" s="213"/>
      <c r="S366" s="213"/>
      <c r="T366" s="214"/>
      <c r="AT366" s="215" t="s">
        <v>157</v>
      </c>
      <c r="AU366" s="215" t="s">
        <v>88</v>
      </c>
      <c r="AV366" s="12" t="s">
        <v>88</v>
      </c>
      <c r="AW366" s="12" t="s">
        <v>4</v>
      </c>
      <c r="AX366" s="12" t="s">
        <v>86</v>
      </c>
      <c r="AY366" s="215" t="s">
        <v>148</v>
      </c>
    </row>
    <row r="367" spans="2:65" s="1" customFormat="1" ht="24" customHeight="1">
      <c r="B367" s="34"/>
      <c r="C367" s="227" t="s">
        <v>519</v>
      </c>
      <c r="D367" s="227" t="s">
        <v>160</v>
      </c>
      <c r="E367" s="228" t="s">
        <v>520</v>
      </c>
      <c r="F367" s="229" t="s">
        <v>521</v>
      </c>
      <c r="G367" s="230" t="s">
        <v>153</v>
      </c>
      <c r="H367" s="231">
        <v>35.904</v>
      </c>
      <c r="I367" s="232"/>
      <c r="J367" s="233">
        <f>ROUND(I367*H367,2)</f>
        <v>0</v>
      </c>
      <c r="K367" s="229" t="s">
        <v>154</v>
      </c>
      <c r="L367" s="234"/>
      <c r="M367" s="235" t="s">
        <v>1</v>
      </c>
      <c r="N367" s="236" t="s">
        <v>43</v>
      </c>
      <c r="O367" s="66"/>
      <c r="P367" s="200">
        <f>O367*H367</f>
        <v>0</v>
      </c>
      <c r="Q367" s="200">
        <v>0.0036</v>
      </c>
      <c r="R367" s="200">
        <f>Q367*H367</f>
        <v>0.12925440000000002</v>
      </c>
      <c r="S367" s="200">
        <v>0</v>
      </c>
      <c r="T367" s="201">
        <f>S367*H367</f>
        <v>0</v>
      </c>
      <c r="AR367" s="202" t="s">
        <v>348</v>
      </c>
      <c r="AT367" s="202" t="s">
        <v>160</v>
      </c>
      <c r="AU367" s="202" t="s">
        <v>88</v>
      </c>
      <c r="AY367" s="17" t="s">
        <v>148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17" t="s">
        <v>86</v>
      </c>
      <c r="BK367" s="203">
        <f>ROUND(I367*H367,2)</f>
        <v>0</v>
      </c>
      <c r="BL367" s="17" t="s">
        <v>171</v>
      </c>
      <c r="BM367" s="202" t="s">
        <v>522</v>
      </c>
    </row>
    <row r="368" spans="2:51" s="12" customFormat="1" ht="11.25">
      <c r="B368" s="204"/>
      <c r="C368" s="205"/>
      <c r="D368" s="206" t="s">
        <v>157</v>
      </c>
      <c r="E368" s="205"/>
      <c r="F368" s="208" t="s">
        <v>518</v>
      </c>
      <c r="G368" s="205"/>
      <c r="H368" s="209">
        <v>35.904</v>
      </c>
      <c r="I368" s="210"/>
      <c r="J368" s="205"/>
      <c r="K368" s="205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157</v>
      </c>
      <c r="AU368" s="215" t="s">
        <v>88</v>
      </c>
      <c r="AV368" s="12" t="s">
        <v>88</v>
      </c>
      <c r="AW368" s="12" t="s">
        <v>4</v>
      </c>
      <c r="AX368" s="12" t="s">
        <v>86</v>
      </c>
      <c r="AY368" s="215" t="s">
        <v>148</v>
      </c>
    </row>
    <row r="369" spans="2:65" s="1" customFormat="1" ht="24" customHeight="1">
      <c r="B369" s="34"/>
      <c r="C369" s="191" t="s">
        <v>523</v>
      </c>
      <c r="D369" s="191" t="s">
        <v>150</v>
      </c>
      <c r="E369" s="192" t="s">
        <v>524</v>
      </c>
      <c r="F369" s="193" t="s">
        <v>525</v>
      </c>
      <c r="G369" s="194" t="s">
        <v>153</v>
      </c>
      <c r="H369" s="195">
        <v>35.403</v>
      </c>
      <c r="I369" s="196"/>
      <c r="J369" s="197">
        <f>ROUND(I369*H369,2)</f>
        <v>0</v>
      </c>
      <c r="K369" s="193" t="s">
        <v>154</v>
      </c>
      <c r="L369" s="38"/>
      <c r="M369" s="198" t="s">
        <v>1</v>
      </c>
      <c r="N369" s="199" t="s">
        <v>43</v>
      </c>
      <c r="O369" s="66"/>
      <c r="P369" s="200">
        <f>O369*H369</f>
        <v>0</v>
      </c>
      <c r="Q369" s="200">
        <v>0.00116</v>
      </c>
      <c r="R369" s="200">
        <f>Q369*H369</f>
        <v>0.041067479999999996</v>
      </c>
      <c r="S369" s="200">
        <v>0</v>
      </c>
      <c r="T369" s="201">
        <f>S369*H369</f>
        <v>0</v>
      </c>
      <c r="AR369" s="202" t="s">
        <v>171</v>
      </c>
      <c r="AT369" s="202" t="s">
        <v>150</v>
      </c>
      <c r="AU369" s="202" t="s">
        <v>88</v>
      </c>
      <c r="AY369" s="17" t="s">
        <v>148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17" t="s">
        <v>86</v>
      </c>
      <c r="BK369" s="203">
        <f>ROUND(I369*H369,2)</f>
        <v>0</v>
      </c>
      <c r="BL369" s="17" t="s">
        <v>171</v>
      </c>
      <c r="BM369" s="202" t="s">
        <v>526</v>
      </c>
    </row>
    <row r="370" spans="2:51" s="12" customFormat="1" ht="11.25">
      <c r="B370" s="204"/>
      <c r="C370" s="205"/>
      <c r="D370" s="206" t="s">
        <v>157</v>
      </c>
      <c r="E370" s="207" t="s">
        <v>1</v>
      </c>
      <c r="F370" s="208" t="s">
        <v>473</v>
      </c>
      <c r="G370" s="205"/>
      <c r="H370" s="209">
        <v>35.403</v>
      </c>
      <c r="I370" s="210"/>
      <c r="J370" s="205"/>
      <c r="K370" s="205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157</v>
      </c>
      <c r="AU370" s="215" t="s">
        <v>88</v>
      </c>
      <c r="AV370" s="12" t="s">
        <v>88</v>
      </c>
      <c r="AW370" s="12" t="s">
        <v>32</v>
      </c>
      <c r="AX370" s="12" t="s">
        <v>78</v>
      </c>
      <c r="AY370" s="215" t="s">
        <v>148</v>
      </c>
    </row>
    <row r="371" spans="2:51" s="13" customFormat="1" ht="11.25">
      <c r="B371" s="216"/>
      <c r="C371" s="217"/>
      <c r="D371" s="206" t="s">
        <v>157</v>
      </c>
      <c r="E371" s="218" t="s">
        <v>1</v>
      </c>
      <c r="F371" s="219" t="s">
        <v>159</v>
      </c>
      <c r="G371" s="217"/>
      <c r="H371" s="220">
        <v>35.403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157</v>
      </c>
      <c r="AU371" s="226" t="s">
        <v>88</v>
      </c>
      <c r="AV371" s="13" t="s">
        <v>155</v>
      </c>
      <c r="AW371" s="13" t="s">
        <v>32</v>
      </c>
      <c r="AX371" s="13" t="s">
        <v>86</v>
      </c>
      <c r="AY371" s="226" t="s">
        <v>148</v>
      </c>
    </row>
    <row r="372" spans="2:65" s="1" customFormat="1" ht="24" customHeight="1">
      <c r="B372" s="34"/>
      <c r="C372" s="227" t="s">
        <v>527</v>
      </c>
      <c r="D372" s="227" t="s">
        <v>160</v>
      </c>
      <c r="E372" s="228" t="s">
        <v>528</v>
      </c>
      <c r="F372" s="229" t="s">
        <v>529</v>
      </c>
      <c r="G372" s="230" t="s">
        <v>153</v>
      </c>
      <c r="H372" s="231">
        <v>36.111</v>
      </c>
      <c r="I372" s="232"/>
      <c r="J372" s="233">
        <f>ROUND(I372*H372,2)</f>
        <v>0</v>
      </c>
      <c r="K372" s="229" t="s">
        <v>1</v>
      </c>
      <c r="L372" s="234"/>
      <c r="M372" s="235" t="s">
        <v>1</v>
      </c>
      <c r="N372" s="236" t="s">
        <v>43</v>
      </c>
      <c r="O372" s="66"/>
      <c r="P372" s="200">
        <f>O372*H372</f>
        <v>0</v>
      </c>
      <c r="Q372" s="200">
        <v>0.0054</v>
      </c>
      <c r="R372" s="200">
        <f>Q372*H372</f>
        <v>0.1949994</v>
      </c>
      <c r="S372" s="200">
        <v>0</v>
      </c>
      <c r="T372" s="201">
        <f>S372*H372</f>
        <v>0</v>
      </c>
      <c r="AR372" s="202" t="s">
        <v>348</v>
      </c>
      <c r="AT372" s="202" t="s">
        <v>160</v>
      </c>
      <c r="AU372" s="202" t="s">
        <v>88</v>
      </c>
      <c r="AY372" s="17" t="s">
        <v>148</v>
      </c>
      <c r="BE372" s="203">
        <f>IF(N372="základní",J372,0)</f>
        <v>0</v>
      </c>
      <c r="BF372" s="203">
        <f>IF(N372="snížená",J372,0)</f>
        <v>0</v>
      </c>
      <c r="BG372" s="203">
        <f>IF(N372="zákl. přenesená",J372,0)</f>
        <v>0</v>
      </c>
      <c r="BH372" s="203">
        <f>IF(N372="sníž. přenesená",J372,0)</f>
        <v>0</v>
      </c>
      <c r="BI372" s="203">
        <f>IF(N372="nulová",J372,0)</f>
        <v>0</v>
      </c>
      <c r="BJ372" s="17" t="s">
        <v>86</v>
      </c>
      <c r="BK372" s="203">
        <f>ROUND(I372*H372,2)</f>
        <v>0</v>
      </c>
      <c r="BL372" s="17" t="s">
        <v>171</v>
      </c>
      <c r="BM372" s="202" t="s">
        <v>530</v>
      </c>
    </row>
    <row r="373" spans="2:51" s="12" customFormat="1" ht="11.25">
      <c r="B373" s="204"/>
      <c r="C373" s="205"/>
      <c r="D373" s="206" t="s">
        <v>157</v>
      </c>
      <c r="E373" s="205"/>
      <c r="F373" s="208" t="s">
        <v>531</v>
      </c>
      <c r="G373" s="205"/>
      <c r="H373" s="209">
        <v>36.111</v>
      </c>
      <c r="I373" s="210"/>
      <c r="J373" s="205"/>
      <c r="K373" s="205"/>
      <c r="L373" s="211"/>
      <c r="M373" s="212"/>
      <c r="N373" s="213"/>
      <c r="O373" s="213"/>
      <c r="P373" s="213"/>
      <c r="Q373" s="213"/>
      <c r="R373" s="213"/>
      <c r="S373" s="213"/>
      <c r="T373" s="214"/>
      <c r="AT373" s="215" t="s">
        <v>157</v>
      </c>
      <c r="AU373" s="215" t="s">
        <v>88</v>
      </c>
      <c r="AV373" s="12" t="s">
        <v>88</v>
      </c>
      <c r="AW373" s="12" t="s">
        <v>4</v>
      </c>
      <c r="AX373" s="12" t="s">
        <v>86</v>
      </c>
      <c r="AY373" s="215" t="s">
        <v>148</v>
      </c>
    </row>
    <row r="374" spans="2:65" s="1" customFormat="1" ht="24" customHeight="1">
      <c r="B374" s="34"/>
      <c r="C374" s="191" t="s">
        <v>532</v>
      </c>
      <c r="D374" s="191" t="s">
        <v>150</v>
      </c>
      <c r="E374" s="192" t="s">
        <v>533</v>
      </c>
      <c r="F374" s="193" t="s">
        <v>534</v>
      </c>
      <c r="G374" s="194" t="s">
        <v>175</v>
      </c>
      <c r="H374" s="195">
        <v>0.516</v>
      </c>
      <c r="I374" s="196"/>
      <c r="J374" s="197">
        <f>ROUND(I374*H374,2)</f>
        <v>0</v>
      </c>
      <c r="K374" s="193" t="s">
        <v>154</v>
      </c>
      <c r="L374" s="38"/>
      <c r="M374" s="198" t="s">
        <v>1</v>
      </c>
      <c r="N374" s="199" t="s">
        <v>43</v>
      </c>
      <c r="O374" s="66"/>
      <c r="P374" s="200">
        <f>O374*H374</f>
        <v>0</v>
      </c>
      <c r="Q374" s="200">
        <v>0</v>
      </c>
      <c r="R374" s="200">
        <f>Q374*H374</f>
        <v>0</v>
      </c>
      <c r="S374" s="200">
        <v>0</v>
      </c>
      <c r="T374" s="201">
        <f>S374*H374</f>
        <v>0</v>
      </c>
      <c r="AR374" s="202" t="s">
        <v>171</v>
      </c>
      <c r="AT374" s="202" t="s">
        <v>150</v>
      </c>
      <c r="AU374" s="202" t="s">
        <v>88</v>
      </c>
      <c r="AY374" s="17" t="s">
        <v>148</v>
      </c>
      <c r="BE374" s="203">
        <f>IF(N374="základní",J374,0)</f>
        <v>0</v>
      </c>
      <c r="BF374" s="203">
        <f>IF(N374="snížená",J374,0)</f>
        <v>0</v>
      </c>
      <c r="BG374" s="203">
        <f>IF(N374="zákl. přenesená",J374,0)</f>
        <v>0</v>
      </c>
      <c r="BH374" s="203">
        <f>IF(N374="sníž. přenesená",J374,0)</f>
        <v>0</v>
      </c>
      <c r="BI374" s="203">
        <f>IF(N374="nulová",J374,0)</f>
        <v>0</v>
      </c>
      <c r="BJ374" s="17" t="s">
        <v>86</v>
      </c>
      <c r="BK374" s="203">
        <f>ROUND(I374*H374,2)</f>
        <v>0</v>
      </c>
      <c r="BL374" s="17" t="s">
        <v>171</v>
      </c>
      <c r="BM374" s="202" t="s">
        <v>535</v>
      </c>
    </row>
    <row r="375" spans="2:63" s="11" customFormat="1" ht="22.9" customHeight="1">
      <c r="B375" s="175"/>
      <c r="C375" s="176"/>
      <c r="D375" s="177" t="s">
        <v>77</v>
      </c>
      <c r="E375" s="189" t="s">
        <v>536</v>
      </c>
      <c r="F375" s="189" t="s">
        <v>537</v>
      </c>
      <c r="G375" s="176"/>
      <c r="H375" s="176"/>
      <c r="I375" s="179"/>
      <c r="J375" s="190">
        <f>BK375</f>
        <v>0</v>
      </c>
      <c r="K375" s="176"/>
      <c r="L375" s="181"/>
      <c r="M375" s="182"/>
      <c r="N375" s="183"/>
      <c r="O375" s="183"/>
      <c r="P375" s="184">
        <f>SUM(P376:P399)</f>
        <v>0</v>
      </c>
      <c r="Q375" s="183"/>
      <c r="R375" s="184">
        <f>SUM(R376:R399)</f>
        <v>0</v>
      </c>
      <c r="S375" s="183"/>
      <c r="T375" s="185">
        <f>SUM(T376:T399)</f>
        <v>0.48672000000000004</v>
      </c>
      <c r="AR375" s="186" t="s">
        <v>88</v>
      </c>
      <c r="AT375" s="187" t="s">
        <v>77</v>
      </c>
      <c r="AU375" s="187" t="s">
        <v>86</v>
      </c>
      <c r="AY375" s="186" t="s">
        <v>148</v>
      </c>
      <c r="BK375" s="188">
        <f>SUM(BK376:BK399)</f>
        <v>0</v>
      </c>
    </row>
    <row r="376" spans="2:65" s="1" customFormat="1" ht="16.5" customHeight="1">
      <c r="B376" s="34"/>
      <c r="C376" s="191" t="s">
        <v>538</v>
      </c>
      <c r="D376" s="191" t="s">
        <v>150</v>
      </c>
      <c r="E376" s="192" t="s">
        <v>539</v>
      </c>
      <c r="F376" s="193" t="s">
        <v>540</v>
      </c>
      <c r="G376" s="194" t="s">
        <v>541</v>
      </c>
      <c r="H376" s="195">
        <v>8</v>
      </c>
      <c r="I376" s="196"/>
      <c r="J376" s="197">
        <f>ROUND(I376*H376,2)</f>
        <v>0</v>
      </c>
      <c r="K376" s="193" t="s">
        <v>154</v>
      </c>
      <c r="L376" s="38"/>
      <c r="M376" s="198" t="s">
        <v>1</v>
      </c>
      <c r="N376" s="199" t="s">
        <v>43</v>
      </c>
      <c r="O376" s="66"/>
      <c r="P376" s="200">
        <f>O376*H376</f>
        <v>0</v>
      </c>
      <c r="Q376" s="200">
        <v>0</v>
      </c>
      <c r="R376" s="200">
        <f>Q376*H376</f>
        <v>0</v>
      </c>
      <c r="S376" s="200">
        <v>0.01933</v>
      </c>
      <c r="T376" s="201">
        <f>S376*H376</f>
        <v>0.15464</v>
      </c>
      <c r="AR376" s="202" t="s">
        <v>171</v>
      </c>
      <c r="AT376" s="202" t="s">
        <v>150</v>
      </c>
      <c r="AU376" s="202" t="s">
        <v>88</v>
      </c>
      <c r="AY376" s="17" t="s">
        <v>148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17" t="s">
        <v>86</v>
      </c>
      <c r="BK376" s="203">
        <f>ROUND(I376*H376,2)</f>
        <v>0</v>
      </c>
      <c r="BL376" s="17" t="s">
        <v>171</v>
      </c>
      <c r="BM376" s="202" t="s">
        <v>542</v>
      </c>
    </row>
    <row r="377" spans="2:51" s="12" customFormat="1" ht="11.25">
      <c r="B377" s="204"/>
      <c r="C377" s="205"/>
      <c r="D377" s="206" t="s">
        <v>157</v>
      </c>
      <c r="E377" s="207" t="s">
        <v>1</v>
      </c>
      <c r="F377" s="208" t="s">
        <v>543</v>
      </c>
      <c r="G377" s="205"/>
      <c r="H377" s="209">
        <v>4</v>
      </c>
      <c r="I377" s="210"/>
      <c r="J377" s="205"/>
      <c r="K377" s="205"/>
      <c r="L377" s="211"/>
      <c r="M377" s="212"/>
      <c r="N377" s="213"/>
      <c r="O377" s="213"/>
      <c r="P377" s="213"/>
      <c r="Q377" s="213"/>
      <c r="R377" s="213"/>
      <c r="S377" s="213"/>
      <c r="T377" s="214"/>
      <c r="AT377" s="215" t="s">
        <v>157</v>
      </c>
      <c r="AU377" s="215" t="s">
        <v>88</v>
      </c>
      <c r="AV377" s="12" t="s">
        <v>88</v>
      </c>
      <c r="AW377" s="12" t="s">
        <v>32</v>
      </c>
      <c r="AX377" s="12" t="s">
        <v>78</v>
      </c>
      <c r="AY377" s="215" t="s">
        <v>148</v>
      </c>
    </row>
    <row r="378" spans="2:51" s="12" customFormat="1" ht="11.25">
      <c r="B378" s="204"/>
      <c r="C378" s="205"/>
      <c r="D378" s="206" t="s">
        <v>157</v>
      </c>
      <c r="E378" s="207" t="s">
        <v>1</v>
      </c>
      <c r="F378" s="208" t="s">
        <v>544</v>
      </c>
      <c r="G378" s="205"/>
      <c r="H378" s="209">
        <v>4</v>
      </c>
      <c r="I378" s="210"/>
      <c r="J378" s="205"/>
      <c r="K378" s="205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157</v>
      </c>
      <c r="AU378" s="215" t="s">
        <v>88</v>
      </c>
      <c r="AV378" s="12" t="s">
        <v>88</v>
      </c>
      <c r="AW378" s="12" t="s">
        <v>32</v>
      </c>
      <c r="AX378" s="12" t="s">
        <v>78</v>
      </c>
      <c r="AY378" s="215" t="s">
        <v>148</v>
      </c>
    </row>
    <row r="379" spans="2:51" s="13" customFormat="1" ht="11.25">
      <c r="B379" s="216"/>
      <c r="C379" s="217"/>
      <c r="D379" s="206" t="s">
        <v>157</v>
      </c>
      <c r="E379" s="218" t="s">
        <v>1</v>
      </c>
      <c r="F379" s="219" t="s">
        <v>159</v>
      </c>
      <c r="G379" s="217"/>
      <c r="H379" s="220">
        <v>8</v>
      </c>
      <c r="I379" s="221"/>
      <c r="J379" s="217"/>
      <c r="K379" s="217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157</v>
      </c>
      <c r="AU379" s="226" t="s">
        <v>88</v>
      </c>
      <c r="AV379" s="13" t="s">
        <v>155</v>
      </c>
      <c r="AW379" s="13" t="s">
        <v>32</v>
      </c>
      <c r="AX379" s="13" t="s">
        <v>86</v>
      </c>
      <c r="AY379" s="226" t="s">
        <v>148</v>
      </c>
    </row>
    <row r="380" spans="2:65" s="1" customFormat="1" ht="16.5" customHeight="1">
      <c r="B380" s="34"/>
      <c r="C380" s="191" t="s">
        <v>545</v>
      </c>
      <c r="D380" s="191" t="s">
        <v>150</v>
      </c>
      <c r="E380" s="192" t="s">
        <v>546</v>
      </c>
      <c r="F380" s="193" t="s">
        <v>547</v>
      </c>
      <c r="G380" s="194" t="s">
        <v>541</v>
      </c>
      <c r="H380" s="195">
        <v>2</v>
      </c>
      <c r="I380" s="196"/>
      <c r="J380" s="197">
        <f>ROUND(I380*H380,2)</f>
        <v>0</v>
      </c>
      <c r="K380" s="193" t="s">
        <v>154</v>
      </c>
      <c r="L380" s="38"/>
      <c r="M380" s="198" t="s">
        <v>1</v>
      </c>
      <c r="N380" s="199" t="s">
        <v>43</v>
      </c>
      <c r="O380" s="66"/>
      <c r="P380" s="200">
        <f>O380*H380</f>
        <v>0</v>
      </c>
      <c r="Q380" s="200">
        <v>0</v>
      </c>
      <c r="R380" s="200">
        <f>Q380*H380</f>
        <v>0</v>
      </c>
      <c r="S380" s="200">
        <v>0.11088</v>
      </c>
      <c r="T380" s="201">
        <f>S380*H380</f>
        <v>0.22176</v>
      </c>
      <c r="AR380" s="202" t="s">
        <v>171</v>
      </c>
      <c r="AT380" s="202" t="s">
        <v>150</v>
      </c>
      <c r="AU380" s="202" t="s">
        <v>88</v>
      </c>
      <c r="AY380" s="17" t="s">
        <v>148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17" t="s">
        <v>86</v>
      </c>
      <c r="BK380" s="203">
        <f>ROUND(I380*H380,2)</f>
        <v>0</v>
      </c>
      <c r="BL380" s="17" t="s">
        <v>171</v>
      </c>
      <c r="BM380" s="202" t="s">
        <v>548</v>
      </c>
    </row>
    <row r="381" spans="2:51" s="12" customFormat="1" ht="11.25">
      <c r="B381" s="204"/>
      <c r="C381" s="205"/>
      <c r="D381" s="206" t="s">
        <v>157</v>
      </c>
      <c r="E381" s="207" t="s">
        <v>1</v>
      </c>
      <c r="F381" s="208" t="s">
        <v>549</v>
      </c>
      <c r="G381" s="205"/>
      <c r="H381" s="209">
        <v>1</v>
      </c>
      <c r="I381" s="210"/>
      <c r="J381" s="205"/>
      <c r="K381" s="205"/>
      <c r="L381" s="211"/>
      <c r="M381" s="212"/>
      <c r="N381" s="213"/>
      <c r="O381" s="213"/>
      <c r="P381" s="213"/>
      <c r="Q381" s="213"/>
      <c r="R381" s="213"/>
      <c r="S381" s="213"/>
      <c r="T381" s="214"/>
      <c r="AT381" s="215" t="s">
        <v>157</v>
      </c>
      <c r="AU381" s="215" t="s">
        <v>88</v>
      </c>
      <c r="AV381" s="12" t="s">
        <v>88</v>
      </c>
      <c r="AW381" s="12" t="s">
        <v>32</v>
      </c>
      <c r="AX381" s="12" t="s">
        <v>78</v>
      </c>
      <c r="AY381" s="215" t="s">
        <v>148</v>
      </c>
    </row>
    <row r="382" spans="2:51" s="12" customFormat="1" ht="11.25">
      <c r="B382" s="204"/>
      <c r="C382" s="205"/>
      <c r="D382" s="206" t="s">
        <v>157</v>
      </c>
      <c r="E382" s="207" t="s">
        <v>1</v>
      </c>
      <c r="F382" s="208" t="s">
        <v>550</v>
      </c>
      <c r="G382" s="205"/>
      <c r="H382" s="209">
        <v>1</v>
      </c>
      <c r="I382" s="210"/>
      <c r="J382" s="205"/>
      <c r="K382" s="205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157</v>
      </c>
      <c r="AU382" s="215" t="s">
        <v>88</v>
      </c>
      <c r="AV382" s="12" t="s">
        <v>88</v>
      </c>
      <c r="AW382" s="12" t="s">
        <v>32</v>
      </c>
      <c r="AX382" s="12" t="s">
        <v>78</v>
      </c>
      <c r="AY382" s="215" t="s">
        <v>148</v>
      </c>
    </row>
    <row r="383" spans="2:51" s="13" customFormat="1" ht="11.25">
      <c r="B383" s="216"/>
      <c r="C383" s="217"/>
      <c r="D383" s="206" t="s">
        <v>157</v>
      </c>
      <c r="E383" s="218" t="s">
        <v>1</v>
      </c>
      <c r="F383" s="219" t="s">
        <v>159</v>
      </c>
      <c r="G383" s="217"/>
      <c r="H383" s="220">
        <v>2</v>
      </c>
      <c r="I383" s="221"/>
      <c r="J383" s="217"/>
      <c r="K383" s="217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157</v>
      </c>
      <c r="AU383" s="226" t="s">
        <v>88</v>
      </c>
      <c r="AV383" s="13" t="s">
        <v>155</v>
      </c>
      <c r="AW383" s="13" t="s">
        <v>32</v>
      </c>
      <c r="AX383" s="13" t="s">
        <v>86</v>
      </c>
      <c r="AY383" s="226" t="s">
        <v>148</v>
      </c>
    </row>
    <row r="384" spans="2:65" s="1" customFormat="1" ht="16.5" customHeight="1">
      <c r="B384" s="34"/>
      <c r="C384" s="191" t="s">
        <v>551</v>
      </c>
      <c r="D384" s="191" t="s">
        <v>150</v>
      </c>
      <c r="E384" s="192" t="s">
        <v>552</v>
      </c>
      <c r="F384" s="193" t="s">
        <v>553</v>
      </c>
      <c r="G384" s="194" t="s">
        <v>541</v>
      </c>
      <c r="H384" s="195">
        <v>4</v>
      </c>
      <c r="I384" s="196"/>
      <c r="J384" s="197">
        <f>ROUND(I384*H384,2)</f>
        <v>0</v>
      </c>
      <c r="K384" s="193" t="s">
        <v>154</v>
      </c>
      <c r="L384" s="38"/>
      <c r="M384" s="198" t="s">
        <v>1</v>
      </c>
      <c r="N384" s="199" t="s">
        <v>43</v>
      </c>
      <c r="O384" s="66"/>
      <c r="P384" s="200">
        <f>O384*H384</f>
        <v>0</v>
      </c>
      <c r="Q384" s="200">
        <v>0</v>
      </c>
      <c r="R384" s="200">
        <f>Q384*H384</f>
        <v>0</v>
      </c>
      <c r="S384" s="200">
        <v>0.01946</v>
      </c>
      <c r="T384" s="201">
        <f>S384*H384</f>
        <v>0.07784</v>
      </c>
      <c r="AR384" s="202" t="s">
        <v>171</v>
      </c>
      <c r="AT384" s="202" t="s">
        <v>150</v>
      </c>
      <c r="AU384" s="202" t="s">
        <v>88</v>
      </c>
      <c r="AY384" s="17" t="s">
        <v>148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17" t="s">
        <v>86</v>
      </c>
      <c r="BK384" s="203">
        <f>ROUND(I384*H384,2)</f>
        <v>0</v>
      </c>
      <c r="BL384" s="17" t="s">
        <v>171</v>
      </c>
      <c r="BM384" s="202" t="s">
        <v>554</v>
      </c>
    </row>
    <row r="385" spans="2:51" s="12" customFormat="1" ht="11.25">
      <c r="B385" s="204"/>
      <c r="C385" s="205"/>
      <c r="D385" s="206" t="s">
        <v>157</v>
      </c>
      <c r="E385" s="207" t="s">
        <v>1</v>
      </c>
      <c r="F385" s="208" t="s">
        <v>555</v>
      </c>
      <c r="G385" s="205"/>
      <c r="H385" s="209">
        <v>2</v>
      </c>
      <c r="I385" s="210"/>
      <c r="J385" s="205"/>
      <c r="K385" s="205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157</v>
      </c>
      <c r="AU385" s="215" t="s">
        <v>88</v>
      </c>
      <c r="AV385" s="12" t="s">
        <v>88</v>
      </c>
      <c r="AW385" s="12" t="s">
        <v>32</v>
      </c>
      <c r="AX385" s="12" t="s">
        <v>78</v>
      </c>
      <c r="AY385" s="215" t="s">
        <v>148</v>
      </c>
    </row>
    <row r="386" spans="2:51" s="12" customFormat="1" ht="11.25">
      <c r="B386" s="204"/>
      <c r="C386" s="205"/>
      <c r="D386" s="206" t="s">
        <v>157</v>
      </c>
      <c r="E386" s="207" t="s">
        <v>1</v>
      </c>
      <c r="F386" s="208" t="s">
        <v>556</v>
      </c>
      <c r="G386" s="205"/>
      <c r="H386" s="209">
        <v>2</v>
      </c>
      <c r="I386" s="210"/>
      <c r="J386" s="205"/>
      <c r="K386" s="205"/>
      <c r="L386" s="211"/>
      <c r="M386" s="212"/>
      <c r="N386" s="213"/>
      <c r="O386" s="213"/>
      <c r="P386" s="213"/>
      <c r="Q386" s="213"/>
      <c r="R386" s="213"/>
      <c r="S386" s="213"/>
      <c r="T386" s="214"/>
      <c r="AT386" s="215" t="s">
        <v>157</v>
      </c>
      <c r="AU386" s="215" t="s">
        <v>88</v>
      </c>
      <c r="AV386" s="12" t="s">
        <v>88</v>
      </c>
      <c r="AW386" s="12" t="s">
        <v>32</v>
      </c>
      <c r="AX386" s="12" t="s">
        <v>78</v>
      </c>
      <c r="AY386" s="215" t="s">
        <v>148</v>
      </c>
    </row>
    <row r="387" spans="2:51" s="13" customFormat="1" ht="11.25">
      <c r="B387" s="216"/>
      <c r="C387" s="217"/>
      <c r="D387" s="206" t="s">
        <v>157</v>
      </c>
      <c r="E387" s="218" t="s">
        <v>1</v>
      </c>
      <c r="F387" s="219" t="s">
        <v>159</v>
      </c>
      <c r="G387" s="217"/>
      <c r="H387" s="220">
        <v>4</v>
      </c>
      <c r="I387" s="221"/>
      <c r="J387" s="217"/>
      <c r="K387" s="217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157</v>
      </c>
      <c r="AU387" s="226" t="s">
        <v>88</v>
      </c>
      <c r="AV387" s="13" t="s">
        <v>155</v>
      </c>
      <c r="AW387" s="13" t="s">
        <v>32</v>
      </c>
      <c r="AX387" s="13" t="s">
        <v>86</v>
      </c>
      <c r="AY387" s="226" t="s">
        <v>148</v>
      </c>
    </row>
    <row r="388" spans="2:65" s="1" customFormat="1" ht="16.5" customHeight="1">
      <c r="B388" s="34"/>
      <c r="C388" s="191" t="s">
        <v>557</v>
      </c>
      <c r="D388" s="191" t="s">
        <v>150</v>
      </c>
      <c r="E388" s="192" t="s">
        <v>558</v>
      </c>
      <c r="F388" s="193" t="s">
        <v>559</v>
      </c>
      <c r="G388" s="194" t="s">
        <v>170</v>
      </c>
      <c r="H388" s="195">
        <v>36</v>
      </c>
      <c r="I388" s="196"/>
      <c r="J388" s="197">
        <f>ROUND(I388*H388,2)</f>
        <v>0</v>
      </c>
      <c r="K388" s="193" t="s">
        <v>154</v>
      </c>
      <c r="L388" s="38"/>
      <c r="M388" s="198" t="s">
        <v>1</v>
      </c>
      <c r="N388" s="199" t="s">
        <v>43</v>
      </c>
      <c r="O388" s="66"/>
      <c r="P388" s="200">
        <f>O388*H388</f>
        <v>0</v>
      </c>
      <c r="Q388" s="200">
        <v>0</v>
      </c>
      <c r="R388" s="200">
        <f>Q388*H388</f>
        <v>0</v>
      </c>
      <c r="S388" s="200">
        <v>0.00049</v>
      </c>
      <c r="T388" s="201">
        <f>S388*H388</f>
        <v>0.01764</v>
      </c>
      <c r="AR388" s="202" t="s">
        <v>171</v>
      </c>
      <c r="AT388" s="202" t="s">
        <v>150</v>
      </c>
      <c r="AU388" s="202" t="s">
        <v>88</v>
      </c>
      <c r="AY388" s="17" t="s">
        <v>148</v>
      </c>
      <c r="BE388" s="203">
        <f>IF(N388="základní",J388,0)</f>
        <v>0</v>
      </c>
      <c r="BF388" s="203">
        <f>IF(N388="snížená",J388,0)</f>
        <v>0</v>
      </c>
      <c r="BG388" s="203">
        <f>IF(N388="zákl. přenesená",J388,0)</f>
        <v>0</v>
      </c>
      <c r="BH388" s="203">
        <f>IF(N388="sníž. přenesená",J388,0)</f>
        <v>0</v>
      </c>
      <c r="BI388" s="203">
        <f>IF(N388="nulová",J388,0)</f>
        <v>0</v>
      </c>
      <c r="BJ388" s="17" t="s">
        <v>86</v>
      </c>
      <c r="BK388" s="203">
        <f>ROUND(I388*H388,2)</f>
        <v>0</v>
      </c>
      <c r="BL388" s="17" t="s">
        <v>171</v>
      </c>
      <c r="BM388" s="202" t="s">
        <v>560</v>
      </c>
    </row>
    <row r="389" spans="2:51" s="12" customFormat="1" ht="11.25">
      <c r="B389" s="204"/>
      <c r="C389" s="205"/>
      <c r="D389" s="206" t="s">
        <v>157</v>
      </c>
      <c r="E389" s="207" t="s">
        <v>1</v>
      </c>
      <c r="F389" s="208" t="s">
        <v>561</v>
      </c>
      <c r="G389" s="205"/>
      <c r="H389" s="209">
        <v>18</v>
      </c>
      <c r="I389" s="210"/>
      <c r="J389" s="205"/>
      <c r="K389" s="205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157</v>
      </c>
      <c r="AU389" s="215" t="s">
        <v>88</v>
      </c>
      <c r="AV389" s="12" t="s">
        <v>88</v>
      </c>
      <c r="AW389" s="12" t="s">
        <v>32</v>
      </c>
      <c r="AX389" s="12" t="s">
        <v>78</v>
      </c>
      <c r="AY389" s="215" t="s">
        <v>148</v>
      </c>
    </row>
    <row r="390" spans="2:51" s="12" customFormat="1" ht="11.25">
      <c r="B390" s="204"/>
      <c r="C390" s="205"/>
      <c r="D390" s="206" t="s">
        <v>157</v>
      </c>
      <c r="E390" s="207" t="s">
        <v>1</v>
      </c>
      <c r="F390" s="208" t="s">
        <v>562</v>
      </c>
      <c r="G390" s="205"/>
      <c r="H390" s="209">
        <v>18</v>
      </c>
      <c r="I390" s="210"/>
      <c r="J390" s="205"/>
      <c r="K390" s="205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157</v>
      </c>
      <c r="AU390" s="215" t="s">
        <v>88</v>
      </c>
      <c r="AV390" s="12" t="s">
        <v>88</v>
      </c>
      <c r="AW390" s="12" t="s">
        <v>32</v>
      </c>
      <c r="AX390" s="12" t="s">
        <v>78</v>
      </c>
      <c r="AY390" s="215" t="s">
        <v>148</v>
      </c>
    </row>
    <row r="391" spans="2:51" s="13" customFormat="1" ht="11.25">
      <c r="B391" s="216"/>
      <c r="C391" s="217"/>
      <c r="D391" s="206" t="s">
        <v>157</v>
      </c>
      <c r="E391" s="218" t="s">
        <v>1</v>
      </c>
      <c r="F391" s="219" t="s">
        <v>159</v>
      </c>
      <c r="G391" s="217"/>
      <c r="H391" s="220">
        <v>36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157</v>
      </c>
      <c r="AU391" s="226" t="s">
        <v>88</v>
      </c>
      <c r="AV391" s="13" t="s">
        <v>155</v>
      </c>
      <c r="AW391" s="13" t="s">
        <v>32</v>
      </c>
      <c r="AX391" s="13" t="s">
        <v>86</v>
      </c>
      <c r="AY391" s="226" t="s">
        <v>148</v>
      </c>
    </row>
    <row r="392" spans="2:65" s="1" customFormat="1" ht="16.5" customHeight="1">
      <c r="B392" s="34"/>
      <c r="C392" s="191" t="s">
        <v>563</v>
      </c>
      <c r="D392" s="191" t="s">
        <v>150</v>
      </c>
      <c r="E392" s="192" t="s">
        <v>564</v>
      </c>
      <c r="F392" s="193" t="s">
        <v>565</v>
      </c>
      <c r="G392" s="194" t="s">
        <v>541</v>
      </c>
      <c r="H392" s="195">
        <v>4</v>
      </c>
      <c r="I392" s="196"/>
      <c r="J392" s="197">
        <f>ROUND(I392*H392,2)</f>
        <v>0</v>
      </c>
      <c r="K392" s="193" t="s">
        <v>154</v>
      </c>
      <c r="L392" s="38"/>
      <c r="M392" s="198" t="s">
        <v>1</v>
      </c>
      <c r="N392" s="199" t="s">
        <v>43</v>
      </c>
      <c r="O392" s="66"/>
      <c r="P392" s="200">
        <f>O392*H392</f>
        <v>0</v>
      </c>
      <c r="Q392" s="200">
        <v>0</v>
      </c>
      <c r="R392" s="200">
        <f>Q392*H392</f>
        <v>0</v>
      </c>
      <c r="S392" s="200">
        <v>0.00156</v>
      </c>
      <c r="T392" s="201">
        <f>S392*H392</f>
        <v>0.00624</v>
      </c>
      <c r="AR392" s="202" t="s">
        <v>171</v>
      </c>
      <c r="AT392" s="202" t="s">
        <v>150</v>
      </c>
      <c r="AU392" s="202" t="s">
        <v>88</v>
      </c>
      <c r="AY392" s="17" t="s">
        <v>148</v>
      </c>
      <c r="BE392" s="203">
        <f>IF(N392="základní",J392,0)</f>
        <v>0</v>
      </c>
      <c r="BF392" s="203">
        <f>IF(N392="snížená",J392,0)</f>
        <v>0</v>
      </c>
      <c r="BG392" s="203">
        <f>IF(N392="zákl. přenesená",J392,0)</f>
        <v>0</v>
      </c>
      <c r="BH392" s="203">
        <f>IF(N392="sníž. přenesená",J392,0)</f>
        <v>0</v>
      </c>
      <c r="BI392" s="203">
        <f>IF(N392="nulová",J392,0)</f>
        <v>0</v>
      </c>
      <c r="BJ392" s="17" t="s">
        <v>86</v>
      </c>
      <c r="BK392" s="203">
        <f>ROUND(I392*H392,2)</f>
        <v>0</v>
      </c>
      <c r="BL392" s="17" t="s">
        <v>171</v>
      </c>
      <c r="BM392" s="202" t="s">
        <v>566</v>
      </c>
    </row>
    <row r="393" spans="2:51" s="12" customFormat="1" ht="11.25">
      <c r="B393" s="204"/>
      <c r="C393" s="205"/>
      <c r="D393" s="206" t="s">
        <v>157</v>
      </c>
      <c r="E393" s="207" t="s">
        <v>1</v>
      </c>
      <c r="F393" s="208" t="s">
        <v>555</v>
      </c>
      <c r="G393" s="205"/>
      <c r="H393" s="209">
        <v>2</v>
      </c>
      <c r="I393" s="210"/>
      <c r="J393" s="205"/>
      <c r="K393" s="205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157</v>
      </c>
      <c r="AU393" s="215" t="s">
        <v>88</v>
      </c>
      <c r="AV393" s="12" t="s">
        <v>88</v>
      </c>
      <c r="AW393" s="12" t="s">
        <v>32</v>
      </c>
      <c r="AX393" s="12" t="s">
        <v>78</v>
      </c>
      <c r="AY393" s="215" t="s">
        <v>148</v>
      </c>
    </row>
    <row r="394" spans="2:51" s="12" customFormat="1" ht="11.25">
      <c r="B394" s="204"/>
      <c r="C394" s="205"/>
      <c r="D394" s="206" t="s">
        <v>157</v>
      </c>
      <c r="E394" s="207" t="s">
        <v>1</v>
      </c>
      <c r="F394" s="208" t="s">
        <v>556</v>
      </c>
      <c r="G394" s="205"/>
      <c r="H394" s="209">
        <v>2</v>
      </c>
      <c r="I394" s="210"/>
      <c r="J394" s="205"/>
      <c r="K394" s="205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157</v>
      </c>
      <c r="AU394" s="215" t="s">
        <v>88</v>
      </c>
      <c r="AV394" s="12" t="s">
        <v>88</v>
      </c>
      <c r="AW394" s="12" t="s">
        <v>32</v>
      </c>
      <c r="AX394" s="12" t="s">
        <v>78</v>
      </c>
      <c r="AY394" s="215" t="s">
        <v>148</v>
      </c>
    </row>
    <row r="395" spans="2:51" s="13" customFormat="1" ht="11.25">
      <c r="B395" s="216"/>
      <c r="C395" s="217"/>
      <c r="D395" s="206" t="s">
        <v>157</v>
      </c>
      <c r="E395" s="218" t="s">
        <v>1</v>
      </c>
      <c r="F395" s="219" t="s">
        <v>159</v>
      </c>
      <c r="G395" s="217"/>
      <c r="H395" s="220">
        <v>4</v>
      </c>
      <c r="I395" s="221"/>
      <c r="J395" s="217"/>
      <c r="K395" s="217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157</v>
      </c>
      <c r="AU395" s="226" t="s">
        <v>88</v>
      </c>
      <c r="AV395" s="13" t="s">
        <v>155</v>
      </c>
      <c r="AW395" s="13" t="s">
        <v>32</v>
      </c>
      <c r="AX395" s="13" t="s">
        <v>86</v>
      </c>
      <c r="AY395" s="226" t="s">
        <v>148</v>
      </c>
    </row>
    <row r="396" spans="2:65" s="1" customFormat="1" ht="16.5" customHeight="1">
      <c r="B396" s="34"/>
      <c r="C396" s="191" t="s">
        <v>567</v>
      </c>
      <c r="D396" s="191" t="s">
        <v>150</v>
      </c>
      <c r="E396" s="192" t="s">
        <v>568</v>
      </c>
      <c r="F396" s="193" t="s">
        <v>569</v>
      </c>
      <c r="G396" s="194" t="s">
        <v>170</v>
      </c>
      <c r="H396" s="195">
        <v>10</v>
      </c>
      <c r="I396" s="196"/>
      <c r="J396" s="197">
        <f>ROUND(I396*H396,2)</f>
        <v>0</v>
      </c>
      <c r="K396" s="193" t="s">
        <v>154</v>
      </c>
      <c r="L396" s="38"/>
      <c r="M396" s="198" t="s">
        <v>1</v>
      </c>
      <c r="N396" s="199" t="s">
        <v>43</v>
      </c>
      <c r="O396" s="66"/>
      <c r="P396" s="200">
        <f>O396*H396</f>
        <v>0</v>
      </c>
      <c r="Q396" s="200">
        <v>0</v>
      </c>
      <c r="R396" s="200">
        <f>Q396*H396</f>
        <v>0</v>
      </c>
      <c r="S396" s="200">
        <v>0.00086</v>
      </c>
      <c r="T396" s="201">
        <f>S396*H396</f>
        <v>0.0086</v>
      </c>
      <c r="AR396" s="202" t="s">
        <v>171</v>
      </c>
      <c r="AT396" s="202" t="s">
        <v>150</v>
      </c>
      <c r="AU396" s="202" t="s">
        <v>88</v>
      </c>
      <c r="AY396" s="17" t="s">
        <v>148</v>
      </c>
      <c r="BE396" s="203">
        <f>IF(N396="základní",J396,0)</f>
        <v>0</v>
      </c>
      <c r="BF396" s="203">
        <f>IF(N396="snížená",J396,0)</f>
        <v>0</v>
      </c>
      <c r="BG396" s="203">
        <f>IF(N396="zákl. přenesená",J396,0)</f>
        <v>0</v>
      </c>
      <c r="BH396" s="203">
        <f>IF(N396="sníž. přenesená",J396,0)</f>
        <v>0</v>
      </c>
      <c r="BI396" s="203">
        <f>IF(N396="nulová",J396,0)</f>
        <v>0</v>
      </c>
      <c r="BJ396" s="17" t="s">
        <v>86</v>
      </c>
      <c r="BK396" s="203">
        <f>ROUND(I396*H396,2)</f>
        <v>0</v>
      </c>
      <c r="BL396" s="17" t="s">
        <v>171</v>
      </c>
      <c r="BM396" s="202" t="s">
        <v>570</v>
      </c>
    </row>
    <row r="397" spans="2:51" s="12" customFormat="1" ht="11.25">
      <c r="B397" s="204"/>
      <c r="C397" s="205"/>
      <c r="D397" s="206" t="s">
        <v>157</v>
      </c>
      <c r="E397" s="207" t="s">
        <v>1</v>
      </c>
      <c r="F397" s="208" t="s">
        <v>571</v>
      </c>
      <c r="G397" s="205"/>
      <c r="H397" s="209">
        <v>5</v>
      </c>
      <c r="I397" s="210"/>
      <c r="J397" s="205"/>
      <c r="K397" s="205"/>
      <c r="L397" s="211"/>
      <c r="M397" s="212"/>
      <c r="N397" s="213"/>
      <c r="O397" s="213"/>
      <c r="P397" s="213"/>
      <c r="Q397" s="213"/>
      <c r="R397" s="213"/>
      <c r="S397" s="213"/>
      <c r="T397" s="214"/>
      <c r="AT397" s="215" t="s">
        <v>157</v>
      </c>
      <c r="AU397" s="215" t="s">
        <v>88</v>
      </c>
      <c r="AV397" s="12" t="s">
        <v>88</v>
      </c>
      <c r="AW397" s="12" t="s">
        <v>32</v>
      </c>
      <c r="AX397" s="12" t="s">
        <v>78</v>
      </c>
      <c r="AY397" s="215" t="s">
        <v>148</v>
      </c>
    </row>
    <row r="398" spans="2:51" s="12" customFormat="1" ht="11.25">
      <c r="B398" s="204"/>
      <c r="C398" s="205"/>
      <c r="D398" s="206" t="s">
        <v>157</v>
      </c>
      <c r="E398" s="207" t="s">
        <v>1</v>
      </c>
      <c r="F398" s="208" t="s">
        <v>572</v>
      </c>
      <c r="G398" s="205"/>
      <c r="H398" s="209">
        <v>5</v>
      </c>
      <c r="I398" s="210"/>
      <c r="J398" s="205"/>
      <c r="K398" s="205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157</v>
      </c>
      <c r="AU398" s="215" t="s">
        <v>88</v>
      </c>
      <c r="AV398" s="12" t="s">
        <v>88</v>
      </c>
      <c r="AW398" s="12" t="s">
        <v>32</v>
      </c>
      <c r="AX398" s="12" t="s">
        <v>78</v>
      </c>
      <c r="AY398" s="215" t="s">
        <v>148</v>
      </c>
    </row>
    <row r="399" spans="2:51" s="13" customFormat="1" ht="11.25">
      <c r="B399" s="216"/>
      <c r="C399" s="217"/>
      <c r="D399" s="206" t="s">
        <v>157</v>
      </c>
      <c r="E399" s="218" t="s">
        <v>1</v>
      </c>
      <c r="F399" s="219" t="s">
        <v>159</v>
      </c>
      <c r="G399" s="217"/>
      <c r="H399" s="220">
        <v>10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157</v>
      </c>
      <c r="AU399" s="226" t="s">
        <v>88</v>
      </c>
      <c r="AV399" s="13" t="s">
        <v>155</v>
      </c>
      <c r="AW399" s="13" t="s">
        <v>32</v>
      </c>
      <c r="AX399" s="13" t="s">
        <v>86</v>
      </c>
      <c r="AY399" s="226" t="s">
        <v>148</v>
      </c>
    </row>
    <row r="400" spans="2:63" s="11" customFormat="1" ht="22.9" customHeight="1">
      <c r="B400" s="175"/>
      <c r="C400" s="176"/>
      <c r="D400" s="177" t="s">
        <v>77</v>
      </c>
      <c r="E400" s="189" t="s">
        <v>573</v>
      </c>
      <c r="F400" s="189" t="s">
        <v>574</v>
      </c>
      <c r="G400" s="176"/>
      <c r="H400" s="176"/>
      <c r="I400" s="179"/>
      <c r="J400" s="190">
        <f>BK400</f>
        <v>0</v>
      </c>
      <c r="K400" s="176"/>
      <c r="L400" s="181"/>
      <c r="M400" s="182"/>
      <c r="N400" s="183"/>
      <c r="O400" s="183"/>
      <c r="P400" s="184">
        <f>SUM(P401:P405)</f>
        <v>0</v>
      </c>
      <c r="Q400" s="183"/>
      <c r="R400" s="184">
        <f>SUM(R401:R405)</f>
        <v>0.43725</v>
      </c>
      <c r="S400" s="183"/>
      <c r="T400" s="185">
        <f>SUM(T401:T405)</f>
        <v>0</v>
      </c>
      <c r="AR400" s="186" t="s">
        <v>88</v>
      </c>
      <c r="AT400" s="187" t="s">
        <v>77</v>
      </c>
      <c r="AU400" s="187" t="s">
        <v>86</v>
      </c>
      <c r="AY400" s="186" t="s">
        <v>148</v>
      </c>
      <c r="BK400" s="188">
        <f>SUM(BK401:BK405)</f>
        <v>0</v>
      </c>
    </row>
    <row r="401" spans="2:65" s="1" customFormat="1" ht="24" customHeight="1">
      <c r="B401" s="34"/>
      <c r="C401" s="191" t="s">
        <v>575</v>
      </c>
      <c r="D401" s="191" t="s">
        <v>150</v>
      </c>
      <c r="E401" s="192" t="s">
        <v>576</v>
      </c>
      <c r="F401" s="193" t="s">
        <v>577</v>
      </c>
      <c r="G401" s="194" t="s">
        <v>312</v>
      </c>
      <c r="H401" s="195">
        <v>75</v>
      </c>
      <c r="I401" s="196"/>
      <c r="J401" s="197">
        <f>ROUND(I401*H401,2)</f>
        <v>0</v>
      </c>
      <c r="K401" s="193" t="s">
        <v>154</v>
      </c>
      <c r="L401" s="38"/>
      <c r="M401" s="198" t="s">
        <v>1</v>
      </c>
      <c r="N401" s="199" t="s">
        <v>43</v>
      </c>
      <c r="O401" s="66"/>
      <c r="P401" s="200">
        <f>O401*H401</f>
        <v>0</v>
      </c>
      <c r="Q401" s="200">
        <v>0.00583</v>
      </c>
      <c r="R401" s="200">
        <f>Q401*H401</f>
        <v>0.43725</v>
      </c>
      <c r="S401" s="200">
        <v>0</v>
      </c>
      <c r="T401" s="201">
        <f>S401*H401</f>
        <v>0</v>
      </c>
      <c r="AR401" s="202" t="s">
        <v>171</v>
      </c>
      <c r="AT401" s="202" t="s">
        <v>150</v>
      </c>
      <c r="AU401" s="202" t="s">
        <v>88</v>
      </c>
      <c r="AY401" s="17" t="s">
        <v>148</v>
      </c>
      <c r="BE401" s="203">
        <f>IF(N401="základní",J401,0)</f>
        <v>0</v>
      </c>
      <c r="BF401" s="203">
        <f>IF(N401="snížená",J401,0)</f>
        <v>0</v>
      </c>
      <c r="BG401" s="203">
        <f>IF(N401="zákl. přenesená",J401,0)</f>
        <v>0</v>
      </c>
      <c r="BH401" s="203">
        <f>IF(N401="sníž. přenesená",J401,0)</f>
        <v>0</v>
      </c>
      <c r="BI401" s="203">
        <f>IF(N401="nulová",J401,0)</f>
        <v>0</v>
      </c>
      <c r="BJ401" s="17" t="s">
        <v>86</v>
      </c>
      <c r="BK401" s="203">
        <f>ROUND(I401*H401,2)</f>
        <v>0</v>
      </c>
      <c r="BL401" s="17" t="s">
        <v>171</v>
      </c>
      <c r="BM401" s="202" t="s">
        <v>578</v>
      </c>
    </row>
    <row r="402" spans="2:51" s="14" customFormat="1" ht="11.25">
      <c r="B402" s="239"/>
      <c r="C402" s="240"/>
      <c r="D402" s="206" t="s">
        <v>157</v>
      </c>
      <c r="E402" s="241" t="s">
        <v>1</v>
      </c>
      <c r="F402" s="242" t="s">
        <v>579</v>
      </c>
      <c r="G402" s="240"/>
      <c r="H402" s="241" t="s">
        <v>1</v>
      </c>
      <c r="I402" s="243"/>
      <c r="J402" s="240"/>
      <c r="K402" s="240"/>
      <c r="L402" s="244"/>
      <c r="M402" s="245"/>
      <c r="N402" s="246"/>
      <c r="O402" s="246"/>
      <c r="P402" s="246"/>
      <c r="Q402" s="246"/>
      <c r="R402" s="246"/>
      <c r="S402" s="246"/>
      <c r="T402" s="247"/>
      <c r="AT402" s="248" t="s">
        <v>157</v>
      </c>
      <c r="AU402" s="248" t="s">
        <v>88</v>
      </c>
      <c r="AV402" s="14" t="s">
        <v>86</v>
      </c>
      <c r="AW402" s="14" t="s">
        <v>32</v>
      </c>
      <c r="AX402" s="14" t="s">
        <v>78</v>
      </c>
      <c r="AY402" s="248" t="s">
        <v>148</v>
      </c>
    </row>
    <row r="403" spans="2:51" s="12" customFormat="1" ht="11.25">
      <c r="B403" s="204"/>
      <c r="C403" s="205"/>
      <c r="D403" s="206" t="s">
        <v>157</v>
      </c>
      <c r="E403" s="207" t="s">
        <v>1</v>
      </c>
      <c r="F403" s="208" t="s">
        <v>567</v>
      </c>
      <c r="G403" s="205"/>
      <c r="H403" s="209">
        <v>75</v>
      </c>
      <c r="I403" s="210"/>
      <c r="J403" s="205"/>
      <c r="K403" s="205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157</v>
      </c>
      <c r="AU403" s="215" t="s">
        <v>88</v>
      </c>
      <c r="AV403" s="12" t="s">
        <v>88</v>
      </c>
      <c r="AW403" s="12" t="s">
        <v>32</v>
      </c>
      <c r="AX403" s="12" t="s">
        <v>78</v>
      </c>
      <c r="AY403" s="215" t="s">
        <v>148</v>
      </c>
    </row>
    <row r="404" spans="2:51" s="13" customFormat="1" ht="11.25">
      <c r="B404" s="216"/>
      <c r="C404" s="217"/>
      <c r="D404" s="206" t="s">
        <v>157</v>
      </c>
      <c r="E404" s="218" t="s">
        <v>1</v>
      </c>
      <c r="F404" s="219" t="s">
        <v>159</v>
      </c>
      <c r="G404" s="217"/>
      <c r="H404" s="220">
        <v>75</v>
      </c>
      <c r="I404" s="221"/>
      <c r="J404" s="217"/>
      <c r="K404" s="217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157</v>
      </c>
      <c r="AU404" s="226" t="s">
        <v>88</v>
      </c>
      <c r="AV404" s="13" t="s">
        <v>155</v>
      </c>
      <c r="AW404" s="13" t="s">
        <v>32</v>
      </c>
      <c r="AX404" s="13" t="s">
        <v>86</v>
      </c>
      <c r="AY404" s="226" t="s">
        <v>148</v>
      </c>
    </row>
    <row r="405" spans="2:65" s="1" customFormat="1" ht="24" customHeight="1">
      <c r="B405" s="34"/>
      <c r="C405" s="191" t="s">
        <v>580</v>
      </c>
      <c r="D405" s="191" t="s">
        <v>150</v>
      </c>
      <c r="E405" s="192" t="s">
        <v>581</v>
      </c>
      <c r="F405" s="193" t="s">
        <v>582</v>
      </c>
      <c r="G405" s="194" t="s">
        <v>175</v>
      </c>
      <c r="H405" s="195">
        <v>0.437</v>
      </c>
      <c r="I405" s="196"/>
      <c r="J405" s="197">
        <f>ROUND(I405*H405,2)</f>
        <v>0</v>
      </c>
      <c r="K405" s="193" t="s">
        <v>154</v>
      </c>
      <c r="L405" s="38"/>
      <c r="M405" s="198" t="s">
        <v>1</v>
      </c>
      <c r="N405" s="199" t="s">
        <v>43</v>
      </c>
      <c r="O405" s="66"/>
      <c r="P405" s="200">
        <f>O405*H405</f>
        <v>0</v>
      </c>
      <c r="Q405" s="200">
        <v>0</v>
      </c>
      <c r="R405" s="200">
        <f>Q405*H405</f>
        <v>0</v>
      </c>
      <c r="S405" s="200">
        <v>0</v>
      </c>
      <c r="T405" s="201">
        <f>S405*H405</f>
        <v>0</v>
      </c>
      <c r="AR405" s="202" t="s">
        <v>171</v>
      </c>
      <c r="AT405" s="202" t="s">
        <v>150</v>
      </c>
      <c r="AU405" s="202" t="s">
        <v>88</v>
      </c>
      <c r="AY405" s="17" t="s">
        <v>148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17" t="s">
        <v>86</v>
      </c>
      <c r="BK405" s="203">
        <f>ROUND(I405*H405,2)</f>
        <v>0</v>
      </c>
      <c r="BL405" s="17" t="s">
        <v>171</v>
      </c>
      <c r="BM405" s="202" t="s">
        <v>583</v>
      </c>
    </row>
    <row r="406" spans="2:63" s="11" customFormat="1" ht="22.9" customHeight="1">
      <c r="B406" s="175"/>
      <c r="C406" s="176"/>
      <c r="D406" s="177" t="s">
        <v>77</v>
      </c>
      <c r="E406" s="189" t="s">
        <v>584</v>
      </c>
      <c r="F406" s="189" t="s">
        <v>585</v>
      </c>
      <c r="G406" s="176"/>
      <c r="H406" s="176"/>
      <c r="I406" s="179"/>
      <c r="J406" s="190">
        <f>BK406</f>
        <v>0</v>
      </c>
      <c r="K406" s="176"/>
      <c r="L406" s="181"/>
      <c r="M406" s="182"/>
      <c r="N406" s="183"/>
      <c r="O406" s="183"/>
      <c r="P406" s="184">
        <f>SUM(P407:P417)</f>
        <v>0</v>
      </c>
      <c r="Q406" s="183"/>
      <c r="R406" s="184">
        <f>SUM(R407:R417)</f>
        <v>1.321207</v>
      </c>
      <c r="S406" s="183"/>
      <c r="T406" s="185">
        <f>SUM(T407:T417)</f>
        <v>0</v>
      </c>
      <c r="AR406" s="186" t="s">
        <v>88</v>
      </c>
      <c r="AT406" s="187" t="s">
        <v>77</v>
      </c>
      <c r="AU406" s="187" t="s">
        <v>86</v>
      </c>
      <c r="AY406" s="186" t="s">
        <v>148</v>
      </c>
      <c r="BK406" s="188">
        <f>SUM(BK407:BK417)</f>
        <v>0</v>
      </c>
    </row>
    <row r="407" spans="2:65" s="1" customFormat="1" ht="24" customHeight="1">
      <c r="B407" s="34"/>
      <c r="C407" s="191" t="s">
        <v>586</v>
      </c>
      <c r="D407" s="191" t="s">
        <v>150</v>
      </c>
      <c r="E407" s="192" t="s">
        <v>587</v>
      </c>
      <c r="F407" s="193" t="s">
        <v>588</v>
      </c>
      <c r="G407" s="194" t="s">
        <v>153</v>
      </c>
      <c r="H407" s="195">
        <v>103.3</v>
      </c>
      <c r="I407" s="196"/>
      <c r="J407" s="197">
        <f>ROUND(I407*H407,2)</f>
        <v>0</v>
      </c>
      <c r="K407" s="193" t="s">
        <v>154</v>
      </c>
      <c r="L407" s="38"/>
      <c r="M407" s="198" t="s">
        <v>1</v>
      </c>
      <c r="N407" s="199" t="s">
        <v>43</v>
      </c>
      <c r="O407" s="66"/>
      <c r="P407" s="200">
        <f>O407*H407</f>
        <v>0</v>
      </c>
      <c r="Q407" s="200">
        <v>0.01254</v>
      </c>
      <c r="R407" s="200">
        <f>Q407*H407</f>
        <v>1.295382</v>
      </c>
      <c r="S407" s="200">
        <v>0</v>
      </c>
      <c r="T407" s="201">
        <f>S407*H407</f>
        <v>0</v>
      </c>
      <c r="AR407" s="202" t="s">
        <v>171</v>
      </c>
      <c r="AT407" s="202" t="s">
        <v>150</v>
      </c>
      <c r="AU407" s="202" t="s">
        <v>88</v>
      </c>
      <c r="AY407" s="17" t="s">
        <v>148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17" t="s">
        <v>86</v>
      </c>
      <c r="BK407" s="203">
        <f>ROUND(I407*H407,2)</f>
        <v>0</v>
      </c>
      <c r="BL407" s="17" t="s">
        <v>171</v>
      </c>
      <c r="BM407" s="202" t="s">
        <v>589</v>
      </c>
    </row>
    <row r="408" spans="2:51" s="12" customFormat="1" ht="11.25">
      <c r="B408" s="204"/>
      <c r="C408" s="205"/>
      <c r="D408" s="206" t="s">
        <v>157</v>
      </c>
      <c r="E408" s="207" t="s">
        <v>1</v>
      </c>
      <c r="F408" s="208" t="s">
        <v>590</v>
      </c>
      <c r="G408" s="205"/>
      <c r="H408" s="209">
        <v>50.75</v>
      </c>
      <c r="I408" s="210"/>
      <c r="J408" s="205"/>
      <c r="K408" s="205"/>
      <c r="L408" s="211"/>
      <c r="M408" s="212"/>
      <c r="N408" s="213"/>
      <c r="O408" s="213"/>
      <c r="P408" s="213"/>
      <c r="Q408" s="213"/>
      <c r="R408" s="213"/>
      <c r="S408" s="213"/>
      <c r="T408" s="214"/>
      <c r="AT408" s="215" t="s">
        <v>157</v>
      </c>
      <c r="AU408" s="215" t="s">
        <v>88</v>
      </c>
      <c r="AV408" s="12" t="s">
        <v>88</v>
      </c>
      <c r="AW408" s="12" t="s">
        <v>32</v>
      </c>
      <c r="AX408" s="12" t="s">
        <v>78</v>
      </c>
      <c r="AY408" s="215" t="s">
        <v>148</v>
      </c>
    </row>
    <row r="409" spans="2:51" s="12" customFormat="1" ht="11.25">
      <c r="B409" s="204"/>
      <c r="C409" s="205"/>
      <c r="D409" s="206" t="s">
        <v>157</v>
      </c>
      <c r="E409" s="207" t="s">
        <v>1</v>
      </c>
      <c r="F409" s="208" t="s">
        <v>591</v>
      </c>
      <c r="G409" s="205"/>
      <c r="H409" s="209">
        <v>52.55</v>
      </c>
      <c r="I409" s="210"/>
      <c r="J409" s="205"/>
      <c r="K409" s="205"/>
      <c r="L409" s="211"/>
      <c r="M409" s="212"/>
      <c r="N409" s="213"/>
      <c r="O409" s="213"/>
      <c r="P409" s="213"/>
      <c r="Q409" s="213"/>
      <c r="R409" s="213"/>
      <c r="S409" s="213"/>
      <c r="T409" s="214"/>
      <c r="AT409" s="215" t="s">
        <v>157</v>
      </c>
      <c r="AU409" s="215" t="s">
        <v>88</v>
      </c>
      <c r="AV409" s="12" t="s">
        <v>88</v>
      </c>
      <c r="AW409" s="12" t="s">
        <v>32</v>
      </c>
      <c r="AX409" s="12" t="s">
        <v>78</v>
      </c>
      <c r="AY409" s="215" t="s">
        <v>148</v>
      </c>
    </row>
    <row r="410" spans="2:51" s="13" customFormat="1" ht="11.25">
      <c r="B410" s="216"/>
      <c r="C410" s="217"/>
      <c r="D410" s="206" t="s">
        <v>157</v>
      </c>
      <c r="E410" s="218" t="s">
        <v>1</v>
      </c>
      <c r="F410" s="219" t="s">
        <v>159</v>
      </c>
      <c r="G410" s="217"/>
      <c r="H410" s="220">
        <v>103.3</v>
      </c>
      <c r="I410" s="221"/>
      <c r="J410" s="217"/>
      <c r="K410" s="217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157</v>
      </c>
      <c r="AU410" s="226" t="s">
        <v>88</v>
      </c>
      <c r="AV410" s="13" t="s">
        <v>155</v>
      </c>
      <c r="AW410" s="13" t="s">
        <v>32</v>
      </c>
      <c r="AX410" s="13" t="s">
        <v>86</v>
      </c>
      <c r="AY410" s="226" t="s">
        <v>148</v>
      </c>
    </row>
    <row r="411" spans="2:65" s="1" customFormat="1" ht="16.5" customHeight="1">
      <c r="B411" s="34"/>
      <c r="C411" s="191" t="s">
        <v>592</v>
      </c>
      <c r="D411" s="191" t="s">
        <v>150</v>
      </c>
      <c r="E411" s="192" t="s">
        <v>593</v>
      </c>
      <c r="F411" s="193" t="s">
        <v>594</v>
      </c>
      <c r="G411" s="194" t="s">
        <v>153</v>
      </c>
      <c r="H411" s="195">
        <v>103.3</v>
      </c>
      <c r="I411" s="196"/>
      <c r="J411" s="197">
        <f>ROUND(I411*H411,2)</f>
        <v>0</v>
      </c>
      <c r="K411" s="193" t="s">
        <v>154</v>
      </c>
      <c r="L411" s="38"/>
      <c r="M411" s="198" t="s">
        <v>1</v>
      </c>
      <c r="N411" s="199" t="s">
        <v>43</v>
      </c>
      <c r="O411" s="66"/>
      <c r="P411" s="200">
        <f>O411*H411</f>
        <v>0</v>
      </c>
      <c r="Q411" s="200">
        <v>0.0001</v>
      </c>
      <c r="R411" s="200">
        <f>Q411*H411</f>
        <v>0.01033</v>
      </c>
      <c r="S411" s="200">
        <v>0</v>
      </c>
      <c r="T411" s="201">
        <f>S411*H411</f>
        <v>0</v>
      </c>
      <c r="AR411" s="202" t="s">
        <v>171</v>
      </c>
      <c r="AT411" s="202" t="s">
        <v>150</v>
      </c>
      <c r="AU411" s="202" t="s">
        <v>88</v>
      </c>
      <c r="AY411" s="17" t="s">
        <v>148</v>
      </c>
      <c r="BE411" s="203">
        <f>IF(N411="základní",J411,0)</f>
        <v>0</v>
      </c>
      <c r="BF411" s="203">
        <f>IF(N411="snížená",J411,0)</f>
        <v>0</v>
      </c>
      <c r="BG411" s="203">
        <f>IF(N411="zákl. přenesená",J411,0)</f>
        <v>0</v>
      </c>
      <c r="BH411" s="203">
        <f>IF(N411="sníž. přenesená",J411,0)</f>
        <v>0</v>
      </c>
      <c r="BI411" s="203">
        <f>IF(N411="nulová",J411,0)</f>
        <v>0</v>
      </c>
      <c r="BJ411" s="17" t="s">
        <v>86</v>
      </c>
      <c r="BK411" s="203">
        <f>ROUND(I411*H411,2)</f>
        <v>0</v>
      </c>
      <c r="BL411" s="17" t="s">
        <v>171</v>
      </c>
      <c r="BM411" s="202" t="s">
        <v>595</v>
      </c>
    </row>
    <row r="412" spans="2:65" s="1" customFormat="1" ht="16.5" customHeight="1">
      <c r="B412" s="34"/>
      <c r="C412" s="191" t="s">
        <v>596</v>
      </c>
      <c r="D412" s="191" t="s">
        <v>150</v>
      </c>
      <c r="E412" s="192" t="s">
        <v>597</v>
      </c>
      <c r="F412" s="193" t="s">
        <v>598</v>
      </c>
      <c r="G412" s="194" t="s">
        <v>153</v>
      </c>
      <c r="H412" s="195">
        <v>23.1</v>
      </c>
      <c r="I412" s="196"/>
      <c r="J412" s="197">
        <f>ROUND(I412*H412,2)</f>
        <v>0</v>
      </c>
      <c r="K412" s="193" t="s">
        <v>154</v>
      </c>
      <c r="L412" s="38"/>
      <c r="M412" s="198" t="s">
        <v>1</v>
      </c>
      <c r="N412" s="199" t="s">
        <v>43</v>
      </c>
      <c r="O412" s="66"/>
      <c r="P412" s="200">
        <f>O412*H412</f>
        <v>0</v>
      </c>
      <c r="Q412" s="200">
        <v>0</v>
      </c>
      <c r="R412" s="200">
        <f>Q412*H412</f>
        <v>0</v>
      </c>
      <c r="S412" s="200">
        <v>0</v>
      </c>
      <c r="T412" s="201">
        <f>S412*H412</f>
        <v>0</v>
      </c>
      <c r="AR412" s="202" t="s">
        <v>171</v>
      </c>
      <c r="AT412" s="202" t="s">
        <v>150</v>
      </c>
      <c r="AU412" s="202" t="s">
        <v>88</v>
      </c>
      <c r="AY412" s="17" t="s">
        <v>148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17" t="s">
        <v>86</v>
      </c>
      <c r="BK412" s="203">
        <f>ROUND(I412*H412,2)</f>
        <v>0</v>
      </c>
      <c r="BL412" s="17" t="s">
        <v>171</v>
      </c>
      <c r="BM412" s="202" t="s">
        <v>599</v>
      </c>
    </row>
    <row r="413" spans="2:51" s="12" customFormat="1" ht="11.25">
      <c r="B413" s="204"/>
      <c r="C413" s="205"/>
      <c r="D413" s="206" t="s">
        <v>157</v>
      </c>
      <c r="E413" s="207" t="s">
        <v>1</v>
      </c>
      <c r="F413" s="208" t="s">
        <v>600</v>
      </c>
      <c r="G413" s="205"/>
      <c r="H413" s="209">
        <v>16.5</v>
      </c>
      <c r="I413" s="210"/>
      <c r="J413" s="205"/>
      <c r="K413" s="205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157</v>
      </c>
      <c r="AU413" s="215" t="s">
        <v>88</v>
      </c>
      <c r="AV413" s="12" t="s">
        <v>88</v>
      </c>
      <c r="AW413" s="12" t="s">
        <v>32</v>
      </c>
      <c r="AX413" s="12" t="s">
        <v>78</v>
      </c>
      <c r="AY413" s="215" t="s">
        <v>148</v>
      </c>
    </row>
    <row r="414" spans="2:51" s="12" customFormat="1" ht="11.25">
      <c r="B414" s="204"/>
      <c r="C414" s="205"/>
      <c r="D414" s="206" t="s">
        <v>157</v>
      </c>
      <c r="E414" s="207" t="s">
        <v>1</v>
      </c>
      <c r="F414" s="208" t="s">
        <v>601</v>
      </c>
      <c r="G414" s="205"/>
      <c r="H414" s="209">
        <v>6.6</v>
      </c>
      <c r="I414" s="210"/>
      <c r="J414" s="205"/>
      <c r="K414" s="205"/>
      <c r="L414" s="211"/>
      <c r="M414" s="212"/>
      <c r="N414" s="213"/>
      <c r="O414" s="213"/>
      <c r="P414" s="213"/>
      <c r="Q414" s="213"/>
      <c r="R414" s="213"/>
      <c r="S414" s="213"/>
      <c r="T414" s="214"/>
      <c r="AT414" s="215" t="s">
        <v>157</v>
      </c>
      <c r="AU414" s="215" t="s">
        <v>88</v>
      </c>
      <c r="AV414" s="12" t="s">
        <v>88</v>
      </c>
      <c r="AW414" s="12" t="s">
        <v>32</v>
      </c>
      <c r="AX414" s="12" t="s">
        <v>78</v>
      </c>
      <c r="AY414" s="215" t="s">
        <v>148</v>
      </c>
    </row>
    <row r="415" spans="2:51" s="13" customFormat="1" ht="11.25">
      <c r="B415" s="216"/>
      <c r="C415" s="217"/>
      <c r="D415" s="206" t="s">
        <v>157</v>
      </c>
      <c r="E415" s="218" t="s">
        <v>1</v>
      </c>
      <c r="F415" s="219" t="s">
        <v>159</v>
      </c>
      <c r="G415" s="217"/>
      <c r="H415" s="220">
        <v>23.1</v>
      </c>
      <c r="I415" s="221"/>
      <c r="J415" s="217"/>
      <c r="K415" s="217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157</v>
      </c>
      <c r="AU415" s="226" t="s">
        <v>88</v>
      </c>
      <c r="AV415" s="13" t="s">
        <v>155</v>
      </c>
      <c r="AW415" s="13" t="s">
        <v>32</v>
      </c>
      <c r="AX415" s="13" t="s">
        <v>86</v>
      </c>
      <c r="AY415" s="226" t="s">
        <v>148</v>
      </c>
    </row>
    <row r="416" spans="2:65" s="1" customFormat="1" ht="24" customHeight="1">
      <c r="B416" s="34"/>
      <c r="C416" s="191" t="s">
        <v>602</v>
      </c>
      <c r="D416" s="191" t="s">
        <v>150</v>
      </c>
      <c r="E416" s="192" t="s">
        <v>603</v>
      </c>
      <c r="F416" s="193" t="s">
        <v>604</v>
      </c>
      <c r="G416" s="194" t="s">
        <v>153</v>
      </c>
      <c r="H416" s="195">
        <v>103.3</v>
      </c>
      <c r="I416" s="196"/>
      <c r="J416" s="197">
        <f>ROUND(I416*H416,2)</f>
        <v>0</v>
      </c>
      <c r="K416" s="193" t="s">
        <v>154</v>
      </c>
      <c r="L416" s="38"/>
      <c r="M416" s="198" t="s">
        <v>1</v>
      </c>
      <c r="N416" s="199" t="s">
        <v>43</v>
      </c>
      <c r="O416" s="66"/>
      <c r="P416" s="200">
        <f>O416*H416</f>
        <v>0</v>
      </c>
      <c r="Q416" s="200">
        <v>0.00015</v>
      </c>
      <c r="R416" s="200">
        <f>Q416*H416</f>
        <v>0.015494999999999998</v>
      </c>
      <c r="S416" s="200">
        <v>0</v>
      </c>
      <c r="T416" s="201">
        <f>S416*H416</f>
        <v>0</v>
      </c>
      <c r="AR416" s="202" t="s">
        <v>171</v>
      </c>
      <c r="AT416" s="202" t="s">
        <v>150</v>
      </c>
      <c r="AU416" s="202" t="s">
        <v>88</v>
      </c>
      <c r="AY416" s="17" t="s">
        <v>148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17" t="s">
        <v>86</v>
      </c>
      <c r="BK416" s="203">
        <f>ROUND(I416*H416,2)</f>
        <v>0</v>
      </c>
      <c r="BL416" s="17" t="s">
        <v>171</v>
      </c>
      <c r="BM416" s="202" t="s">
        <v>605</v>
      </c>
    </row>
    <row r="417" spans="2:65" s="1" customFormat="1" ht="24" customHeight="1">
      <c r="B417" s="34"/>
      <c r="C417" s="191" t="s">
        <v>606</v>
      </c>
      <c r="D417" s="191" t="s">
        <v>150</v>
      </c>
      <c r="E417" s="192" t="s">
        <v>607</v>
      </c>
      <c r="F417" s="193" t="s">
        <v>608</v>
      </c>
      <c r="G417" s="194" t="s">
        <v>175</v>
      </c>
      <c r="H417" s="195">
        <v>1.321</v>
      </c>
      <c r="I417" s="196"/>
      <c r="J417" s="197">
        <f>ROUND(I417*H417,2)</f>
        <v>0</v>
      </c>
      <c r="K417" s="193" t="s">
        <v>154</v>
      </c>
      <c r="L417" s="38"/>
      <c r="M417" s="198" t="s">
        <v>1</v>
      </c>
      <c r="N417" s="199" t="s">
        <v>43</v>
      </c>
      <c r="O417" s="66"/>
      <c r="P417" s="200">
        <f>O417*H417</f>
        <v>0</v>
      </c>
      <c r="Q417" s="200">
        <v>0</v>
      </c>
      <c r="R417" s="200">
        <f>Q417*H417</f>
        <v>0</v>
      </c>
      <c r="S417" s="200">
        <v>0</v>
      </c>
      <c r="T417" s="201">
        <f>S417*H417</f>
        <v>0</v>
      </c>
      <c r="AR417" s="202" t="s">
        <v>171</v>
      </c>
      <c r="AT417" s="202" t="s">
        <v>150</v>
      </c>
      <c r="AU417" s="202" t="s">
        <v>88</v>
      </c>
      <c r="AY417" s="17" t="s">
        <v>148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17" t="s">
        <v>86</v>
      </c>
      <c r="BK417" s="203">
        <f>ROUND(I417*H417,2)</f>
        <v>0</v>
      </c>
      <c r="BL417" s="17" t="s">
        <v>171</v>
      </c>
      <c r="BM417" s="202" t="s">
        <v>609</v>
      </c>
    </row>
    <row r="418" spans="2:63" s="11" customFormat="1" ht="22.9" customHeight="1">
      <c r="B418" s="175"/>
      <c r="C418" s="176"/>
      <c r="D418" s="177" t="s">
        <v>77</v>
      </c>
      <c r="E418" s="189" t="s">
        <v>610</v>
      </c>
      <c r="F418" s="189" t="s">
        <v>611</v>
      </c>
      <c r="G418" s="176"/>
      <c r="H418" s="176"/>
      <c r="I418" s="179"/>
      <c r="J418" s="190">
        <f>BK418</f>
        <v>0</v>
      </c>
      <c r="K418" s="176"/>
      <c r="L418" s="181"/>
      <c r="M418" s="182"/>
      <c r="N418" s="183"/>
      <c r="O418" s="183"/>
      <c r="P418" s="184">
        <f>SUM(P419:P424)</f>
        <v>0</v>
      </c>
      <c r="Q418" s="183"/>
      <c r="R418" s="184">
        <f>SUM(R419:R424)</f>
        <v>0</v>
      </c>
      <c r="S418" s="183"/>
      <c r="T418" s="185">
        <f>SUM(T419:T424)</f>
        <v>0.008517</v>
      </c>
      <c r="AR418" s="186" t="s">
        <v>88</v>
      </c>
      <c r="AT418" s="187" t="s">
        <v>77</v>
      </c>
      <c r="AU418" s="187" t="s">
        <v>86</v>
      </c>
      <c r="AY418" s="186" t="s">
        <v>148</v>
      </c>
      <c r="BK418" s="188">
        <f>SUM(BK419:BK424)</f>
        <v>0</v>
      </c>
    </row>
    <row r="419" spans="2:65" s="1" customFormat="1" ht="16.5" customHeight="1">
      <c r="B419" s="34"/>
      <c r="C419" s="191" t="s">
        <v>612</v>
      </c>
      <c r="D419" s="191" t="s">
        <v>150</v>
      </c>
      <c r="E419" s="192" t="s">
        <v>613</v>
      </c>
      <c r="F419" s="193" t="s">
        <v>614</v>
      </c>
      <c r="G419" s="194" t="s">
        <v>312</v>
      </c>
      <c r="H419" s="195">
        <v>5.1</v>
      </c>
      <c r="I419" s="196"/>
      <c r="J419" s="197">
        <f>ROUND(I419*H419,2)</f>
        <v>0</v>
      </c>
      <c r="K419" s="193" t="s">
        <v>154</v>
      </c>
      <c r="L419" s="38"/>
      <c r="M419" s="198" t="s">
        <v>1</v>
      </c>
      <c r="N419" s="199" t="s">
        <v>43</v>
      </c>
      <c r="O419" s="66"/>
      <c r="P419" s="200">
        <f>O419*H419</f>
        <v>0</v>
      </c>
      <c r="Q419" s="200">
        <v>0</v>
      </c>
      <c r="R419" s="200">
        <f>Q419*H419</f>
        <v>0</v>
      </c>
      <c r="S419" s="200">
        <v>0.00167</v>
      </c>
      <c r="T419" s="201">
        <f>S419*H419</f>
        <v>0.008517</v>
      </c>
      <c r="AR419" s="202" t="s">
        <v>171</v>
      </c>
      <c r="AT419" s="202" t="s">
        <v>150</v>
      </c>
      <c r="AU419" s="202" t="s">
        <v>88</v>
      </c>
      <c r="AY419" s="17" t="s">
        <v>148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17" t="s">
        <v>86</v>
      </c>
      <c r="BK419" s="203">
        <f>ROUND(I419*H419,2)</f>
        <v>0</v>
      </c>
      <c r="BL419" s="17" t="s">
        <v>171</v>
      </c>
      <c r="BM419" s="202" t="s">
        <v>615</v>
      </c>
    </row>
    <row r="420" spans="2:51" s="12" customFormat="1" ht="11.25">
      <c r="B420" s="204"/>
      <c r="C420" s="205"/>
      <c r="D420" s="206" t="s">
        <v>157</v>
      </c>
      <c r="E420" s="207" t="s">
        <v>1</v>
      </c>
      <c r="F420" s="208" t="s">
        <v>616</v>
      </c>
      <c r="G420" s="205"/>
      <c r="H420" s="209">
        <v>3.2</v>
      </c>
      <c r="I420" s="210"/>
      <c r="J420" s="205"/>
      <c r="K420" s="205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157</v>
      </c>
      <c r="AU420" s="215" t="s">
        <v>88</v>
      </c>
      <c r="AV420" s="12" t="s">
        <v>88</v>
      </c>
      <c r="AW420" s="12" t="s">
        <v>32</v>
      </c>
      <c r="AX420" s="12" t="s">
        <v>78</v>
      </c>
      <c r="AY420" s="215" t="s">
        <v>148</v>
      </c>
    </row>
    <row r="421" spans="2:51" s="12" customFormat="1" ht="11.25">
      <c r="B421" s="204"/>
      <c r="C421" s="205"/>
      <c r="D421" s="206" t="s">
        <v>157</v>
      </c>
      <c r="E421" s="207" t="s">
        <v>1</v>
      </c>
      <c r="F421" s="208" t="s">
        <v>617</v>
      </c>
      <c r="G421" s="205"/>
      <c r="H421" s="209">
        <v>1.3</v>
      </c>
      <c r="I421" s="210"/>
      <c r="J421" s="205"/>
      <c r="K421" s="205"/>
      <c r="L421" s="211"/>
      <c r="M421" s="212"/>
      <c r="N421" s="213"/>
      <c r="O421" s="213"/>
      <c r="P421" s="213"/>
      <c r="Q421" s="213"/>
      <c r="R421" s="213"/>
      <c r="S421" s="213"/>
      <c r="T421" s="214"/>
      <c r="AT421" s="215" t="s">
        <v>157</v>
      </c>
      <c r="AU421" s="215" t="s">
        <v>88</v>
      </c>
      <c r="AV421" s="12" t="s">
        <v>88</v>
      </c>
      <c r="AW421" s="12" t="s">
        <v>32</v>
      </c>
      <c r="AX421" s="12" t="s">
        <v>78</v>
      </c>
      <c r="AY421" s="215" t="s">
        <v>148</v>
      </c>
    </row>
    <row r="422" spans="2:51" s="12" customFormat="1" ht="11.25">
      <c r="B422" s="204"/>
      <c r="C422" s="205"/>
      <c r="D422" s="206" t="s">
        <v>157</v>
      </c>
      <c r="E422" s="207" t="s">
        <v>1</v>
      </c>
      <c r="F422" s="208" t="s">
        <v>618</v>
      </c>
      <c r="G422" s="205"/>
      <c r="H422" s="209">
        <v>0.6</v>
      </c>
      <c r="I422" s="210"/>
      <c r="J422" s="205"/>
      <c r="K422" s="205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157</v>
      </c>
      <c r="AU422" s="215" t="s">
        <v>88</v>
      </c>
      <c r="AV422" s="12" t="s">
        <v>88</v>
      </c>
      <c r="AW422" s="12" t="s">
        <v>32</v>
      </c>
      <c r="AX422" s="12" t="s">
        <v>78</v>
      </c>
      <c r="AY422" s="215" t="s">
        <v>148</v>
      </c>
    </row>
    <row r="423" spans="2:51" s="13" customFormat="1" ht="11.25">
      <c r="B423" s="216"/>
      <c r="C423" s="217"/>
      <c r="D423" s="206" t="s">
        <v>157</v>
      </c>
      <c r="E423" s="218" t="s">
        <v>1</v>
      </c>
      <c r="F423" s="219" t="s">
        <v>159</v>
      </c>
      <c r="G423" s="217"/>
      <c r="H423" s="220">
        <v>5.1</v>
      </c>
      <c r="I423" s="221"/>
      <c r="J423" s="217"/>
      <c r="K423" s="217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157</v>
      </c>
      <c r="AU423" s="226" t="s">
        <v>88</v>
      </c>
      <c r="AV423" s="13" t="s">
        <v>155</v>
      </c>
      <c r="AW423" s="13" t="s">
        <v>32</v>
      </c>
      <c r="AX423" s="13" t="s">
        <v>86</v>
      </c>
      <c r="AY423" s="226" t="s">
        <v>148</v>
      </c>
    </row>
    <row r="424" spans="2:65" s="1" customFormat="1" ht="16.5" customHeight="1">
      <c r="B424" s="34"/>
      <c r="C424" s="191" t="s">
        <v>619</v>
      </c>
      <c r="D424" s="191" t="s">
        <v>150</v>
      </c>
      <c r="E424" s="192" t="s">
        <v>620</v>
      </c>
      <c r="F424" s="193" t="s">
        <v>621</v>
      </c>
      <c r="G424" s="194" t="s">
        <v>541</v>
      </c>
      <c r="H424" s="195">
        <v>1</v>
      </c>
      <c r="I424" s="196"/>
      <c r="J424" s="197">
        <f>ROUND(I424*H424,2)</f>
        <v>0</v>
      </c>
      <c r="K424" s="193" t="s">
        <v>1</v>
      </c>
      <c r="L424" s="38"/>
      <c r="M424" s="198" t="s">
        <v>1</v>
      </c>
      <c r="N424" s="199" t="s">
        <v>43</v>
      </c>
      <c r="O424" s="66"/>
      <c r="P424" s="200">
        <f>O424*H424</f>
        <v>0</v>
      </c>
      <c r="Q424" s="200">
        <v>0</v>
      </c>
      <c r="R424" s="200">
        <f>Q424*H424</f>
        <v>0</v>
      </c>
      <c r="S424" s="200">
        <v>0</v>
      </c>
      <c r="T424" s="201">
        <f>S424*H424</f>
        <v>0</v>
      </c>
      <c r="AR424" s="202" t="s">
        <v>171</v>
      </c>
      <c r="AT424" s="202" t="s">
        <v>150</v>
      </c>
      <c r="AU424" s="202" t="s">
        <v>88</v>
      </c>
      <c r="AY424" s="17" t="s">
        <v>148</v>
      </c>
      <c r="BE424" s="203">
        <f>IF(N424="základní",J424,0)</f>
        <v>0</v>
      </c>
      <c r="BF424" s="203">
        <f>IF(N424="snížená",J424,0)</f>
        <v>0</v>
      </c>
      <c r="BG424" s="203">
        <f>IF(N424="zákl. přenesená",J424,0)</f>
        <v>0</v>
      </c>
      <c r="BH424" s="203">
        <f>IF(N424="sníž. přenesená",J424,0)</f>
        <v>0</v>
      </c>
      <c r="BI424" s="203">
        <f>IF(N424="nulová",J424,0)</f>
        <v>0</v>
      </c>
      <c r="BJ424" s="17" t="s">
        <v>86</v>
      </c>
      <c r="BK424" s="203">
        <f>ROUND(I424*H424,2)</f>
        <v>0</v>
      </c>
      <c r="BL424" s="17" t="s">
        <v>171</v>
      </c>
      <c r="BM424" s="202" t="s">
        <v>622</v>
      </c>
    </row>
    <row r="425" spans="2:63" s="11" customFormat="1" ht="22.9" customHeight="1">
      <c r="B425" s="175"/>
      <c r="C425" s="176"/>
      <c r="D425" s="177" t="s">
        <v>77</v>
      </c>
      <c r="E425" s="189" t="s">
        <v>623</v>
      </c>
      <c r="F425" s="189" t="s">
        <v>624</v>
      </c>
      <c r="G425" s="176"/>
      <c r="H425" s="176"/>
      <c r="I425" s="179"/>
      <c r="J425" s="190">
        <f>BK425</f>
        <v>0</v>
      </c>
      <c r="K425" s="176"/>
      <c r="L425" s="181"/>
      <c r="M425" s="182"/>
      <c r="N425" s="183"/>
      <c r="O425" s="183"/>
      <c r="P425" s="184">
        <f>SUM(P426:P443)</f>
        <v>0</v>
      </c>
      <c r="Q425" s="183"/>
      <c r="R425" s="184">
        <f>SUM(R426:R443)</f>
        <v>0.33032999999999996</v>
      </c>
      <c r="S425" s="183"/>
      <c r="T425" s="185">
        <f>SUM(T426:T443)</f>
        <v>0.261</v>
      </c>
      <c r="AR425" s="186" t="s">
        <v>88</v>
      </c>
      <c r="AT425" s="187" t="s">
        <v>77</v>
      </c>
      <c r="AU425" s="187" t="s">
        <v>86</v>
      </c>
      <c r="AY425" s="186" t="s">
        <v>148</v>
      </c>
      <c r="BK425" s="188">
        <f>SUM(BK426:BK443)</f>
        <v>0</v>
      </c>
    </row>
    <row r="426" spans="2:65" s="1" customFormat="1" ht="24" customHeight="1">
      <c r="B426" s="34"/>
      <c r="C426" s="191" t="s">
        <v>625</v>
      </c>
      <c r="D426" s="191" t="s">
        <v>150</v>
      </c>
      <c r="E426" s="192" t="s">
        <v>626</v>
      </c>
      <c r="F426" s="193" t="s">
        <v>627</v>
      </c>
      <c r="G426" s="194" t="s">
        <v>170</v>
      </c>
      <c r="H426" s="195">
        <v>7</v>
      </c>
      <c r="I426" s="196"/>
      <c r="J426" s="197">
        <f>ROUND(I426*H426,2)</f>
        <v>0</v>
      </c>
      <c r="K426" s="193" t="s">
        <v>154</v>
      </c>
      <c r="L426" s="38"/>
      <c r="M426" s="198" t="s">
        <v>1</v>
      </c>
      <c r="N426" s="199" t="s">
        <v>43</v>
      </c>
      <c r="O426" s="66"/>
      <c r="P426" s="200">
        <f>O426*H426</f>
        <v>0</v>
      </c>
      <c r="Q426" s="200">
        <v>0</v>
      </c>
      <c r="R426" s="200">
        <f>Q426*H426</f>
        <v>0</v>
      </c>
      <c r="S426" s="200">
        <v>0.003</v>
      </c>
      <c r="T426" s="201">
        <f>S426*H426</f>
        <v>0.021</v>
      </c>
      <c r="AR426" s="202" t="s">
        <v>171</v>
      </c>
      <c r="AT426" s="202" t="s">
        <v>150</v>
      </c>
      <c r="AU426" s="202" t="s">
        <v>88</v>
      </c>
      <c r="AY426" s="17" t="s">
        <v>148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17" t="s">
        <v>86</v>
      </c>
      <c r="BK426" s="203">
        <f>ROUND(I426*H426,2)</f>
        <v>0</v>
      </c>
      <c r="BL426" s="17" t="s">
        <v>171</v>
      </c>
      <c r="BM426" s="202" t="s">
        <v>628</v>
      </c>
    </row>
    <row r="427" spans="2:65" s="1" customFormat="1" ht="24" customHeight="1">
      <c r="B427" s="34"/>
      <c r="C427" s="191" t="s">
        <v>629</v>
      </c>
      <c r="D427" s="191" t="s">
        <v>150</v>
      </c>
      <c r="E427" s="192" t="s">
        <v>630</v>
      </c>
      <c r="F427" s="193" t="s">
        <v>631</v>
      </c>
      <c r="G427" s="194" t="s">
        <v>170</v>
      </c>
      <c r="H427" s="195">
        <v>19</v>
      </c>
      <c r="I427" s="196"/>
      <c r="J427" s="197">
        <f>ROUND(I427*H427,2)</f>
        <v>0</v>
      </c>
      <c r="K427" s="193" t="s">
        <v>154</v>
      </c>
      <c r="L427" s="38"/>
      <c r="M427" s="198" t="s">
        <v>1</v>
      </c>
      <c r="N427" s="199" t="s">
        <v>43</v>
      </c>
      <c r="O427" s="66"/>
      <c r="P427" s="200">
        <f>O427*H427</f>
        <v>0</v>
      </c>
      <c r="Q427" s="200">
        <v>0</v>
      </c>
      <c r="R427" s="200">
        <f>Q427*H427</f>
        <v>0</v>
      </c>
      <c r="S427" s="200">
        <v>0</v>
      </c>
      <c r="T427" s="201">
        <f>S427*H427</f>
        <v>0</v>
      </c>
      <c r="AR427" s="202" t="s">
        <v>171</v>
      </c>
      <c r="AT427" s="202" t="s">
        <v>150</v>
      </c>
      <c r="AU427" s="202" t="s">
        <v>88</v>
      </c>
      <c r="AY427" s="17" t="s">
        <v>148</v>
      </c>
      <c r="BE427" s="203">
        <f>IF(N427="základní",J427,0)</f>
        <v>0</v>
      </c>
      <c r="BF427" s="203">
        <f>IF(N427="snížená",J427,0)</f>
        <v>0</v>
      </c>
      <c r="BG427" s="203">
        <f>IF(N427="zákl. přenesená",J427,0)</f>
        <v>0</v>
      </c>
      <c r="BH427" s="203">
        <f>IF(N427="sníž. přenesená",J427,0)</f>
        <v>0</v>
      </c>
      <c r="BI427" s="203">
        <f>IF(N427="nulová",J427,0)</f>
        <v>0</v>
      </c>
      <c r="BJ427" s="17" t="s">
        <v>86</v>
      </c>
      <c r="BK427" s="203">
        <f>ROUND(I427*H427,2)</f>
        <v>0</v>
      </c>
      <c r="BL427" s="17" t="s">
        <v>171</v>
      </c>
      <c r="BM427" s="202" t="s">
        <v>632</v>
      </c>
    </row>
    <row r="428" spans="2:51" s="12" customFormat="1" ht="11.25">
      <c r="B428" s="204"/>
      <c r="C428" s="205"/>
      <c r="D428" s="206" t="s">
        <v>157</v>
      </c>
      <c r="E428" s="207" t="s">
        <v>1</v>
      </c>
      <c r="F428" s="208" t="s">
        <v>342</v>
      </c>
      <c r="G428" s="205"/>
      <c r="H428" s="209">
        <v>12</v>
      </c>
      <c r="I428" s="210"/>
      <c r="J428" s="205"/>
      <c r="K428" s="205"/>
      <c r="L428" s="211"/>
      <c r="M428" s="212"/>
      <c r="N428" s="213"/>
      <c r="O428" s="213"/>
      <c r="P428" s="213"/>
      <c r="Q428" s="213"/>
      <c r="R428" s="213"/>
      <c r="S428" s="213"/>
      <c r="T428" s="214"/>
      <c r="AT428" s="215" t="s">
        <v>157</v>
      </c>
      <c r="AU428" s="215" t="s">
        <v>88</v>
      </c>
      <c r="AV428" s="12" t="s">
        <v>88</v>
      </c>
      <c r="AW428" s="12" t="s">
        <v>32</v>
      </c>
      <c r="AX428" s="12" t="s">
        <v>78</v>
      </c>
      <c r="AY428" s="215" t="s">
        <v>148</v>
      </c>
    </row>
    <row r="429" spans="2:51" s="12" customFormat="1" ht="11.25">
      <c r="B429" s="204"/>
      <c r="C429" s="205"/>
      <c r="D429" s="206" t="s">
        <v>157</v>
      </c>
      <c r="E429" s="207" t="s">
        <v>1</v>
      </c>
      <c r="F429" s="208" t="s">
        <v>343</v>
      </c>
      <c r="G429" s="205"/>
      <c r="H429" s="209">
        <v>7</v>
      </c>
      <c r="I429" s="210"/>
      <c r="J429" s="205"/>
      <c r="K429" s="205"/>
      <c r="L429" s="211"/>
      <c r="M429" s="212"/>
      <c r="N429" s="213"/>
      <c r="O429" s="213"/>
      <c r="P429" s="213"/>
      <c r="Q429" s="213"/>
      <c r="R429" s="213"/>
      <c r="S429" s="213"/>
      <c r="T429" s="214"/>
      <c r="AT429" s="215" t="s">
        <v>157</v>
      </c>
      <c r="AU429" s="215" t="s">
        <v>88</v>
      </c>
      <c r="AV429" s="12" t="s">
        <v>88</v>
      </c>
      <c r="AW429" s="12" t="s">
        <v>32</v>
      </c>
      <c r="AX429" s="12" t="s">
        <v>78</v>
      </c>
      <c r="AY429" s="215" t="s">
        <v>148</v>
      </c>
    </row>
    <row r="430" spans="2:51" s="13" customFormat="1" ht="11.25">
      <c r="B430" s="216"/>
      <c r="C430" s="217"/>
      <c r="D430" s="206" t="s">
        <v>157</v>
      </c>
      <c r="E430" s="218" t="s">
        <v>1</v>
      </c>
      <c r="F430" s="219" t="s">
        <v>159</v>
      </c>
      <c r="G430" s="217"/>
      <c r="H430" s="220">
        <v>19</v>
      </c>
      <c r="I430" s="221"/>
      <c r="J430" s="217"/>
      <c r="K430" s="217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157</v>
      </c>
      <c r="AU430" s="226" t="s">
        <v>88</v>
      </c>
      <c r="AV430" s="13" t="s">
        <v>155</v>
      </c>
      <c r="AW430" s="13" t="s">
        <v>32</v>
      </c>
      <c r="AX430" s="13" t="s">
        <v>86</v>
      </c>
      <c r="AY430" s="226" t="s">
        <v>148</v>
      </c>
    </row>
    <row r="431" spans="2:65" s="1" customFormat="1" ht="16.5" customHeight="1">
      <c r="B431" s="34"/>
      <c r="C431" s="227" t="s">
        <v>633</v>
      </c>
      <c r="D431" s="227" t="s">
        <v>160</v>
      </c>
      <c r="E431" s="228" t="s">
        <v>634</v>
      </c>
      <c r="F431" s="229" t="s">
        <v>635</v>
      </c>
      <c r="G431" s="230" t="s">
        <v>170</v>
      </c>
      <c r="H431" s="231">
        <v>1</v>
      </c>
      <c r="I431" s="232"/>
      <c r="J431" s="233">
        <f aca="true" t="shared" si="0" ref="J431:J438">ROUND(I431*H431,2)</f>
        <v>0</v>
      </c>
      <c r="K431" s="229" t="s">
        <v>154</v>
      </c>
      <c r="L431" s="234"/>
      <c r="M431" s="235" t="s">
        <v>1</v>
      </c>
      <c r="N431" s="236" t="s">
        <v>43</v>
      </c>
      <c r="O431" s="66"/>
      <c r="P431" s="200">
        <f aca="true" t="shared" si="1" ref="P431:P438">O431*H431</f>
        <v>0</v>
      </c>
      <c r="Q431" s="200">
        <v>0.0138</v>
      </c>
      <c r="R431" s="200">
        <f aca="true" t="shared" si="2" ref="R431:R438">Q431*H431</f>
        <v>0.0138</v>
      </c>
      <c r="S431" s="200">
        <v>0</v>
      </c>
      <c r="T431" s="201">
        <f aca="true" t="shared" si="3" ref="T431:T438">S431*H431</f>
        <v>0</v>
      </c>
      <c r="AR431" s="202" t="s">
        <v>348</v>
      </c>
      <c r="AT431" s="202" t="s">
        <v>160</v>
      </c>
      <c r="AU431" s="202" t="s">
        <v>88</v>
      </c>
      <c r="AY431" s="17" t="s">
        <v>148</v>
      </c>
      <c r="BE431" s="203">
        <f aca="true" t="shared" si="4" ref="BE431:BE438">IF(N431="základní",J431,0)</f>
        <v>0</v>
      </c>
      <c r="BF431" s="203">
        <f aca="true" t="shared" si="5" ref="BF431:BF438">IF(N431="snížená",J431,0)</f>
        <v>0</v>
      </c>
      <c r="BG431" s="203">
        <f aca="true" t="shared" si="6" ref="BG431:BG438">IF(N431="zákl. přenesená",J431,0)</f>
        <v>0</v>
      </c>
      <c r="BH431" s="203">
        <f aca="true" t="shared" si="7" ref="BH431:BH438">IF(N431="sníž. přenesená",J431,0)</f>
        <v>0</v>
      </c>
      <c r="BI431" s="203">
        <f aca="true" t="shared" si="8" ref="BI431:BI438">IF(N431="nulová",J431,0)</f>
        <v>0</v>
      </c>
      <c r="BJ431" s="17" t="s">
        <v>86</v>
      </c>
      <c r="BK431" s="203">
        <f aca="true" t="shared" si="9" ref="BK431:BK438">ROUND(I431*H431,2)</f>
        <v>0</v>
      </c>
      <c r="BL431" s="17" t="s">
        <v>171</v>
      </c>
      <c r="BM431" s="202" t="s">
        <v>636</v>
      </c>
    </row>
    <row r="432" spans="2:65" s="1" customFormat="1" ht="16.5" customHeight="1">
      <c r="B432" s="34"/>
      <c r="C432" s="227" t="s">
        <v>637</v>
      </c>
      <c r="D432" s="227" t="s">
        <v>160</v>
      </c>
      <c r="E432" s="228" t="s">
        <v>638</v>
      </c>
      <c r="F432" s="229" t="s">
        <v>639</v>
      </c>
      <c r="G432" s="230" t="s">
        <v>170</v>
      </c>
      <c r="H432" s="231">
        <v>16</v>
      </c>
      <c r="I432" s="232"/>
      <c r="J432" s="233">
        <f t="shared" si="0"/>
        <v>0</v>
      </c>
      <c r="K432" s="229" t="s">
        <v>154</v>
      </c>
      <c r="L432" s="234"/>
      <c r="M432" s="235" t="s">
        <v>1</v>
      </c>
      <c r="N432" s="236" t="s">
        <v>43</v>
      </c>
      <c r="O432" s="66"/>
      <c r="P432" s="200">
        <f t="shared" si="1"/>
        <v>0</v>
      </c>
      <c r="Q432" s="200">
        <v>0.0155</v>
      </c>
      <c r="R432" s="200">
        <f t="shared" si="2"/>
        <v>0.248</v>
      </c>
      <c r="S432" s="200">
        <v>0</v>
      </c>
      <c r="T432" s="201">
        <f t="shared" si="3"/>
        <v>0</v>
      </c>
      <c r="AR432" s="202" t="s">
        <v>348</v>
      </c>
      <c r="AT432" s="202" t="s">
        <v>160</v>
      </c>
      <c r="AU432" s="202" t="s">
        <v>88</v>
      </c>
      <c r="AY432" s="17" t="s">
        <v>148</v>
      </c>
      <c r="BE432" s="203">
        <f t="shared" si="4"/>
        <v>0</v>
      </c>
      <c r="BF432" s="203">
        <f t="shared" si="5"/>
        <v>0</v>
      </c>
      <c r="BG432" s="203">
        <f t="shared" si="6"/>
        <v>0</v>
      </c>
      <c r="BH432" s="203">
        <f t="shared" si="7"/>
        <v>0</v>
      </c>
      <c r="BI432" s="203">
        <f t="shared" si="8"/>
        <v>0</v>
      </c>
      <c r="BJ432" s="17" t="s">
        <v>86</v>
      </c>
      <c r="BK432" s="203">
        <f t="shared" si="9"/>
        <v>0</v>
      </c>
      <c r="BL432" s="17" t="s">
        <v>171</v>
      </c>
      <c r="BM432" s="202" t="s">
        <v>640</v>
      </c>
    </row>
    <row r="433" spans="2:65" s="1" customFormat="1" ht="16.5" customHeight="1">
      <c r="B433" s="34"/>
      <c r="C433" s="227" t="s">
        <v>641</v>
      </c>
      <c r="D433" s="227" t="s">
        <v>160</v>
      </c>
      <c r="E433" s="228" t="s">
        <v>642</v>
      </c>
      <c r="F433" s="229" t="s">
        <v>643</v>
      </c>
      <c r="G433" s="230" t="s">
        <v>170</v>
      </c>
      <c r="H433" s="231">
        <v>2</v>
      </c>
      <c r="I433" s="232"/>
      <c r="J433" s="233">
        <f t="shared" si="0"/>
        <v>0</v>
      </c>
      <c r="K433" s="229" t="s">
        <v>154</v>
      </c>
      <c r="L433" s="234"/>
      <c r="M433" s="235" t="s">
        <v>1</v>
      </c>
      <c r="N433" s="236" t="s">
        <v>43</v>
      </c>
      <c r="O433" s="66"/>
      <c r="P433" s="200">
        <f t="shared" si="1"/>
        <v>0</v>
      </c>
      <c r="Q433" s="200">
        <v>0.0165</v>
      </c>
      <c r="R433" s="200">
        <f t="shared" si="2"/>
        <v>0.033</v>
      </c>
      <c r="S433" s="200">
        <v>0</v>
      </c>
      <c r="T433" s="201">
        <f t="shared" si="3"/>
        <v>0</v>
      </c>
      <c r="AR433" s="202" t="s">
        <v>348</v>
      </c>
      <c r="AT433" s="202" t="s">
        <v>160</v>
      </c>
      <c r="AU433" s="202" t="s">
        <v>88</v>
      </c>
      <c r="AY433" s="17" t="s">
        <v>148</v>
      </c>
      <c r="BE433" s="203">
        <f t="shared" si="4"/>
        <v>0</v>
      </c>
      <c r="BF433" s="203">
        <f t="shared" si="5"/>
        <v>0</v>
      </c>
      <c r="BG433" s="203">
        <f t="shared" si="6"/>
        <v>0</v>
      </c>
      <c r="BH433" s="203">
        <f t="shared" si="7"/>
        <v>0</v>
      </c>
      <c r="BI433" s="203">
        <f t="shared" si="8"/>
        <v>0</v>
      </c>
      <c r="BJ433" s="17" t="s">
        <v>86</v>
      </c>
      <c r="BK433" s="203">
        <f t="shared" si="9"/>
        <v>0</v>
      </c>
      <c r="BL433" s="17" t="s">
        <v>171</v>
      </c>
      <c r="BM433" s="202" t="s">
        <v>644</v>
      </c>
    </row>
    <row r="434" spans="2:65" s="1" customFormat="1" ht="16.5" customHeight="1">
      <c r="B434" s="34"/>
      <c r="C434" s="191" t="s">
        <v>645</v>
      </c>
      <c r="D434" s="191" t="s">
        <v>150</v>
      </c>
      <c r="E434" s="192" t="s">
        <v>646</v>
      </c>
      <c r="F434" s="193" t="s">
        <v>647</v>
      </c>
      <c r="G434" s="194" t="s">
        <v>170</v>
      </c>
      <c r="H434" s="195">
        <v>19</v>
      </c>
      <c r="I434" s="196"/>
      <c r="J434" s="197">
        <f t="shared" si="0"/>
        <v>0</v>
      </c>
      <c r="K434" s="193" t="s">
        <v>154</v>
      </c>
      <c r="L434" s="38"/>
      <c r="M434" s="198" t="s">
        <v>1</v>
      </c>
      <c r="N434" s="199" t="s">
        <v>43</v>
      </c>
      <c r="O434" s="66"/>
      <c r="P434" s="200">
        <f t="shared" si="1"/>
        <v>0</v>
      </c>
      <c r="Q434" s="200">
        <v>0</v>
      </c>
      <c r="R434" s="200">
        <f t="shared" si="2"/>
        <v>0</v>
      </c>
      <c r="S434" s="200">
        <v>0</v>
      </c>
      <c r="T434" s="201">
        <f t="shared" si="3"/>
        <v>0</v>
      </c>
      <c r="AR434" s="202" t="s">
        <v>171</v>
      </c>
      <c r="AT434" s="202" t="s">
        <v>150</v>
      </c>
      <c r="AU434" s="202" t="s">
        <v>88</v>
      </c>
      <c r="AY434" s="17" t="s">
        <v>148</v>
      </c>
      <c r="BE434" s="203">
        <f t="shared" si="4"/>
        <v>0</v>
      </c>
      <c r="BF434" s="203">
        <f t="shared" si="5"/>
        <v>0</v>
      </c>
      <c r="BG434" s="203">
        <f t="shared" si="6"/>
        <v>0</v>
      </c>
      <c r="BH434" s="203">
        <f t="shared" si="7"/>
        <v>0</v>
      </c>
      <c r="BI434" s="203">
        <f t="shared" si="8"/>
        <v>0</v>
      </c>
      <c r="BJ434" s="17" t="s">
        <v>86</v>
      </c>
      <c r="BK434" s="203">
        <f t="shared" si="9"/>
        <v>0</v>
      </c>
      <c r="BL434" s="17" t="s">
        <v>171</v>
      </c>
      <c r="BM434" s="202" t="s">
        <v>648</v>
      </c>
    </row>
    <row r="435" spans="2:65" s="1" customFormat="1" ht="24" customHeight="1">
      <c r="B435" s="34"/>
      <c r="C435" s="227" t="s">
        <v>649</v>
      </c>
      <c r="D435" s="227" t="s">
        <v>160</v>
      </c>
      <c r="E435" s="228" t="s">
        <v>650</v>
      </c>
      <c r="F435" s="229" t="s">
        <v>651</v>
      </c>
      <c r="G435" s="230" t="s">
        <v>170</v>
      </c>
      <c r="H435" s="231">
        <v>19</v>
      </c>
      <c r="I435" s="232"/>
      <c r="J435" s="233">
        <f t="shared" si="0"/>
        <v>0</v>
      </c>
      <c r="K435" s="229" t="s">
        <v>154</v>
      </c>
      <c r="L435" s="234"/>
      <c r="M435" s="235" t="s">
        <v>1</v>
      </c>
      <c r="N435" s="236" t="s">
        <v>43</v>
      </c>
      <c r="O435" s="66"/>
      <c r="P435" s="200">
        <f t="shared" si="1"/>
        <v>0</v>
      </c>
      <c r="Q435" s="200">
        <v>0.0012</v>
      </c>
      <c r="R435" s="200">
        <f t="shared" si="2"/>
        <v>0.022799999999999997</v>
      </c>
      <c r="S435" s="200">
        <v>0</v>
      </c>
      <c r="T435" s="201">
        <f t="shared" si="3"/>
        <v>0</v>
      </c>
      <c r="AR435" s="202" t="s">
        <v>348</v>
      </c>
      <c r="AT435" s="202" t="s">
        <v>160</v>
      </c>
      <c r="AU435" s="202" t="s">
        <v>88</v>
      </c>
      <c r="AY435" s="17" t="s">
        <v>148</v>
      </c>
      <c r="BE435" s="203">
        <f t="shared" si="4"/>
        <v>0</v>
      </c>
      <c r="BF435" s="203">
        <f t="shared" si="5"/>
        <v>0</v>
      </c>
      <c r="BG435" s="203">
        <f t="shared" si="6"/>
        <v>0</v>
      </c>
      <c r="BH435" s="203">
        <f t="shared" si="7"/>
        <v>0</v>
      </c>
      <c r="BI435" s="203">
        <f t="shared" si="8"/>
        <v>0</v>
      </c>
      <c r="BJ435" s="17" t="s">
        <v>86</v>
      </c>
      <c r="BK435" s="203">
        <f t="shared" si="9"/>
        <v>0</v>
      </c>
      <c r="BL435" s="17" t="s">
        <v>171</v>
      </c>
      <c r="BM435" s="202" t="s">
        <v>652</v>
      </c>
    </row>
    <row r="436" spans="2:65" s="1" customFormat="1" ht="24" customHeight="1">
      <c r="B436" s="34"/>
      <c r="C436" s="227" t="s">
        <v>653</v>
      </c>
      <c r="D436" s="227" t="s">
        <v>160</v>
      </c>
      <c r="E436" s="228" t="s">
        <v>654</v>
      </c>
      <c r="F436" s="229" t="s">
        <v>655</v>
      </c>
      <c r="G436" s="230" t="s">
        <v>170</v>
      </c>
      <c r="H436" s="231">
        <v>19</v>
      </c>
      <c r="I436" s="232"/>
      <c r="J436" s="233">
        <f t="shared" si="0"/>
        <v>0</v>
      </c>
      <c r="K436" s="229" t="s">
        <v>154</v>
      </c>
      <c r="L436" s="234"/>
      <c r="M436" s="235" t="s">
        <v>1</v>
      </c>
      <c r="N436" s="236" t="s">
        <v>43</v>
      </c>
      <c r="O436" s="66"/>
      <c r="P436" s="200">
        <f t="shared" si="1"/>
        <v>0</v>
      </c>
      <c r="Q436" s="200">
        <v>0.00052</v>
      </c>
      <c r="R436" s="200">
        <f t="shared" si="2"/>
        <v>0.00988</v>
      </c>
      <c r="S436" s="200">
        <v>0</v>
      </c>
      <c r="T436" s="201">
        <f t="shared" si="3"/>
        <v>0</v>
      </c>
      <c r="AR436" s="202" t="s">
        <v>348</v>
      </c>
      <c r="AT436" s="202" t="s">
        <v>160</v>
      </c>
      <c r="AU436" s="202" t="s">
        <v>88</v>
      </c>
      <c r="AY436" s="17" t="s">
        <v>148</v>
      </c>
      <c r="BE436" s="203">
        <f t="shared" si="4"/>
        <v>0</v>
      </c>
      <c r="BF436" s="203">
        <f t="shared" si="5"/>
        <v>0</v>
      </c>
      <c r="BG436" s="203">
        <f t="shared" si="6"/>
        <v>0</v>
      </c>
      <c r="BH436" s="203">
        <f t="shared" si="7"/>
        <v>0</v>
      </c>
      <c r="BI436" s="203">
        <f t="shared" si="8"/>
        <v>0</v>
      </c>
      <c r="BJ436" s="17" t="s">
        <v>86</v>
      </c>
      <c r="BK436" s="203">
        <f t="shared" si="9"/>
        <v>0</v>
      </c>
      <c r="BL436" s="17" t="s">
        <v>171</v>
      </c>
      <c r="BM436" s="202" t="s">
        <v>656</v>
      </c>
    </row>
    <row r="437" spans="2:65" s="1" customFormat="1" ht="16.5" customHeight="1">
      <c r="B437" s="34"/>
      <c r="C437" s="227" t="s">
        <v>657</v>
      </c>
      <c r="D437" s="227" t="s">
        <v>160</v>
      </c>
      <c r="E437" s="228" t="s">
        <v>658</v>
      </c>
      <c r="F437" s="229" t="s">
        <v>659</v>
      </c>
      <c r="G437" s="230" t="s">
        <v>170</v>
      </c>
      <c r="H437" s="231">
        <v>19</v>
      </c>
      <c r="I437" s="232"/>
      <c r="J437" s="233">
        <f t="shared" si="0"/>
        <v>0</v>
      </c>
      <c r="K437" s="229" t="s">
        <v>154</v>
      </c>
      <c r="L437" s="234"/>
      <c r="M437" s="235" t="s">
        <v>1</v>
      </c>
      <c r="N437" s="236" t="s">
        <v>43</v>
      </c>
      <c r="O437" s="66"/>
      <c r="P437" s="200">
        <f t="shared" si="1"/>
        <v>0</v>
      </c>
      <c r="Q437" s="200">
        <v>0.00015</v>
      </c>
      <c r="R437" s="200">
        <f t="shared" si="2"/>
        <v>0.0028499999999999997</v>
      </c>
      <c r="S437" s="200">
        <v>0</v>
      </c>
      <c r="T437" s="201">
        <f t="shared" si="3"/>
        <v>0</v>
      </c>
      <c r="AR437" s="202" t="s">
        <v>348</v>
      </c>
      <c r="AT437" s="202" t="s">
        <v>160</v>
      </c>
      <c r="AU437" s="202" t="s">
        <v>88</v>
      </c>
      <c r="AY437" s="17" t="s">
        <v>148</v>
      </c>
      <c r="BE437" s="203">
        <f t="shared" si="4"/>
        <v>0</v>
      </c>
      <c r="BF437" s="203">
        <f t="shared" si="5"/>
        <v>0</v>
      </c>
      <c r="BG437" s="203">
        <f t="shared" si="6"/>
        <v>0</v>
      </c>
      <c r="BH437" s="203">
        <f t="shared" si="7"/>
        <v>0</v>
      </c>
      <c r="BI437" s="203">
        <f t="shared" si="8"/>
        <v>0</v>
      </c>
      <c r="BJ437" s="17" t="s">
        <v>86</v>
      </c>
      <c r="BK437" s="203">
        <f t="shared" si="9"/>
        <v>0</v>
      </c>
      <c r="BL437" s="17" t="s">
        <v>171</v>
      </c>
      <c r="BM437" s="202" t="s">
        <v>660</v>
      </c>
    </row>
    <row r="438" spans="2:65" s="1" customFormat="1" ht="24" customHeight="1">
      <c r="B438" s="34"/>
      <c r="C438" s="191" t="s">
        <v>661</v>
      </c>
      <c r="D438" s="191" t="s">
        <v>150</v>
      </c>
      <c r="E438" s="192" t="s">
        <v>662</v>
      </c>
      <c r="F438" s="193" t="s">
        <v>663</v>
      </c>
      <c r="G438" s="194" t="s">
        <v>170</v>
      </c>
      <c r="H438" s="195">
        <v>10</v>
      </c>
      <c r="I438" s="196"/>
      <c r="J438" s="197">
        <f t="shared" si="0"/>
        <v>0</v>
      </c>
      <c r="K438" s="193" t="s">
        <v>154</v>
      </c>
      <c r="L438" s="38"/>
      <c r="M438" s="198" t="s">
        <v>1</v>
      </c>
      <c r="N438" s="199" t="s">
        <v>43</v>
      </c>
      <c r="O438" s="66"/>
      <c r="P438" s="200">
        <f t="shared" si="1"/>
        <v>0</v>
      </c>
      <c r="Q438" s="200">
        <v>0</v>
      </c>
      <c r="R438" s="200">
        <f t="shared" si="2"/>
        <v>0</v>
      </c>
      <c r="S438" s="200">
        <v>0.024</v>
      </c>
      <c r="T438" s="201">
        <f t="shared" si="3"/>
        <v>0.24</v>
      </c>
      <c r="AR438" s="202" t="s">
        <v>171</v>
      </c>
      <c r="AT438" s="202" t="s">
        <v>150</v>
      </c>
      <c r="AU438" s="202" t="s">
        <v>88</v>
      </c>
      <c r="AY438" s="17" t="s">
        <v>148</v>
      </c>
      <c r="BE438" s="203">
        <f t="shared" si="4"/>
        <v>0</v>
      </c>
      <c r="BF438" s="203">
        <f t="shared" si="5"/>
        <v>0</v>
      </c>
      <c r="BG438" s="203">
        <f t="shared" si="6"/>
        <v>0</v>
      </c>
      <c r="BH438" s="203">
        <f t="shared" si="7"/>
        <v>0</v>
      </c>
      <c r="BI438" s="203">
        <f t="shared" si="8"/>
        <v>0</v>
      </c>
      <c r="BJ438" s="17" t="s">
        <v>86</v>
      </c>
      <c r="BK438" s="203">
        <f t="shared" si="9"/>
        <v>0</v>
      </c>
      <c r="BL438" s="17" t="s">
        <v>171</v>
      </c>
      <c r="BM438" s="202" t="s">
        <v>664</v>
      </c>
    </row>
    <row r="439" spans="2:51" s="14" customFormat="1" ht="11.25">
      <c r="B439" s="239"/>
      <c r="C439" s="240"/>
      <c r="D439" s="206" t="s">
        <v>157</v>
      </c>
      <c r="E439" s="241" t="s">
        <v>1</v>
      </c>
      <c r="F439" s="242" t="s">
        <v>665</v>
      </c>
      <c r="G439" s="240"/>
      <c r="H439" s="241" t="s">
        <v>1</v>
      </c>
      <c r="I439" s="243"/>
      <c r="J439" s="240"/>
      <c r="K439" s="240"/>
      <c r="L439" s="244"/>
      <c r="M439" s="245"/>
      <c r="N439" s="246"/>
      <c r="O439" s="246"/>
      <c r="P439" s="246"/>
      <c r="Q439" s="246"/>
      <c r="R439" s="246"/>
      <c r="S439" s="246"/>
      <c r="T439" s="247"/>
      <c r="AT439" s="248" t="s">
        <v>157</v>
      </c>
      <c r="AU439" s="248" t="s">
        <v>88</v>
      </c>
      <c r="AV439" s="14" t="s">
        <v>86</v>
      </c>
      <c r="AW439" s="14" t="s">
        <v>32</v>
      </c>
      <c r="AX439" s="14" t="s">
        <v>78</v>
      </c>
      <c r="AY439" s="248" t="s">
        <v>148</v>
      </c>
    </row>
    <row r="440" spans="2:51" s="12" customFormat="1" ht="11.25">
      <c r="B440" s="204"/>
      <c r="C440" s="205"/>
      <c r="D440" s="206" t="s">
        <v>157</v>
      </c>
      <c r="E440" s="207" t="s">
        <v>1</v>
      </c>
      <c r="F440" s="208" t="s">
        <v>666</v>
      </c>
      <c r="G440" s="205"/>
      <c r="H440" s="209">
        <v>5</v>
      </c>
      <c r="I440" s="210"/>
      <c r="J440" s="205"/>
      <c r="K440" s="205"/>
      <c r="L440" s="211"/>
      <c r="M440" s="212"/>
      <c r="N440" s="213"/>
      <c r="O440" s="213"/>
      <c r="P440" s="213"/>
      <c r="Q440" s="213"/>
      <c r="R440" s="213"/>
      <c r="S440" s="213"/>
      <c r="T440" s="214"/>
      <c r="AT440" s="215" t="s">
        <v>157</v>
      </c>
      <c r="AU440" s="215" t="s">
        <v>88</v>
      </c>
      <c r="AV440" s="12" t="s">
        <v>88</v>
      </c>
      <c r="AW440" s="12" t="s">
        <v>32</v>
      </c>
      <c r="AX440" s="12" t="s">
        <v>78</v>
      </c>
      <c r="AY440" s="215" t="s">
        <v>148</v>
      </c>
    </row>
    <row r="441" spans="2:51" s="12" customFormat="1" ht="11.25">
      <c r="B441" s="204"/>
      <c r="C441" s="205"/>
      <c r="D441" s="206" t="s">
        <v>157</v>
      </c>
      <c r="E441" s="207" t="s">
        <v>1</v>
      </c>
      <c r="F441" s="208" t="s">
        <v>667</v>
      </c>
      <c r="G441" s="205"/>
      <c r="H441" s="209">
        <v>5</v>
      </c>
      <c r="I441" s="210"/>
      <c r="J441" s="205"/>
      <c r="K441" s="205"/>
      <c r="L441" s="211"/>
      <c r="M441" s="212"/>
      <c r="N441" s="213"/>
      <c r="O441" s="213"/>
      <c r="P441" s="213"/>
      <c r="Q441" s="213"/>
      <c r="R441" s="213"/>
      <c r="S441" s="213"/>
      <c r="T441" s="214"/>
      <c r="AT441" s="215" t="s">
        <v>157</v>
      </c>
      <c r="AU441" s="215" t="s">
        <v>88</v>
      </c>
      <c r="AV441" s="12" t="s">
        <v>88</v>
      </c>
      <c r="AW441" s="12" t="s">
        <v>32</v>
      </c>
      <c r="AX441" s="12" t="s">
        <v>78</v>
      </c>
      <c r="AY441" s="215" t="s">
        <v>148</v>
      </c>
    </row>
    <row r="442" spans="2:51" s="13" customFormat="1" ht="11.25">
      <c r="B442" s="216"/>
      <c r="C442" s="217"/>
      <c r="D442" s="206" t="s">
        <v>157</v>
      </c>
      <c r="E442" s="218" t="s">
        <v>1</v>
      </c>
      <c r="F442" s="219" t="s">
        <v>159</v>
      </c>
      <c r="G442" s="217"/>
      <c r="H442" s="220">
        <v>10</v>
      </c>
      <c r="I442" s="221"/>
      <c r="J442" s="217"/>
      <c r="K442" s="217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157</v>
      </c>
      <c r="AU442" s="226" t="s">
        <v>88</v>
      </c>
      <c r="AV442" s="13" t="s">
        <v>155</v>
      </c>
      <c r="AW442" s="13" t="s">
        <v>32</v>
      </c>
      <c r="AX442" s="13" t="s">
        <v>86</v>
      </c>
      <c r="AY442" s="226" t="s">
        <v>148</v>
      </c>
    </row>
    <row r="443" spans="2:65" s="1" customFormat="1" ht="24" customHeight="1">
      <c r="B443" s="34"/>
      <c r="C443" s="191" t="s">
        <v>668</v>
      </c>
      <c r="D443" s="191" t="s">
        <v>150</v>
      </c>
      <c r="E443" s="192" t="s">
        <v>669</v>
      </c>
      <c r="F443" s="193" t="s">
        <v>670</v>
      </c>
      <c r="G443" s="194" t="s">
        <v>175</v>
      </c>
      <c r="H443" s="195">
        <v>0.33</v>
      </c>
      <c r="I443" s="196"/>
      <c r="J443" s="197">
        <f>ROUND(I443*H443,2)</f>
        <v>0</v>
      </c>
      <c r="K443" s="193" t="s">
        <v>154</v>
      </c>
      <c r="L443" s="38"/>
      <c r="M443" s="198" t="s">
        <v>1</v>
      </c>
      <c r="N443" s="199" t="s">
        <v>43</v>
      </c>
      <c r="O443" s="66"/>
      <c r="P443" s="200">
        <f>O443*H443</f>
        <v>0</v>
      </c>
      <c r="Q443" s="200">
        <v>0</v>
      </c>
      <c r="R443" s="200">
        <f>Q443*H443</f>
        <v>0</v>
      </c>
      <c r="S443" s="200">
        <v>0</v>
      </c>
      <c r="T443" s="201">
        <f>S443*H443</f>
        <v>0</v>
      </c>
      <c r="AR443" s="202" t="s">
        <v>171</v>
      </c>
      <c r="AT443" s="202" t="s">
        <v>150</v>
      </c>
      <c r="AU443" s="202" t="s">
        <v>88</v>
      </c>
      <c r="AY443" s="17" t="s">
        <v>148</v>
      </c>
      <c r="BE443" s="203">
        <f>IF(N443="základní",J443,0)</f>
        <v>0</v>
      </c>
      <c r="BF443" s="203">
        <f>IF(N443="snížená",J443,0)</f>
        <v>0</v>
      </c>
      <c r="BG443" s="203">
        <f>IF(N443="zákl. přenesená",J443,0)</f>
        <v>0</v>
      </c>
      <c r="BH443" s="203">
        <f>IF(N443="sníž. přenesená",J443,0)</f>
        <v>0</v>
      </c>
      <c r="BI443" s="203">
        <f>IF(N443="nulová",J443,0)</f>
        <v>0</v>
      </c>
      <c r="BJ443" s="17" t="s">
        <v>86</v>
      </c>
      <c r="BK443" s="203">
        <f>ROUND(I443*H443,2)</f>
        <v>0</v>
      </c>
      <c r="BL443" s="17" t="s">
        <v>171</v>
      </c>
      <c r="BM443" s="202" t="s">
        <v>671</v>
      </c>
    </row>
    <row r="444" spans="2:63" s="11" customFormat="1" ht="22.9" customHeight="1">
      <c r="B444" s="175"/>
      <c r="C444" s="176"/>
      <c r="D444" s="177" t="s">
        <v>77</v>
      </c>
      <c r="E444" s="189" t="s">
        <v>672</v>
      </c>
      <c r="F444" s="189" t="s">
        <v>673</v>
      </c>
      <c r="G444" s="176"/>
      <c r="H444" s="176"/>
      <c r="I444" s="179"/>
      <c r="J444" s="190">
        <f>BK444</f>
        <v>0</v>
      </c>
      <c r="K444" s="176"/>
      <c r="L444" s="181"/>
      <c r="M444" s="182"/>
      <c r="N444" s="183"/>
      <c r="O444" s="183"/>
      <c r="P444" s="184">
        <f>SUM(P445:P449)</f>
        <v>0</v>
      </c>
      <c r="Q444" s="183"/>
      <c r="R444" s="184">
        <f>SUM(R445:R449)</f>
        <v>0.49583999999999995</v>
      </c>
      <c r="S444" s="183"/>
      <c r="T444" s="185">
        <f>SUM(T445:T449)</f>
        <v>0</v>
      </c>
      <c r="AR444" s="186" t="s">
        <v>88</v>
      </c>
      <c r="AT444" s="187" t="s">
        <v>77</v>
      </c>
      <c r="AU444" s="187" t="s">
        <v>86</v>
      </c>
      <c r="AY444" s="186" t="s">
        <v>148</v>
      </c>
      <c r="BK444" s="188">
        <f>SUM(BK445:BK449)</f>
        <v>0</v>
      </c>
    </row>
    <row r="445" spans="2:65" s="1" customFormat="1" ht="24" customHeight="1">
      <c r="B445" s="34"/>
      <c r="C445" s="191" t="s">
        <v>674</v>
      </c>
      <c r="D445" s="191" t="s">
        <v>150</v>
      </c>
      <c r="E445" s="192" t="s">
        <v>675</v>
      </c>
      <c r="F445" s="193" t="s">
        <v>676</v>
      </c>
      <c r="G445" s="194" t="s">
        <v>153</v>
      </c>
      <c r="H445" s="195">
        <v>103.3</v>
      </c>
      <c r="I445" s="196"/>
      <c r="J445" s="197">
        <f>ROUND(I445*H445,2)</f>
        <v>0</v>
      </c>
      <c r="K445" s="193" t="s">
        <v>154</v>
      </c>
      <c r="L445" s="38"/>
      <c r="M445" s="198" t="s">
        <v>1</v>
      </c>
      <c r="N445" s="199" t="s">
        <v>43</v>
      </c>
      <c r="O445" s="66"/>
      <c r="P445" s="200">
        <f>O445*H445</f>
        <v>0</v>
      </c>
      <c r="Q445" s="200">
        <v>0.0048</v>
      </c>
      <c r="R445" s="200">
        <f>Q445*H445</f>
        <v>0.49583999999999995</v>
      </c>
      <c r="S445" s="200">
        <v>0</v>
      </c>
      <c r="T445" s="201">
        <f>S445*H445</f>
        <v>0</v>
      </c>
      <c r="AR445" s="202" t="s">
        <v>171</v>
      </c>
      <c r="AT445" s="202" t="s">
        <v>150</v>
      </c>
      <c r="AU445" s="202" t="s">
        <v>88</v>
      </c>
      <c r="AY445" s="17" t="s">
        <v>148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17" t="s">
        <v>86</v>
      </c>
      <c r="BK445" s="203">
        <f>ROUND(I445*H445,2)</f>
        <v>0</v>
      </c>
      <c r="BL445" s="17" t="s">
        <v>171</v>
      </c>
      <c r="BM445" s="202" t="s">
        <v>677</v>
      </c>
    </row>
    <row r="446" spans="2:51" s="12" customFormat="1" ht="11.25">
      <c r="B446" s="204"/>
      <c r="C446" s="205"/>
      <c r="D446" s="206" t="s">
        <v>157</v>
      </c>
      <c r="E446" s="207" t="s">
        <v>1</v>
      </c>
      <c r="F446" s="208" t="s">
        <v>590</v>
      </c>
      <c r="G446" s="205"/>
      <c r="H446" s="209">
        <v>50.75</v>
      </c>
      <c r="I446" s="210"/>
      <c r="J446" s="205"/>
      <c r="K446" s="205"/>
      <c r="L446" s="211"/>
      <c r="M446" s="212"/>
      <c r="N446" s="213"/>
      <c r="O446" s="213"/>
      <c r="P446" s="213"/>
      <c r="Q446" s="213"/>
      <c r="R446" s="213"/>
      <c r="S446" s="213"/>
      <c r="T446" s="214"/>
      <c r="AT446" s="215" t="s">
        <v>157</v>
      </c>
      <c r="AU446" s="215" t="s">
        <v>88</v>
      </c>
      <c r="AV446" s="12" t="s">
        <v>88</v>
      </c>
      <c r="AW446" s="12" t="s">
        <v>32</v>
      </c>
      <c r="AX446" s="12" t="s">
        <v>78</v>
      </c>
      <c r="AY446" s="215" t="s">
        <v>148</v>
      </c>
    </row>
    <row r="447" spans="2:51" s="12" customFormat="1" ht="11.25">
      <c r="B447" s="204"/>
      <c r="C447" s="205"/>
      <c r="D447" s="206" t="s">
        <v>157</v>
      </c>
      <c r="E447" s="207" t="s">
        <v>1</v>
      </c>
      <c r="F447" s="208" t="s">
        <v>591</v>
      </c>
      <c r="G447" s="205"/>
      <c r="H447" s="209">
        <v>52.55</v>
      </c>
      <c r="I447" s="210"/>
      <c r="J447" s="205"/>
      <c r="K447" s="205"/>
      <c r="L447" s="211"/>
      <c r="M447" s="212"/>
      <c r="N447" s="213"/>
      <c r="O447" s="213"/>
      <c r="P447" s="213"/>
      <c r="Q447" s="213"/>
      <c r="R447" s="213"/>
      <c r="S447" s="213"/>
      <c r="T447" s="214"/>
      <c r="AT447" s="215" t="s">
        <v>157</v>
      </c>
      <c r="AU447" s="215" t="s">
        <v>88</v>
      </c>
      <c r="AV447" s="12" t="s">
        <v>88</v>
      </c>
      <c r="AW447" s="12" t="s">
        <v>32</v>
      </c>
      <c r="AX447" s="12" t="s">
        <v>78</v>
      </c>
      <c r="AY447" s="215" t="s">
        <v>148</v>
      </c>
    </row>
    <row r="448" spans="2:51" s="13" customFormat="1" ht="11.25">
      <c r="B448" s="216"/>
      <c r="C448" s="217"/>
      <c r="D448" s="206" t="s">
        <v>157</v>
      </c>
      <c r="E448" s="218" t="s">
        <v>1</v>
      </c>
      <c r="F448" s="219" t="s">
        <v>159</v>
      </c>
      <c r="G448" s="217"/>
      <c r="H448" s="220">
        <v>103.3</v>
      </c>
      <c r="I448" s="221"/>
      <c r="J448" s="217"/>
      <c r="K448" s="217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157</v>
      </c>
      <c r="AU448" s="226" t="s">
        <v>88</v>
      </c>
      <c r="AV448" s="13" t="s">
        <v>155</v>
      </c>
      <c r="AW448" s="13" t="s">
        <v>32</v>
      </c>
      <c r="AX448" s="13" t="s">
        <v>86</v>
      </c>
      <c r="AY448" s="226" t="s">
        <v>148</v>
      </c>
    </row>
    <row r="449" spans="2:65" s="1" customFormat="1" ht="24" customHeight="1">
      <c r="B449" s="34"/>
      <c r="C449" s="191" t="s">
        <v>678</v>
      </c>
      <c r="D449" s="191" t="s">
        <v>150</v>
      </c>
      <c r="E449" s="192" t="s">
        <v>679</v>
      </c>
      <c r="F449" s="193" t="s">
        <v>680</v>
      </c>
      <c r="G449" s="194" t="s">
        <v>175</v>
      </c>
      <c r="H449" s="195">
        <v>0.496</v>
      </c>
      <c r="I449" s="196"/>
      <c r="J449" s="197">
        <f>ROUND(I449*H449,2)</f>
        <v>0</v>
      </c>
      <c r="K449" s="193" t="s">
        <v>154</v>
      </c>
      <c r="L449" s="38"/>
      <c r="M449" s="198" t="s">
        <v>1</v>
      </c>
      <c r="N449" s="199" t="s">
        <v>43</v>
      </c>
      <c r="O449" s="66"/>
      <c r="P449" s="200">
        <f>O449*H449</f>
        <v>0</v>
      </c>
      <c r="Q449" s="200">
        <v>0</v>
      </c>
      <c r="R449" s="200">
        <f>Q449*H449</f>
        <v>0</v>
      </c>
      <c r="S449" s="200">
        <v>0</v>
      </c>
      <c r="T449" s="201">
        <f>S449*H449</f>
        <v>0</v>
      </c>
      <c r="AR449" s="202" t="s">
        <v>171</v>
      </c>
      <c r="AT449" s="202" t="s">
        <v>150</v>
      </c>
      <c r="AU449" s="202" t="s">
        <v>88</v>
      </c>
      <c r="AY449" s="17" t="s">
        <v>148</v>
      </c>
      <c r="BE449" s="203">
        <f>IF(N449="základní",J449,0)</f>
        <v>0</v>
      </c>
      <c r="BF449" s="203">
        <f>IF(N449="snížená",J449,0)</f>
        <v>0</v>
      </c>
      <c r="BG449" s="203">
        <f>IF(N449="zákl. přenesená",J449,0)</f>
        <v>0</v>
      </c>
      <c r="BH449" s="203">
        <f>IF(N449="sníž. přenesená",J449,0)</f>
        <v>0</v>
      </c>
      <c r="BI449" s="203">
        <f>IF(N449="nulová",J449,0)</f>
        <v>0</v>
      </c>
      <c r="BJ449" s="17" t="s">
        <v>86</v>
      </c>
      <c r="BK449" s="203">
        <f>ROUND(I449*H449,2)</f>
        <v>0</v>
      </c>
      <c r="BL449" s="17" t="s">
        <v>171</v>
      </c>
      <c r="BM449" s="202" t="s">
        <v>681</v>
      </c>
    </row>
    <row r="450" spans="2:63" s="11" customFormat="1" ht="22.9" customHeight="1">
      <c r="B450" s="175"/>
      <c r="C450" s="176"/>
      <c r="D450" s="177" t="s">
        <v>77</v>
      </c>
      <c r="E450" s="189" t="s">
        <v>682</v>
      </c>
      <c r="F450" s="189" t="s">
        <v>683</v>
      </c>
      <c r="G450" s="176"/>
      <c r="H450" s="176"/>
      <c r="I450" s="179"/>
      <c r="J450" s="190">
        <f>BK450</f>
        <v>0</v>
      </c>
      <c r="K450" s="176"/>
      <c r="L450" s="181"/>
      <c r="M450" s="182"/>
      <c r="N450" s="183"/>
      <c r="O450" s="183"/>
      <c r="P450" s="184">
        <f>SUM(P451:P484)</f>
        <v>0</v>
      </c>
      <c r="Q450" s="183"/>
      <c r="R450" s="184">
        <f>SUM(R451:R484)</f>
        <v>4.9764186</v>
      </c>
      <c r="S450" s="183"/>
      <c r="T450" s="185">
        <f>SUM(T451:T484)</f>
        <v>0</v>
      </c>
      <c r="AR450" s="186" t="s">
        <v>88</v>
      </c>
      <c r="AT450" s="187" t="s">
        <v>77</v>
      </c>
      <c r="AU450" s="187" t="s">
        <v>86</v>
      </c>
      <c r="AY450" s="186" t="s">
        <v>148</v>
      </c>
      <c r="BK450" s="188">
        <f>SUM(BK451:BK484)</f>
        <v>0</v>
      </c>
    </row>
    <row r="451" spans="2:65" s="1" customFormat="1" ht="16.5" customHeight="1">
      <c r="B451" s="34"/>
      <c r="C451" s="191" t="s">
        <v>684</v>
      </c>
      <c r="D451" s="191" t="s">
        <v>150</v>
      </c>
      <c r="E451" s="192" t="s">
        <v>685</v>
      </c>
      <c r="F451" s="193" t="s">
        <v>686</v>
      </c>
      <c r="G451" s="194" t="s">
        <v>153</v>
      </c>
      <c r="H451" s="195">
        <v>253.894</v>
      </c>
      <c r="I451" s="196"/>
      <c r="J451" s="197">
        <f>ROUND(I451*H451,2)</f>
        <v>0</v>
      </c>
      <c r="K451" s="193" t="s">
        <v>154</v>
      </c>
      <c r="L451" s="38"/>
      <c r="M451" s="198" t="s">
        <v>1</v>
      </c>
      <c r="N451" s="199" t="s">
        <v>43</v>
      </c>
      <c r="O451" s="66"/>
      <c r="P451" s="200">
        <f>O451*H451</f>
        <v>0</v>
      </c>
      <c r="Q451" s="200">
        <v>0.0003</v>
      </c>
      <c r="R451" s="200">
        <f>Q451*H451</f>
        <v>0.07616819999999999</v>
      </c>
      <c r="S451" s="200">
        <v>0</v>
      </c>
      <c r="T451" s="201">
        <f>S451*H451</f>
        <v>0</v>
      </c>
      <c r="AR451" s="202" t="s">
        <v>171</v>
      </c>
      <c r="AT451" s="202" t="s">
        <v>150</v>
      </c>
      <c r="AU451" s="202" t="s">
        <v>88</v>
      </c>
      <c r="AY451" s="17" t="s">
        <v>148</v>
      </c>
      <c r="BE451" s="203">
        <f>IF(N451="základní",J451,0)</f>
        <v>0</v>
      </c>
      <c r="BF451" s="203">
        <f>IF(N451="snížená",J451,0)</f>
        <v>0</v>
      </c>
      <c r="BG451" s="203">
        <f>IF(N451="zákl. přenesená",J451,0)</f>
        <v>0</v>
      </c>
      <c r="BH451" s="203">
        <f>IF(N451="sníž. přenesená",J451,0)</f>
        <v>0</v>
      </c>
      <c r="BI451" s="203">
        <f>IF(N451="nulová",J451,0)</f>
        <v>0</v>
      </c>
      <c r="BJ451" s="17" t="s">
        <v>86</v>
      </c>
      <c r="BK451" s="203">
        <f>ROUND(I451*H451,2)</f>
        <v>0</v>
      </c>
      <c r="BL451" s="17" t="s">
        <v>171</v>
      </c>
      <c r="BM451" s="202" t="s">
        <v>687</v>
      </c>
    </row>
    <row r="452" spans="2:51" s="14" customFormat="1" ht="11.25">
      <c r="B452" s="239"/>
      <c r="C452" s="240"/>
      <c r="D452" s="206" t="s">
        <v>157</v>
      </c>
      <c r="E452" s="241" t="s">
        <v>1</v>
      </c>
      <c r="F452" s="242" t="s">
        <v>189</v>
      </c>
      <c r="G452" s="240"/>
      <c r="H452" s="241" t="s">
        <v>1</v>
      </c>
      <c r="I452" s="243"/>
      <c r="J452" s="240"/>
      <c r="K452" s="240"/>
      <c r="L452" s="244"/>
      <c r="M452" s="245"/>
      <c r="N452" s="246"/>
      <c r="O452" s="246"/>
      <c r="P452" s="246"/>
      <c r="Q452" s="246"/>
      <c r="R452" s="246"/>
      <c r="S452" s="246"/>
      <c r="T452" s="247"/>
      <c r="AT452" s="248" t="s">
        <v>157</v>
      </c>
      <c r="AU452" s="248" t="s">
        <v>88</v>
      </c>
      <c r="AV452" s="14" t="s">
        <v>86</v>
      </c>
      <c r="AW452" s="14" t="s">
        <v>32</v>
      </c>
      <c r="AX452" s="14" t="s">
        <v>78</v>
      </c>
      <c r="AY452" s="248" t="s">
        <v>148</v>
      </c>
    </row>
    <row r="453" spans="2:51" s="12" customFormat="1" ht="22.5">
      <c r="B453" s="204"/>
      <c r="C453" s="205"/>
      <c r="D453" s="206" t="s">
        <v>157</v>
      </c>
      <c r="E453" s="207" t="s">
        <v>1</v>
      </c>
      <c r="F453" s="208" t="s">
        <v>688</v>
      </c>
      <c r="G453" s="205"/>
      <c r="H453" s="209">
        <v>145.8</v>
      </c>
      <c r="I453" s="210"/>
      <c r="J453" s="205"/>
      <c r="K453" s="205"/>
      <c r="L453" s="211"/>
      <c r="M453" s="212"/>
      <c r="N453" s="213"/>
      <c r="O453" s="213"/>
      <c r="P453" s="213"/>
      <c r="Q453" s="213"/>
      <c r="R453" s="213"/>
      <c r="S453" s="213"/>
      <c r="T453" s="214"/>
      <c r="AT453" s="215" t="s">
        <v>157</v>
      </c>
      <c r="AU453" s="215" t="s">
        <v>88</v>
      </c>
      <c r="AV453" s="12" t="s">
        <v>88</v>
      </c>
      <c r="AW453" s="12" t="s">
        <v>32</v>
      </c>
      <c r="AX453" s="12" t="s">
        <v>78</v>
      </c>
      <c r="AY453" s="215" t="s">
        <v>148</v>
      </c>
    </row>
    <row r="454" spans="2:51" s="14" customFormat="1" ht="11.25">
      <c r="B454" s="239"/>
      <c r="C454" s="240"/>
      <c r="D454" s="206" t="s">
        <v>157</v>
      </c>
      <c r="E454" s="241" t="s">
        <v>1</v>
      </c>
      <c r="F454" s="242" t="s">
        <v>196</v>
      </c>
      <c r="G454" s="240"/>
      <c r="H454" s="241" t="s">
        <v>1</v>
      </c>
      <c r="I454" s="243"/>
      <c r="J454" s="240"/>
      <c r="K454" s="240"/>
      <c r="L454" s="244"/>
      <c r="M454" s="245"/>
      <c r="N454" s="246"/>
      <c r="O454" s="246"/>
      <c r="P454" s="246"/>
      <c r="Q454" s="246"/>
      <c r="R454" s="246"/>
      <c r="S454" s="246"/>
      <c r="T454" s="247"/>
      <c r="AT454" s="248" t="s">
        <v>157</v>
      </c>
      <c r="AU454" s="248" t="s">
        <v>88</v>
      </c>
      <c r="AV454" s="14" t="s">
        <v>86</v>
      </c>
      <c r="AW454" s="14" t="s">
        <v>32</v>
      </c>
      <c r="AX454" s="14" t="s">
        <v>78</v>
      </c>
      <c r="AY454" s="248" t="s">
        <v>148</v>
      </c>
    </row>
    <row r="455" spans="2:51" s="12" customFormat="1" ht="22.5">
      <c r="B455" s="204"/>
      <c r="C455" s="205"/>
      <c r="D455" s="206" t="s">
        <v>157</v>
      </c>
      <c r="E455" s="207" t="s">
        <v>1</v>
      </c>
      <c r="F455" s="208" t="s">
        <v>689</v>
      </c>
      <c r="G455" s="205"/>
      <c r="H455" s="209">
        <v>138.038</v>
      </c>
      <c r="I455" s="210"/>
      <c r="J455" s="205"/>
      <c r="K455" s="205"/>
      <c r="L455" s="211"/>
      <c r="M455" s="212"/>
      <c r="N455" s="213"/>
      <c r="O455" s="213"/>
      <c r="P455" s="213"/>
      <c r="Q455" s="213"/>
      <c r="R455" s="213"/>
      <c r="S455" s="213"/>
      <c r="T455" s="214"/>
      <c r="AT455" s="215" t="s">
        <v>157</v>
      </c>
      <c r="AU455" s="215" t="s">
        <v>88</v>
      </c>
      <c r="AV455" s="12" t="s">
        <v>88</v>
      </c>
      <c r="AW455" s="12" t="s">
        <v>32</v>
      </c>
      <c r="AX455" s="12" t="s">
        <v>78</v>
      </c>
      <c r="AY455" s="215" t="s">
        <v>148</v>
      </c>
    </row>
    <row r="456" spans="2:51" s="14" customFormat="1" ht="11.25">
      <c r="B456" s="239"/>
      <c r="C456" s="240"/>
      <c r="D456" s="206" t="s">
        <v>157</v>
      </c>
      <c r="E456" s="241" t="s">
        <v>1</v>
      </c>
      <c r="F456" s="242" t="s">
        <v>205</v>
      </c>
      <c r="G456" s="240"/>
      <c r="H456" s="241" t="s">
        <v>1</v>
      </c>
      <c r="I456" s="243"/>
      <c r="J456" s="240"/>
      <c r="K456" s="240"/>
      <c r="L456" s="244"/>
      <c r="M456" s="245"/>
      <c r="N456" s="246"/>
      <c r="O456" s="246"/>
      <c r="P456" s="246"/>
      <c r="Q456" s="246"/>
      <c r="R456" s="246"/>
      <c r="S456" s="246"/>
      <c r="T456" s="247"/>
      <c r="AT456" s="248" t="s">
        <v>157</v>
      </c>
      <c r="AU456" s="248" t="s">
        <v>88</v>
      </c>
      <c r="AV456" s="14" t="s">
        <v>86</v>
      </c>
      <c r="AW456" s="14" t="s">
        <v>32</v>
      </c>
      <c r="AX456" s="14" t="s">
        <v>78</v>
      </c>
      <c r="AY456" s="248" t="s">
        <v>148</v>
      </c>
    </row>
    <row r="457" spans="2:51" s="12" customFormat="1" ht="11.25">
      <c r="B457" s="204"/>
      <c r="C457" s="205"/>
      <c r="D457" s="206" t="s">
        <v>157</v>
      </c>
      <c r="E457" s="207" t="s">
        <v>1</v>
      </c>
      <c r="F457" s="208" t="s">
        <v>690</v>
      </c>
      <c r="G457" s="205"/>
      <c r="H457" s="209">
        <v>-29.944</v>
      </c>
      <c r="I457" s="210"/>
      <c r="J457" s="205"/>
      <c r="K457" s="205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157</v>
      </c>
      <c r="AU457" s="215" t="s">
        <v>88</v>
      </c>
      <c r="AV457" s="12" t="s">
        <v>88</v>
      </c>
      <c r="AW457" s="12" t="s">
        <v>32</v>
      </c>
      <c r="AX457" s="12" t="s">
        <v>78</v>
      </c>
      <c r="AY457" s="215" t="s">
        <v>148</v>
      </c>
    </row>
    <row r="458" spans="2:51" s="13" customFormat="1" ht="11.25">
      <c r="B458" s="216"/>
      <c r="C458" s="217"/>
      <c r="D458" s="206" t="s">
        <v>157</v>
      </c>
      <c r="E458" s="218" t="s">
        <v>1</v>
      </c>
      <c r="F458" s="219" t="s">
        <v>159</v>
      </c>
      <c r="G458" s="217"/>
      <c r="H458" s="220">
        <v>253.89400000000003</v>
      </c>
      <c r="I458" s="221"/>
      <c r="J458" s="217"/>
      <c r="K458" s="217"/>
      <c r="L458" s="222"/>
      <c r="M458" s="223"/>
      <c r="N458" s="224"/>
      <c r="O458" s="224"/>
      <c r="P458" s="224"/>
      <c r="Q458" s="224"/>
      <c r="R458" s="224"/>
      <c r="S458" s="224"/>
      <c r="T458" s="225"/>
      <c r="AT458" s="226" t="s">
        <v>157</v>
      </c>
      <c r="AU458" s="226" t="s">
        <v>88</v>
      </c>
      <c r="AV458" s="13" t="s">
        <v>155</v>
      </c>
      <c r="AW458" s="13" t="s">
        <v>32</v>
      </c>
      <c r="AX458" s="13" t="s">
        <v>86</v>
      </c>
      <c r="AY458" s="226" t="s">
        <v>148</v>
      </c>
    </row>
    <row r="459" spans="2:65" s="1" customFormat="1" ht="24" customHeight="1">
      <c r="B459" s="34"/>
      <c r="C459" s="191" t="s">
        <v>691</v>
      </c>
      <c r="D459" s="191" t="s">
        <v>150</v>
      </c>
      <c r="E459" s="192" t="s">
        <v>692</v>
      </c>
      <c r="F459" s="193" t="s">
        <v>693</v>
      </c>
      <c r="G459" s="194" t="s">
        <v>153</v>
      </c>
      <c r="H459" s="195">
        <v>35</v>
      </c>
      <c r="I459" s="196"/>
      <c r="J459" s="197">
        <f>ROUND(I459*H459,2)</f>
        <v>0</v>
      </c>
      <c r="K459" s="193" t="s">
        <v>154</v>
      </c>
      <c r="L459" s="38"/>
      <c r="M459" s="198" t="s">
        <v>1</v>
      </c>
      <c r="N459" s="199" t="s">
        <v>43</v>
      </c>
      <c r="O459" s="66"/>
      <c r="P459" s="200">
        <f>O459*H459</f>
        <v>0</v>
      </c>
      <c r="Q459" s="200">
        <v>0.0015</v>
      </c>
      <c r="R459" s="200">
        <f>Q459*H459</f>
        <v>0.0525</v>
      </c>
      <c r="S459" s="200">
        <v>0</v>
      </c>
      <c r="T459" s="201">
        <f>S459*H459</f>
        <v>0</v>
      </c>
      <c r="AR459" s="202" t="s">
        <v>171</v>
      </c>
      <c r="AT459" s="202" t="s">
        <v>150</v>
      </c>
      <c r="AU459" s="202" t="s">
        <v>88</v>
      </c>
      <c r="AY459" s="17" t="s">
        <v>148</v>
      </c>
      <c r="BE459" s="203">
        <f>IF(N459="základní",J459,0)</f>
        <v>0</v>
      </c>
      <c r="BF459" s="203">
        <f>IF(N459="snížená",J459,0)</f>
        <v>0</v>
      </c>
      <c r="BG459" s="203">
        <f>IF(N459="zákl. přenesená",J459,0)</f>
        <v>0</v>
      </c>
      <c r="BH459" s="203">
        <f>IF(N459="sníž. přenesená",J459,0)</f>
        <v>0</v>
      </c>
      <c r="BI459" s="203">
        <f>IF(N459="nulová",J459,0)</f>
        <v>0</v>
      </c>
      <c r="BJ459" s="17" t="s">
        <v>86</v>
      </c>
      <c r="BK459" s="203">
        <f>ROUND(I459*H459,2)</f>
        <v>0</v>
      </c>
      <c r="BL459" s="17" t="s">
        <v>171</v>
      </c>
      <c r="BM459" s="202" t="s">
        <v>694</v>
      </c>
    </row>
    <row r="460" spans="2:51" s="14" customFormat="1" ht="22.5">
      <c r="B460" s="239"/>
      <c r="C460" s="240"/>
      <c r="D460" s="206" t="s">
        <v>157</v>
      </c>
      <c r="E460" s="241" t="s">
        <v>1</v>
      </c>
      <c r="F460" s="242" t="s">
        <v>695</v>
      </c>
      <c r="G460" s="240"/>
      <c r="H460" s="241" t="s">
        <v>1</v>
      </c>
      <c r="I460" s="243"/>
      <c r="J460" s="240"/>
      <c r="K460" s="240"/>
      <c r="L460" s="244"/>
      <c r="M460" s="245"/>
      <c r="N460" s="246"/>
      <c r="O460" s="246"/>
      <c r="P460" s="246"/>
      <c r="Q460" s="246"/>
      <c r="R460" s="246"/>
      <c r="S460" s="246"/>
      <c r="T460" s="247"/>
      <c r="AT460" s="248" t="s">
        <v>157</v>
      </c>
      <c r="AU460" s="248" t="s">
        <v>88</v>
      </c>
      <c r="AV460" s="14" t="s">
        <v>86</v>
      </c>
      <c r="AW460" s="14" t="s">
        <v>32</v>
      </c>
      <c r="AX460" s="14" t="s">
        <v>78</v>
      </c>
      <c r="AY460" s="248" t="s">
        <v>148</v>
      </c>
    </row>
    <row r="461" spans="2:51" s="12" customFormat="1" ht="11.25">
      <c r="B461" s="204"/>
      <c r="C461" s="205"/>
      <c r="D461" s="206" t="s">
        <v>157</v>
      </c>
      <c r="E461" s="207" t="s">
        <v>1</v>
      </c>
      <c r="F461" s="208" t="s">
        <v>361</v>
      </c>
      <c r="G461" s="205"/>
      <c r="H461" s="209">
        <v>35</v>
      </c>
      <c r="I461" s="210"/>
      <c r="J461" s="205"/>
      <c r="K461" s="205"/>
      <c r="L461" s="211"/>
      <c r="M461" s="212"/>
      <c r="N461" s="213"/>
      <c r="O461" s="213"/>
      <c r="P461" s="213"/>
      <c r="Q461" s="213"/>
      <c r="R461" s="213"/>
      <c r="S461" s="213"/>
      <c r="T461" s="214"/>
      <c r="AT461" s="215" t="s">
        <v>157</v>
      </c>
      <c r="AU461" s="215" t="s">
        <v>88</v>
      </c>
      <c r="AV461" s="12" t="s">
        <v>88</v>
      </c>
      <c r="AW461" s="12" t="s">
        <v>32</v>
      </c>
      <c r="AX461" s="12" t="s">
        <v>78</v>
      </c>
      <c r="AY461" s="215" t="s">
        <v>148</v>
      </c>
    </row>
    <row r="462" spans="2:51" s="13" customFormat="1" ht="11.25">
      <c r="B462" s="216"/>
      <c r="C462" s="217"/>
      <c r="D462" s="206" t="s">
        <v>157</v>
      </c>
      <c r="E462" s="218" t="s">
        <v>1</v>
      </c>
      <c r="F462" s="219" t="s">
        <v>159</v>
      </c>
      <c r="G462" s="217"/>
      <c r="H462" s="220">
        <v>35</v>
      </c>
      <c r="I462" s="221"/>
      <c r="J462" s="217"/>
      <c r="K462" s="217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157</v>
      </c>
      <c r="AU462" s="226" t="s">
        <v>88</v>
      </c>
      <c r="AV462" s="13" t="s">
        <v>155</v>
      </c>
      <c r="AW462" s="13" t="s">
        <v>32</v>
      </c>
      <c r="AX462" s="13" t="s">
        <v>86</v>
      </c>
      <c r="AY462" s="226" t="s">
        <v>148</v>
      </c>
    </row>
    <row r="463" spans="2:65" s="1" customFormat="1" ht="24" customHeight="1">
      <c r="B463" s="34"/>
      <c r="C463" s="191" t="s">
        <v>696</v>
      </c>
      <c r="D463" s="191" t="s">
        <v>150</v>
      </c>
      <c r="E463" s="192" t="s">
        <v>697</v>
      </c>
      <c r="F463" s="193" t="s">
        <v>698</v>
      </c>
      <c r="G463" s="194" t="s">
        <v>153</v>
      </c>
      <c r="H463" s="195">
        <v>253.894</v>
      </c>
      <c r="I463" s="196"/>
      <c r="J463" s="197">
        <f>ROUND(I463*H463,2)</f>
        <v>0</v>
      </c>
      <c r="K463" s="193" t="s">
        <v>154</v>
      </c>
      <c r="L463" s="38"/>
      <c r="M463" s="198" t="s">
        <v>1</v>
      </c>
      <c r="N463" s="199" t="s">
        <v>43</v>
      </c>
      <c r="O463" s="66"/>
      <c r="P463" s="200">
        <f>O463*H463</f>
        <v>0</v>
      </c>
      <c r="Q463" s="200">
        <v>0.006</v>
      </c>
      <c r="R463" s="200">
        <f>Q463*H463</f>
        <v>1.5233640000000002</v>
      </c>
      <c r="S463" s="200">
        <v>0</v>
      </c>
      <c r="T463" s="201">
        <f>S463*H463</f>
        <v>0</v>
      </c>
      <c r="AR463" s="202" t="s">
        <v>171</v>
      </c>
      <c r="AT463" s="202" t="s">
        <v>150</v>
      </c>
      <c r="AU463" s="202" t="s">
        <v>88</v>
      </c>
      <c r="AY463" s="17" t="s">
        <v>148</v>
      </c>
      <c r="BE463" s="203">
        <f>IF(N463="základní",J463,0)</f>
        <v>0</v>
      </c>
      <c r="BF463" s="203">
        <f>IF(N463="snížená",J463,0)</f>
        <v>0</v>
      </c>
      <c r="BG463" s="203">
        <f>IF(N463="zákl. přenesená",J463,0)</f>
        <v>0</v>
      </c>
      <c r="BH463" s="203">
        <f>IF(N463="sníž. přenesená",J463,0)</f>
        <v>0</v>
      </c>
      <c r="BI463" s="203">
        <f>IF(N463="nulová",J463,0)</f>
        <v>0</v>
      </c>
      <c r="BJ463" s="17" t="s">
        <v>86</v>
      </c>
      <c r="BK463" s="203">
        <f>ROUND(I463*H463,2)</f>
        <v>0</v>
      </c>
      <c r="BL463" s="17" t="s">
        <v>171</v>
      </c>
      <c r="BM463" s="202" t="s">
        <v>699</v>
      </c>
    </row>
    <row r="464" spans="2:51" s="14" customFormat="1" ht="11.25">
      <c r="B464" s="239"/>
      <c r="C464" s="240"/>
      <c r="D464" s="206" t="s">
        <v>157</v>
      </c>
      <c r="E464" s="241" t="s">
        <v>1</v>
      </c>
      <c r="F464" s="242" t="s">
        <v>189</v>
      </c>
      <c r="G464" s="240"/>
      <c r="H464" s="241" t="s">
        <v>1</v>
      </c>
      <c r="I464" s="243"/>
      <c r="J464" s="240"/>
      <c r="K464" s="240"/>
      <c r="L464" s="244"/>
      <c r="M464" s="245"/>
      <c r="N464" s="246"/>
      <c r="O464" s="246"/>
      <c r="P464" s="246"/>
      <c r="Q464" s="246"/>
      <c r="R464" s="246"/>
      <c r="S464" s="246"/>
      <c r="T464" s="247"/>
      <c r="AT464" s="248" t="s">
        <v>157</v>
      </c>
      <c r="AU464" s="248" t="s">
        <v>88</v>
      </c>
      <c r="AV464" s="14" t="s">
        <v>86</v>
      </c>
      <c r="AW464" s="14" t="s">
        <v>32</v>
      </c>
      <c r="AX464" s="14" t="s">
        <v>78</v>
      </c>
      <c r="AY464" s="248" t="s">
        <v>148</v>
      </c>
    </row>
    <row r="465" spans="2:51" s="12" customFormat="1" ht="22.5">
      <c r="B465" s="204"/>
      <c r="C465" s="205"/>
      <c r="D465" s="206" t="s">
        <v>157</v>
      </c>
      <c r="E465" s="207" t="s">
        <v>1</v>
      </c>
      <c r="F465" s="208" t="s">
        <v>688</v>
      </c>
      <c r="G465" s="205"/>
      <c r="H465" s="209">
        <v>145.8</v>
      </c>
      <c r="I465" s="210"/>
      <c r="J465" s="205"/>
      <c r="K465" s="205"/>
      <c r="L465" s="211"/>
      <c r="M465" s="212"/>
      <c r="N465" s="213"/>
      <c r="O465" s="213"/>
      <c r="P465" s="213"/>
      <c r="Q465" s="213"/>
      <c r="R465" s="213"/>
      <c r="S465" s="213"/>
      <c r="T465" s="214"/>
      <c r="AT465" s="215" t="s">
        <v>157</v>
      </c>
      <c r="AU465" s="215" t="s">
        <v>88</v>
      </c>
      <c r="AV465" s="12" t="s">
        <v>88</v>
      </c>
      <c r="AW465" s="12" t="s">
        <v>32</v>
      </c>
      <c r="AX465" s="12" t="s">
        <v>78</v>
      </c>
      <c r="AY465" s="215" t="s">
        <v>148</v>
      </c>
    </row>
    <row r="466" spans="2:51" s="14" customFormat="1" ht="11.25">
      <c r="B466" s="239"/>
      <c r="C466" s="240"/>
      <c r="D466" s="206" t="s">
        <v>157</v>
      </c>
      <c r="E466" s="241" t="s">
        <v>1</v>
      </c>
      <c r="F466" s="242" t="s">
        <v>196</v>
      </c>
      <c r="G466" s="240"/>
      <c r="H466" s="241" t="s">
        <v>1</v>
      </c>
      <c r="I466" s="243"/>
      <c r="J466" s="240"/>
      <c r="K466" s="240"/>
      <c r="L466" s="244"/>
      <c r="M466" s="245"/>
      <c r="N466" s="246"/>
      <c r="O466" s="246"/>
      <c r="P466" s="246"/>
      <c r="Q466" s="246"/>
      <c r="R466" s="246"/>
      <c r="S466" s="246"/>
      <c r="T466" s="247"/>
      <c r="AT466" s="248" t="s">
        <v>157</v>
      </c>
      <c r="AU466" s="248" t="s">
        <v>88</v>
      </c>
      <c r="AV466" s="14" t="s">
        <v>86</v>
      </c>
      <c r="AW466" s="14" t="s">
        <v>32</v>
      </c>
      <c r="AX466" s="14" t="s">
        <v>78</v>
      </c>
      <c r="AY466" s="248" t="s">
        <v>148</v>
      </c>
    </row>
    <row r="467" spans="2:51" s="12" customFormat="1" ht="22.5">
      <c r="B467" s="204"/>
      <c r="C467" s="205"/>
      <c r="D467" s="206" t="s">
        <v>157</v>
      </c>
      <c r="E467" s="207" t="s">
        <v>1</v>
      </c>
      <c r="F467" s="208" t="s">
        <v>689</v>
      </c>
      <c r="G467" s="205"/>
      <c r="H467" s="209">
        <v>138.038</v>
      </c>
      <c r="I467" s="210"/>
      <c r="J467" s="205"/>
      <c r="K467" s="205"/>
      <c r="L467" s="211"/>
      <c r="M467" s="212"/>
      <c r="N467" s="213"/>
      <c r="O467" s="213"/>
      <c r="P467" s="213"/>
      <c r="Q467" s="213"/>
      <c r="R467" s="213"/>
      <c r="S467" s="213"/>
      <c r="T467" s="214"/>
      <c r="AT467" s="215" t="s">
        <v>157</v>
      </c>
      <c r="AU467" s="215" t="s">
        <v>88</v>
      </c>
      <c r="AV467" s="12" t="s">
        <v>88</v>
      </c>
      <c r="AW467" s="12" t="s">
        <v>32</v>
      </c>
      <c r="AX467" s="12" t="s">
        <v>78</v>
      </c>
      <c r="AY467" s="215" t="s">
        <v>148</v>
      </c>
    </row>
    <row r="468" spans="2:51" s="14" customFormat="1" ht="11.25">
      <c r="B468" s="239"/>
      <c r="C468" s="240"/>
      <c r="D468" s="206" t="s">
        <v>157</v>
      </c>
      <c r="E468" s="241" t="s">
        <v>1</v>
      </c>
      <c r="F468" s="242" t="s">
        <v>205</v>
      </c>
      <c r="G468" s="240"/>
      <c r="H468" s="241" t="s">
        <v>1</v>
      </c>
      <c r="I468" s="243"/>
      <c r="J468" s="240"/>
      <c r="K468" s="240"/>
      <c r="L468" s="244"/>
      <c r="M468" s="245"/>
      <c r="N468" s="246"/>
      <c r="O468" s="246"/>
      <c r="P468" s="246"/>
      <c r="Q468" s="246"/>
      <c r="R468" s="246"/>
      <c r="S468" s="246"/>
      <c r="T468" s="247"/>
      <c r="AT468" s="248" t="s">
        <v>157</v>
      </c>
      <c r="AU468" s="248" t="s">
        <v>88</v>
      </c>
      <c r="AV468" s="14" t="s">
        <v>86</v>
      </c>
      <c r="AW468" s="14" t="s">
        <v>32</v>
      </c>
      <c r="AX468" s="14" t="s">
        <v>78</v>
      </c>
      <c r="AY468" s="248" t="s">
        <v>148</v>
      </c>
    </row>
    <row r="469" spans="2:51" s="12" customFormat="1" ht="11.25">
      <c r="B469" s="204"/>
      <c r="C469" s="205"/>
      <c r="D469" s="206" t="s">
        <v>157</v>
      </c>
      <c r="E469" s="207" t="s">
        <v>1</v>
      </c>
      <c r="F469" s="208" t="s">
        <v>690</v>
      </c>
      <c r="G469" s="205"/>
      <c r="H469" s="209">
        <v>-29.944</v>
      </c>
      <c r="I469" s="210"/>
      <c r="J469" s="205"/>
      <c r="K469" s="205"/>
      <c r="L469" s="211"/>
      <c r="M469" s="212"/>
      <c r="N469" s="213"/>
      <c r="O469" s="213"/>
      <c r="P469" s="213"/>
      <c r="Q469" s="213"/>
      <c r="R469" s="213"/>
      <c r="S469" s="213"/>
      <c r="T469" s="214"/>
      <c r="AT469" s="215" t="s">
        <v>157</v>
      </c>
      <c r="AU469" s="215" t="s">
        <v>88</v>
      </c>
      <c r="AV469" s="12" t="s">
        <v>88</v>
      </c>
      <c r="AW469" s="12" t="s">
        <v>32</v>
      </c>
      <c r="AX469" s="12" t="s">
        <v>78</v>
      </c>
      <c r="AY469" s="215" t="s">
        <v>148</v>
      </c>
    </row>
    <row r="470" spans="2:51" s="13" customFormat="1" ht="11.25">
      <c r="B470" s="216"/>
      <c r="C470" s="217"/>
      <c r="D470" s="206" t="s">
        <v>157</v>
      </c>
      <c r="E470" s="218" t="s">
        <v>1</v>
      </c>
      <c r="F470" s="219" t="s">
        <v>159</v>
      </c>
      <c r="G470" s="217"/>
      <c r="H470" s="220">
        <v>253.89400000000003</v>
      </c>
      <c r="I470" s="221"/>
      <c r="J470" s="217"/>
      <c r="K470" s="217"/>
      <c r="L470" s="222"/>
      <c r="M470" s="223"/>
      <c r="N470" s="224"/>
      <c r="O470" s="224"/>
      <c r="P470" s="224"/>
      <c r="Q470" s="224"/>
      <c r="R470" s="224"/>
      <c r="S470" s="224"/>
      <c r="T470" s="225"/>
      <c r="AT470" s="226" t="s">
        <v>157</v>
      </c>
      <c r="AU470" s="226" t="s">
        <v>88</v>
      </c>
      <c r="AV470" s="13" t="s">
        <v>155</v>
      </c>
      <c r="AW470" s="13" t="s">
        <v>32</v>
      </c>
      <c r="AX470" s="13" t="s">
        <v>86</v>
      </c>
      <c r="AY470" s="226" t="s">
        <v>148</v>
      </c>
    </row>
    <row r="471" spans="2:65" s="1" customFormat="1" ht="16.5" customHeight="1">
      <c r="B471" s="34"/>
      <c r="C471" s="227" t="s">
        <v>700</v>
      </c>
      <c r="D471" s="227" t="s">
        <v>160</v>
      </c>
      <c r="E471" s="228" t="s">
        <v>701</v>
      </c>
      <c r="F471" s="229" t="s">
        <v>702</v>
      </c>
      <c r="G471" s="230" t="s">
        <v>153</v>
      </c>
      <c r="H471" s="231">
        <v>279.283</v>
      </c>
      <c r="I471" s="232"/>
      <c r="J471" s="233">
        <f>ROUND(I471*H471,2)</f>
        <v>0</v>
      </c>
      <c r="K471" s="229" t="s">
        <v>154</v>
      </c>
      <c r="L471" s="234"/>
      <c r="M471" s="235" t="s">
        <v>1</v>
      </c>
      <c r="N471" s="236" t="s">
        <v>43</v>
      </c>
      <c r="O471" s="66"/>
      <c r="P471" s="200">
        <f>O471*H471</f>
        <v>0</v>
      </c>
      <c r="Q471" s="200">
        <v>0.0118</v>
      </c>
      <c r="R471" s="200">
        <f>Q471*H471</f>
        <v>3.2955394</v>
      </c>
      <c r="S471" s="200">
        <v>0</v>
      </c>
      <c r="T471" s="201">
        <f>S471*H471</f>
        <v>0</v>
      </c>
      <c r="AR471" s="202" t="s">
        <v>348</v>
      </c>
      <c r="AT471" s="202" t="s">
        <v>160</v>
      </c>
      <c r="AU471" s="202" t="s">
        <v>88</v>
      </c>
      <c r="AY471" s="17" t="s">
        <v>148</v>
      </c>
      <c r="BE471" s="203">
        <f>IF(N471="základní",J471,0)</f>
        <v>0</v>
      </c>
      <c r="BF471" s="203">
        <f>IF(N471="snížená",J471,0)</f>
        <v>0</v>
      </c>
      <c r="BG471" s="203">
        <f>IF(N471="zákl. přenesená",J471,0)</f>
        <v>0</v>
      </c>
      <c r="BH471" s="203">
        <f>IF(N471="sníž. přenesená",J471,0)</f>
        <v>0</v>
      </c>
      <c r="BI471" s="203">
        <f>IF(N471="nulová",J471,0)</f>
        <v>0</v>
      </c>
      <c r="BJ471" s="17" t="s">
        <v>86</v>
      </c>
      <c r="BK471" s="203">
        <f>ROUND(I471*H471,2)</f>
        <v>0</v>
      </c>
      <c r="BL471" s="17" t="s">
        <v>171</v>
      </c>
      <c r="BM471" s="202" t="s">
        <v>703</v>
      </c>
    </row>
    <row r="472" spans="2:51" s="12" customFormat="1" ht="11.25">
      <c r="B472" s="204"/>
      <c r="C472" s="205"/>
      <c r="D472" s="206" t="s">
        <v>157</v>
      </c>
      <c r="E472" s="205"/>
      <c r="F472" s="208" t="s">
        <v>704</v>
      </c>
      <c r="G472" s="205"/>
      <c r="H472" s="209">
        <v>279.283</v>
      </c>
      <c r="I472" s="210"/>
      <c r="J472" s="205"/>
      <c r="K472" s="205"/>
      <c r="L472" s="211"/>
      <c r="M472" s="212"/>
      <c r="N472" s="213"/>
      <c r="O472" s="213"/>
      <c r="P472" s="213"/>
      <c r="Q472" s="213"/>
      <c r="R472" s="213"/>
      <c r="S472" s="213"/>
      <c r="T472" s="214"/>
      <c r="AT472" s="215" t="s">
        <v>157</v>
      </c>
      <c r="AU472" s="215" t="s">
        <v>88</v>
      </c>
      <c r="AV472" s="12" t="s">
        <v>88</v>
      </c>
      <c r="AW472" s="12" t="s">
        <v>4</v>
      </c>
      <c r="AX472" s="12" t="s">
        <v>86</v>
      </c>
      <c r="AY472" s="215" t="s">
        <v>148</v>
      </c>
    </row>
    <row r="473" spans="2:65" s="1" customFormat="1" ht="16.5" customHeight="1">
      <c r="B473" s="34"/>
      <c r="C473" s="191" t="s">
        <v>705</v>
      </c>
      <c r="D473" s="191" t="s">
        <v>150</v>
      </c>
      <c r="E473" s="192" t="s">
        <v>706</v>
      </c>
      <c r="F473" s="193" t="s">
        <v>707</v>
      </c>
      <c r="G473" s="194" t="s">
        <v>312</v>
      </c>
      <c r="H473" s="195">
        <v>110.95</v>
      </c>
      <c r="I473" s="196"/>
      <c r="J473" s="197">
        <f>ROUND(I473*H473,2)</f>
        <v>0</v>
      </c>
      <c r="K473" s="193" t="s">
        <v>154</v>
      </c>
      <c r="L473" s="38"/>
      <c r="M473" s="198" t="s">
        <v>1</v>
      </c>
      <c r="N473" s="199" t="s">
        <v>43</v>
      </c>
      <c r="O473" s="66"/>
      <c r="P473" s="200">
        <f>O473*H473</f>
        <v>0</v>
      </c>
      <c r="Q473" s="200">
        <v>0.00026</v>
      </c>
      <c r="R473" s="200">
        <f>Q473*H473</f>
        <v>0.028846999999999998</v>
      </c>
      <c r="S473" s="200">
        <v>0</v>
      </c>
      <c r="T473" s="201">
        <f>S473*H473</f>
        <v>0</v>
      </c>
      <c r="AR473" s="202" t="s">
        <v>171</v>
      </c>
      <c r="AT473" s="202" t="s">
        <v>150</v>
      </c>
      <c r="AU473" s="202" t="s">
        <v>88</v>
      </c>
      <c r="AY473" s="17" t="s">
        <v>148</v>
      </c>
      <c r="BE473" s="203">
        <f>IF(N473="základní",J473,0)</f>
        <v>0</v>
      </c>
      <c r="BF473" s="203">
        <f>IF(N473="snížená",J473,0)</f>
        <v>0</v>
      </c>
      <c r="BG473" s="203">
        <f>IF(N473="zákl. přenesená",J473,0)</f>
        <v>0</v>
      </c>
      <c r="BH473" s="203">
        <f>IF(N473="sníž. přenesená",J473,0)</f>
        <v>0</v>
      </c>
      <c r="BI473" s="203">
        <f>IF(N473="nulová",J473,0)</f>
        <v>0</v>
      </c>
      <c r="BJ473" s="17" t="s">
        <v>86</v>
      </c>
      <c r="BK473" s="203">
        <f>ROUND(I473*H473,2)</f>
        <v>0</v>
      </c>
      <c r="BL473" s="17" t="s">
        <v>171</v>
      </c>
      <c r="BM473" s="202" t="s">
        <v>708</v>
      </c>
    </row>
    <row r="474" spans="2:51" s="14" customFormat="1" ht="11.25">
      <c r="B474" s="239"/>
      <c r="C474" s="240"/>
      <c r="D474" s="206" t="s">
        <v>157</v>
      </c>
      <c r="E474" s="241" t="s">
        <v>1</v>
      </c>
      <c r="F474" s="242" t="s">
        <v>189</v>
      </c>
      <c r="G474" s="240"/>
      <c r="H474" s="241" t="s">
        <v>1</v>
      </c>
      <c r="I474" s="243"/>
      <c r="J474" s="240"/>
      <c r="K474" s="240"/>
      <c r="L474" s="244"/>
      <c r="M474" s="245"/>
      <c r="N474" s="246"/>
      <c r="O474" s="246"/>
      <c r="P474" s="246"/>
      <c r="Q474" s="246"/>
      <c r="R474" s="246"/>
      <c r="S474" s="246"/>
      <c r="T474" s="247"/>
      <c r="AT474" s="248" t="s">
        <v>157</v>
      </c>
      <c r="AU474" s="248" t="s">
        <v>88</v>
      </c>
      <c r="AV474" s="14" t="s">
        <v>86</v>
      </c>
      <c r="AW474" s="14" t="s">
        <v>32</v>
      </c>
      <c r="AX474" s="14" t="s">
        <v>78</v>
      </c>
      <c r="AY474" s="248" t="s">
        <v>148</v>
      </c>
    </row>
    <row r="475" spans="2:51" s="12" customFormat="1" ht="22.5">
      <c r="B475" s="204"/>
      <c r="C475" s="205"/>
      <c r="D475" s="206" t="s">
        <v>157</v>
      </c>
      <c r="E475" s="207" t="s">
        <v>1</v>
      </c>
      <c r="F475" s="208" t="s">
        <v>709</v>
      </c>
      <c r="G475" s="205"/>
      <c r="H475" s="209">
        <v>64.8</v>
      </c>
      <c r="I475" s="210"/>
      <c r="J475" s="205"/>
      <c r="K475" s="205"/>
      <c r="L475" s="211"/>
      <c r="M475" s="212"/>
      <c r="N475" s="213"/>
      <c r="O475" s="213"/>
      <c r="P475" s="213"/>
      <c r="Q475" s="213"/>
      <c r="R475" s="213"/>
      <c r="S475" s="213"/>
      <c r="T475" s="214"/>
      <c r="AT475" s="215" t="s">
        <v>157</v>
      </c>
      <c r="AU475" s="215" t="s">
        <v>88</v>
      </c>
      <c r="AV475" s="12" t="s">
        <v>88</v>
      </c>
      <c r="AW475" s="12" t="s">
        <v>32</v>
      </c>
      <c r="AX475" s="12" t="s">
        <v>78</v>
      </c>
      <c r="AY475" s="215" t="s">
        <v>148</v>
      </c>
    </row>
    <row r="476" spans="2:51" s="14" customFormat="1" ht="11.25">
      <c r="B476" s="239"/>
      <c r="C476" s="240"/>
      <c r="D476" s="206" t="s">
        <v>157</v>
      </c>
      <c r="E476" s="241" t="s">
        <v>1</v>
      </c>
      <c r="F476" s="242" t="s">
        <v>196</v>
      </c>
      <c r="G476" s="240"/>
      <c r="H476" s="241" t="s">
        <v>1</v>
      </c>
      <c r="I476" s="243"/>
      <c r="J476" s="240"/>
      <c r="K476" s="240"/>
      <c r="L476" s="244"/>
      <c r="M476" s="245"/>
      <c r="N476" s="246"/>
      <c r="O476" s="246"/>
      <c r="P476" s="246"/>
      <c r="Q476" s="246"/>
      <c r="R476" s="246"/>
      <c r="S476" s="246"/>
      <c r="T476" s="247"/>
      <c r="AT476" s="248" t="s">
        <v>157</v>
      </c>
      <c r="AU476" s="248" t="s">
        <v>88</v>
      </c>
      <c r="AV476" s="14" t="s">
        <v>86</v>
      </c>
      <c r="AW476" s="14" t="s">
        <v>32</v>
      </c>
      <c r="AX476" s="14" t="s">
        <v>78</v>
      </c>
      <c r="AY476" s="248" t="s">
        <v>148</v>
      </c>
    </row>
    <row r="477" spans="2:51" s="12" customFormat="1" ht="22.5">
      <c r="B477" s="204"/>
      <c r="C477" s="205"/>
      <c r="D477" s="206" t="s">
        <v>157</v>
      </c>
      <c r="E477" s="207" t="s">
        <v>1</v>
      </c>
      <c r="F477" s="208" t="s">
        <v>710</v>
      </c>
      <c r="G477" s="205"/>
      <c r="H477" s="209">
        <v>61.35</v>
      </c>
      <c r="I477" s="210"/>
      <c r="J477" s="205"/>
      <c r="K477" s="205"/>
      <c r="L477" s="211"/>
      <c r="M477" s="212"/>
      <c r="N477" s="213"/>
      <c r="O477" s="213"/>
      <c r="P477" s="213"/>
      <c r="Q477" s="213"/>
      <c r="R477" s="213"/>
      <c r="S477" s="213"/>
      <c r="T477" s="214"/>
      <c r="AT477" s="215" t="s">
        <v>157</v>
      </c>
      <c r="AU477" s="215" t="s">
        <v>88</v>
      </c>
      <c r="AV477" s="12" t="s">
        <v>88</v>
      </c>
      <c r="AW477" s="12" t="s">
        <v>32</v>
      </c>
      <c r="AX477" s="12" t="s">
        <v>78</v>
      </c>
      <c r="AY477" s="215" t="s">
        <v>148</v>
      </c>
    </row>
    <row r="478" spans="2:51" s="14" customFormat="1" ht="11.25">
      <c r="B478" s="239"/>
      <c r="C478" s="240"/>
      <c r="D478" s="206" t="s">
        <v>157</v>
      </c>
      <c r="E478" s="241" t="s">
        <v>1</v>
      </c>
      <c r="F478" s="242" t="s">
        <v>205</v>
      </c>
      <c r="G478" s="240"/>
      <c r="H478" s="241" t="s">
        <v>1</v>
      </c>
      <c r="I478" s="243"/>
      <c r="J478" s="240"/>
      <c r="K478" s="240"/>
      <c r="L478" s="244"/>
      <c r="M478" s="245"/>
      <c r="N478" s="246"/>
      <c r="O478" s="246"/>
      <c r="P478" s="246"/>
      <c r="Q478" s="246"/>
      <c r="R478" s="246"/>
      <c r="S478" s="246"/>
      <c r="T478" s="247"/>
      <c r="AT478" s="248" t="s">
        <v>157</v>
      </c>
      <c r="AU478" s="248" t="s">
        <v>88</v>
      </c>
      <c r="AV478" s="14" t="s">
        <v>86</v>
      </c>
      <c r="AW478" s="14" t="s">
        <v>32</v>
      </c>
      <c r="AX478" s="14" t="s">
        <v>78</v>
      </c>
      <c r="AY478" s="248" t="s">
        <v>148</v>
      </c>
    </row>
    <row r="479" spans="2:51" s="12" customFormat="1" ht="11.25">
      <c r="B479" s="204"/>
      <c r="C479" s="205"/>
      <c r="D479" s="206" t="s">
        <v>157</v>
      </c>
      <c r="E479" s="207" t="s">
        <v>1</v>
      </c>
      <c r="F479" s="208" t="s">
        <v>711</v>
      </c>
      <c r="G479" s="205"/>
      <c r="H479" s="209">
        <v>-15.2</v>
      </c>
      <c r="I479" s="210"/>
      <c r="J479" s="205"/>
      <c r="K479" s="205"/>
      <c r="L479" s="211"/>
      <c r="M479" s="212"/>
      <c r="N479" s="213"/>
      <c r="O479" s="213"/>
      <c r="P479" s="213"/>
      <c r="Q479" s="213"/>
      <c r="R479" s="213"/>
      <c r="S479" s="213"/>
      <c r="T479" s="214"/>
      <c r="AT479" s="215" t="s">
        <v>157</v>
      </c>
      <c r="AU479" s="215" t="s">
        <v>88</v>
      </c>
      <c r="AV479" s="12" t="s">
        <v>88</v>
      </c>
      <c r="AW479" s="12" t="s">
        <v>32</v>
      </c>
      <c r="AX479" s="12" t="s">
        <v>78</v>
      </c>
      <c r="AY479" s="215" t="s">
        <v>148</v>
      </c>
    </row>
    <row r="480" spans="2:51" s="13" customFormat="1" ht="11.25">
      <c r="B480" s="216"/>
      <c r="C480" s="217"/>
      <c r="D480" s="206" t="s">
        <v>157</v>
      </c>
      <c r="E480" s="218" t="s">
        <v>1</v>
      </c>
      <c r="F480" s="219" t="s">
        <v>159</v>
      </c>
      <c r="G480" s="217"/>
      <c r="H480" s="220">
        <v>110.95</v>
      </c>
      <c r="I480" s="221"/>
      <c r="J480" s="217"/>
      <c r="K480" s="217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157</v>
      </c>
      <c r="AU480" s="226" t="s">
        <v>88</v>
      </c>
      <c r="AV480" s="13" t="s">
        <v>155</v>
      </c>
      <c r="AW480" s="13" t="s">
        <v>32</v>
      </c>
      <c r="AX480" s="13" t="s">
        <v>86</v>
      </c>
      <c r="AY480" s="226" t="s">
        <v>148</v>
      </c>
    </row>
    <row r="481" spans="2:65" s="1" customFormat="1" ht="16.5" customHeight="1">
      <c r="B481" s="34"/>
      <c r="C481" s="191" t="s">
        <v>712</v>
      </c>
      <c r="D481" s="191" t="s">
        <v>150</v>
      </c>
      <c r="E481" s="192" t="s">
        <v>713</v>
      </c>
      <c r="F481" s="193" t="s">
        <v>714</v>
      </c>
      <c r="G481" s="194" t="s">
        <v>170</v>
      </c>
      <c r="H481" s="195">
        <v>90</v>
      </c>
      <c r="I481" s="196"/>
      <c r="J481" s="197">
        <f>ROUND(I481*H481,2)</f>
        <v>0</v>
      </c>
      <c r="K481" s="193" t="s">
        <v>154</v>
      </c>
      <c r="L481" s="38"/>
      <c r="M481" s="198" t="s">
        <v>1</v>
      </c>
      <c r="N481" s="199" t="s">
        <v>43</v>
      </c>
      <c r="O481" s="66"/>
      <c r="P481" s="200">
        <f>O481*H481</f>
        <v>0</v>
      </c>
      <c r="Q481" s="200">
        <v>0</v>
      </c>
      <c r="R481" s="200">
        <f>Q481*H481</f>
        <v>0</v>
      </c>
      <c r="S481" s="200">
        <v>0</v>
      </c>
      <c r="T481" s="201">
        <f>S481*H481</f>
        <v>0</v>
      </c>
      <c r="AR481" s="202" t="s">
        <v>171</v>
      </c>
      <c r="AT481" s="202" t="s">
        <v>150</v>
      </c>
      <c r="AU481" s="202" t="s">
        <v>88</v>
      </c>
      <c r="AY481" s="17" t="s">
        <v>148</v>
      </c>
      <c r="BE481" s="203">
        <f>IF(N481="základní",J481,0)</f>
        <v>0</v>
      </c>
      <c r="BF481" s="203">
        <f>IF(N481="snížená",J481,0)</f>
        <v>0</v>
      </c>
      <c r="BG481" s="203">
        <f>IF(N481="zákl. přenesená",J481,0)</f>
        <v>0</v>
      </c>
      <c r="BH481" s="203">
        <f>IF(N481="sníž. přenesená",J481,0)</f>
        <v>0</v>
      </c>
      <c r="BI481" s="203">
        <f>IF(N481="nulová",J481,0)</f>
        <v>0</v>
      </c>
      <c r="BJ481" s="17" t="s">
        <v>86</v>
      </c>
      <c r="BK481" s="203">
        <f>ROUND(I481*H481,2)</f>
        <v>0</v>
      </c>
      <c r="BL481" s="17" t="s">
        <v>171</v>
      </c>
      <c r="BM481" s="202" t="s">
        <v>715</v>
      </c>
    </row>
    <row r="482" spans="2:65" s="1" customFormat="1" ht="16.5" customHeight="1">
      <c r="B482" s="34"/>
      <c r="C482" s="191" t="s">
        <v>716</v>
      </c>
      <c r="D482" s="191" t="s">
        <v>150</v>
      </c>
      <c r="E482" s="192" t="s">
        <v>717</v>
      </c>
      <c r="F482" s="193" t="s">
        <v>718</v>
      </c>
      <c r="G482" s="194" t="s">
        <v>170</v>
      </c>
      <c r="H482" s="195">
        <v>30</v>
      </c>
      <c r="I482" s="196"/>
      <c r="J482" s="197">
        <f>ROUND(I482*H482,2)</f>
        <v>0</v>
      </c>
      <c r="K482" s="193" t="s">
        <v>154</v>
      </c>
      <c r="L482" s="38"/>
      <c r="M482" s="198" t="s">
        <v>1</v>
      </c>
      <c r="N482" s="199" t="s">
        <v>43</v>
      </c>
      <c r="O482" s="66"/>
      <c r="P482" s="200">
        <f>O482*H482</f>
        <v>0</v>
      </c>
      <c r="Q482" s="200">
        <v>0</v>
      </c>
      <c r="R482" s="200">
        <f>Q482*H482</f>
        <v>0</v>
      </c>
      <c r="S482" s="200">
        <v>0</v>
      </c>
      <c r="T482" s="201">
        <f>S482*H482</f>
        <v>0</v>
      </c>
      <c r="AR482" s="202" t="s">
        <v>171</v>
      </c>
      <c r="AT482" s="202" t="s">
        <v>150</v>
      </c>
      <c r="AU482" s="202" t="s">
        <v>88</v>
      </c>
      <c r="AY482" s="17" t="s">
        <v>148</v>
      </c>
      <c r="BE482" s="203">
        <f>IF(N482="základní",J482,0)</f>
        <v>0</v>
      </c>
      <c r="BF482" s="203">
        <f>IF(N482="snížená",J482,0)</f>
        <v>0</v>
      </c>
      <c r="BG482" s="203">
        <f>IF(N482="zákl. přenesená",J482,0)</f>
        <v>0</v>
      </c>
      <c r="BH482" s="203">
        <f>IF(N482="sníž. přenesená",J482,0)</f>
        <v>0</v>
      </c>
      <c r="BI482" s="203">
        <f>IF(N482="nulová",J482,0)</f>
        <v>0</v>
      </c>
      <c r="BJ482" s="17" t="s">
        <v>86</v>
      </c>
      <c r="BK482" s="203">
        <f>ROUND(I482*H482,2)</f>
        <v>0</v>
      </c>
      <c r="BL482" s="17" t="s">
        <v>171</v>
      </c>
      <c r="BM482" s="202" t="s">
        <v>719</v>
      </c>
    </row>
    <row r="483" spans="2:65" s="1" customFormat="1" ht="16.5" customHeight="1">
      <c r="B483" s="34"/>
      <c r="C483" s="191" t="s">
        <v>720</v>
      </c>
      <c r="D483" s="191" t="s">
        <v>150</v>
      </c>
      <c r="E483" s="192" t="s">
        <v>721</v>
      </c>
      <c r="F483" s="193" t="s">
        <v>722</v>
      </c>
      <c r="G483" s="194" t="s">
        <v>170</v>
      </c>
      <c r="H483" s="195">
        <v>15</v>
      </c>
      <c r="I483" s="196"/>
      <c r="J483" s="197">
        <f>ROUND(I483*H483,2)</f>
        <v>0</v>
      </c>
      <c r="K483" s="193" t="s">
        <v>154</v>
      </c>
      <c r="L483" s="38"/>
      <c r="M483" s="198" t="s">
        <v>1</v>
      </c>
      <c r="N483" s="199" t="s">
        <v>43</v>
      </c>
      <c r="O483" s="66"/>
      <c r="P483" s="200">
        <f>O483*H483</f>
        <v>0</v>
      </c>
      <c r="Q483" s="200">
        <v>0</v>
      </c>
      <c r="R483" s="200">
        <f>Q483*H483</f>
        <v>0</v>
      </c>
      <c r="S483" s="200">
        <v>0</v>
      </c>
      <c r="T483" s="201">
        <f>S483*H483</f>
        <v>0</v>
      </c>
      <c r="AR483" s="202" t="s">
        <v>171</v>
      </c>
      <c r="AT483" s="202" t="s">
        <v>150</v>
      </c>
      <c r="AU483" s="202" t="s">
        <v>88</v>
      </c>
      <c r="AY483" s="17" t="s">
        <v>148</v>
      </c>
      <c r="BE483" s="203">
        <f>IF(N483="základní",J483,0)</f>
        <v>0</v>
      </c>
      <c r="BF483" s="203">
        <f>IF(N483="snížená",J483,0)</f>
        <v>0</v>
      </c>
      <c r="BG483" s="203">
        <f>IF(N483="zákl. přenesená",J483,0)</f>
        <v>0</v>
      </c>
      <c r="BH483" s="203">
        <f>IF(N483="sníž. přenesená",J483,0)</f>
        <v>0</v>
      </c>
      <c r="BI483" s="203">
        <f>IF(N483="nulová",J483,0)</f>
        <v>0</v>
      </c>
      <c r="BJ483" s="17" t="s">
        <v>86</v>
      </c>
      <c r="BK483" s="203">
        <f>ROUND(I483*H483,2)</f>
        <v>0</v>
      </c>
      <c r="BL483" s="17" t="s">
        <v>171</v>
      </c>
      <c r="BM483" s="202" t="s">
        <v>723</v>
      </c>
    </row>
    <row r="484" spans="2:65" s="1" customFormat="1" ht="24" customHeight="1">
      <c r="B484" s="34"/>
      <c r="C484" s="191" t="s">
        <v>724</v>
      </c>
      <c r="D484" s="191" t="s">
        <v>150</v>
      </c>
      <c r="E484" s="192" t="s">
        <v>725</v>
      </c>
      <c r="F484" s="193" t="s">
        <v>726</v>
      </c>
      <c r="G484" s="194" t="s">
        <v>175</v>
      </c>
      <c r="H484" s="195">
        <v>4.976</v>
      </c>
      <c r="I484" s="196"/>
      <c r="J484" s="197">
        <f>ROUND(I484*H484,2)</f>
        <v>0</v>
      </c>
      <c r="K484" s="193" t="s">
        <v>154</v>
      </c>
      <c r="L484" s="38"/>
      <c r="M484" s="198" t="s">
        <v>1</v>
      </c>
      <c r="N484" s="199" t="s">
        <v>43</v>
      </c>
      <c r="O484" s="66"/>
      <c r="P484" s="200">
        <f>O484*H484</f>
        <v>0</v>
      </c>
      <c r="Q484" s="200">
        <v>0</v>
      </c>
      <c r="R484" s="200">
        <f>Q484*H484</f>
        <v>0</v>
      </c>
      <c r="S484" s="200">
        <v>0</v>
      </c>
      <c r="T484" s="201">
        <f>S484*H484</f>
        <v>0</v>
      </c>
      <c r="AR484" s="202" t="s">
        <v>171</v>
      </c>
      <c r="AT484" s="202" t="s">
        <v>150</v>
      </c>
      <c r="AU484" s="202" t="s">
        <v>88</v>
      </c>
      <c r="AY484" s="17" t="s">
        <v>148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17" t="s">
        <v>86</v>
      </c>
      <c r="BK484" s="203">
        <f>ROUND(I484*H484,2)</f>
        <v>0</v>
      </c>
      <c r="BL484" s="17" t="s">
        <v>171</v>
      </c>
      <c r="BM484" s="202" t="s">
        <v>727</v>
      </c>
    </row>
    <row r="485" spans="2:63" s="11" customFormat="1" ht="22.9" customHeight="1">
      <c r="B485" s="175"/>
      <c r="C485" s="176"/>
      <c r="D485" s="177" t="s">
        <v>77</v>
      </c>
      <c r="E485" s="189" t="s">
        <v>728</v>
      </c>
      <c r="F485" s="189" t="s">
        <v>729</v>
      </c>
      <c r="G485" s="176"/>
      <c r="H485" s="176"/>
      <c r="I485" s="179"/>
      <c r="J485" s="190">
        <f>BK485</f>
        <v>0</v>
      </c>
      <c r="K485" s="176"/>
      <c r="L485" s="181"/>
      <c r="M485" s="182"/>
      <c r="N485" s="183"/>
      <c r="O485" s="183"/>
      <c r="P485" s="184">
        <f>SUM(P486:P497)</f>
        <v>0</v>
      </c>
      <c r="Q485" s="183"/>
      <c r="R485" s="184">
        <f>SUM(R486:R497)</f>
        <v>0.01353124</v>
      </c>
      <c r="S485" s="183"/>
      <c r="T485" s="185">
        <f>SUM(T486:T497)</f>
        <v>0</v>
      </c>
      <c r="AR485" s="186" t="s">
        <v>88</v>
      </c>
      <c r="AT485" s="187" t="s">
        <v>77</v>
      </c>
      <c r="AU485" s="187" t="s">
        <v>86</v>
      </c>
      <c r="AY485" s="186" t="s">
        <v>148</v>
      </c>
      <c r="BK485" s="188">
        <f>SUM(BK486:BK497)</f>
        <v>0</v>
      </c>
    </row>
    <row r="486" spans="2:65" s="1" customFormat="1" ht="24" customHeight="1">
      <c r="B486" s="34"/>
      <c r="C486" s="191" t="s">
        <v>730</v>
      </c>
      <c r="D486" s="191" t="s">
        <v>150</v>
      </c>
      <c r="E486" s="192" t="s">
        <v>731</v>
      </c>
      <c r="F486" s="193" t="s">
        <v>732</v>
      </c>
      <c r="G486" s="194" t="s">
        <v>153</v>
      </c>
      <c r="H486" s="195">
        <v>51.398</v>
      </c>
      <c r="I486" s="196"/>
      <c r="J486" s="197">
        <f>ROUND(I486*H486,2)</f>
        <v>0</v>
      </c>
      <c r="K486" s="193" t="s">
        <v>154</v>
      </c>
      <c r="L486" s="38"/>
      <c r="M486" s="198" t="s">
        <v>1</v>
      </c>
      <c r="N486" s="199" t="s">
        <v>43</v>
      </c>
      <c r="O486" s="66"/>
      <c r="P486" s="200">
        <f>O486*H486</f>
        <v>0</v>
      </c>
      <c r="Q486" s="200">
        <v>0.00014</v>
      </c>
      <c r="R486" s="200">
        <f>Q486*H486</f>
        <v>0.00719572</v>
      </c>
      <c r="S486" s="200">
        <v>0</v>
      </c>
      <c r="T486" s="201">
        <f>S486*H486</f>
        <v>0</v>
      </c>
      <c r="AR486" s="202" t="s">
        <v>171</v>
      </c>
      <c r="AT486" s="202" t="s">
        <v>150</v>
      </c>
      <c r="AU486" s="202" t="s">
        <v>88</v>
      </c>
      <c r="AY486" s="17" t="s">
        <v>148</v>
      </c>
      <c r="BE486" s="203">
        <f>IF(N486="základní",J486,0)</f>
        <v>0</v>
      </c>
      <c r="BF486" s="203">
        <f>IF(N486="snížená",J486,0)</f>
        <v>0</v>
      </c>
      <c r="BG486" s="203">
        <f>IF(N486="zákl. přenesená",J486,0)</f>
        <v>0</v>
      </c>
      <c r="BH486" s="203">
        <f>IF(N486="sníž. přenesená",J486,0)</f>
        <v>0</v>
      </c>
      <c r="BI486" s="203">
        <f>IF(N486="nulová",J486,0)</f>
        <v>0</v>
      </c>
      <c r="BJ486" s="17" t="s">
        <v>86</v>
      </c>
      <c r="BK486" s="203">
        <f>ROUND(I486*H486,2)</f>
        <v>0</v>
      </c>
      <c r="BL486" s="17" t="s">
        <v>171</v>
      </c>
      <c r="BM486" s="202" t="s">
        <v>733</v>
      </c>
    </row>
    <row r="487" spans="2:51" s="14" customFormat="1" ht="11.25">
      <c r="B487" s="239"/>
      <c r="C487" s="240"/>
      <c r="D487" s="206" t="s">
        <v>157</v>
      </c>
      <c r="E487" s="241" t="s">
        <v>1</v>
      </c>
      <c r="F487" s="242" t="s">
        <v>734</v>
      </c>
      <c r="G487" s="240"/>
      <c r="H487" s="241" t="s">
        <v>1</v>
      </c>
      <c r="I487" s="243"/>
      <c r="J487" s="240"/>
      <c r="K487" s="240"/>
      <c r="L487" s="244"/>
      <c r="M487" s="245"/>
      <c r="N487" s="246"/>
      <c r="O487" s="246"/>
      <c r="P487" s="246"/>
      <c r="Q487" s="246"/>
      <c r="R487" s="246"/>
      <c r="S487" s="246"/>
      <c r="T487" s="247"/>
      <c r="AT487" s="248" t="s">
        <v>157</v>
      </c>
      <c r="AU487" s="248" t="s">
        <v>88</v>
      </c>
      <c r="AV487" s="14" t="s">
        <v>86</v>
      </c>
      <c r="AW487" s="14" t="s">
        <v>32</v>
      </c>
      <c r="AX487" s="14" t="s">
        <v>78</v>
      </c>
      <c r="AY487" s="248" t="s">
        <v>148</v>
      </c>
    </row>
    <row r="488" spans="2:51" s="12" customFormat="1" ht="11.25">
      <c r="B488" s="204"/>
      <c r="C488" s="205"/>
      <c r="D488" s="206" t="s">
        <v>157</v>
      </c>
      <c r="E488" s="207" t="s">
        <v>1</v>
      </c>
      <c r="F488" s="208" t="s">
        <v>309</v>
      </c>
      <c r="G488" s="205"/>
      <c r="H488" s="209">
        <v>25</v>
      </c>
      <c r="I488" s="210"/>
      <c r="J488" s="205"/>
      <c r="K488" s="205"/>
      <c r="L488" s="211"/>
      <c r="M488" s="212"/>
      <c r="N488" s="213"/>
      <c r="O488" s="213"/>
      <c r="P488" s="213"/>
      <c r="Q488" s="213"/>
      <c r="R488" s="213"/>
      <c r="S488" s="213"/>
      <c r="T488" s="214"/>
      <c r="AT488" s="215" t="s">
        <v>157</v>
      </c>
      <c r="AU488" s="215" t="s">
        <v>88</v>
      </c>
      <c r="AV488" s="12" t="s">
        <v>88</v>
      </c>
      <c r="AW488" s="12" t="s">
        <v>32</v>
      </c>
      <c r="AX488" s="12" t="s">
        <v>78</v>
      </c>
      <c r="AY488" s="215" t="s">
        <v>148</v>
      </c>
    </row>
    <row r="489" spans="2:51" s="15" customFormat="1" ht="11.25">
      <c r="B489" s="249"/>
      <c r="C489" s="250"/>
      <c r="D489" s="206" t="s">
        <v>157</v>
      </c>
      <c r="E489" s="251" t="s">
        <v>1</v>
      </c>
      <c r="F489" s="252" t="s">
        <v>735</v>
      </c>
      <c r="G489" s="250"/>
      <c r="H489" s="253">
        <v>25</v>
      </c>
      <c r="I489" s="254"/>
      <c r="J489" s="250"/>
      <c r="K489" s="250"/>
      <c r="L489" s="255"/>
      <c r="M489" s="256"/>
      <c r="N489" s="257"/>
      <c r="O489" s="257"/>
      <c r="P489" s="257"/>
      <c r="Q489" s="257"/>
      <c r="R489" s="257"/>
      <c r="S489" s="257"/>
      <c r="T489" s="258"/>
      <c r="AT489" s="259" t="s">
        <v>157</v>
      </c>
      <c r="AU489" s="259" t="s">
        <v>88</v>
      </c>
      <c r="AV489" s="15" t="s">
        <v>166</v>
      </c>
      <c r="AW489" s="15" t="s">
        <v>32</v>
      </c>
      <c r="AX489" s="15" t="s">
        <v>78</v>
      </c>
      <c r="AY489" s="259" t="s">
        <v>148</v>
      </c>
    </row>
    <row r="490" spans="2:51" s="14" customFormat="1" ht="11.25">
      <c r="B490" s="239"/>
      <c r="C490" s="240"/>
      <c r="D490" s="206" t="s">
        <v>157</v>
      </c>
      <c r="E490" s="241" t="s">
        <v>1</v>
      </c>
      <c r="F490" s="242" t="s">
        <v>736</v>
      </c>
      <c r="G490" s="240"/>
      <c r="H490" s="241" t="s">
        <v>1</v>
      </c>
      <c r="I490" s="243"/>
      <c r="J490" s="240"/>
      <c r="K490" s="240"/>
      <c r="L490" s="244"/>
      <c r="M490" s="245"/>
      <c r="N490" s="246"/>
      <c r="O490" s="246"/>
      <c r="P490" s="246"/>
      <c r="Q490" s="246"/>
      <c r="R490" s="246"/>
      <c r="S490" s="246"/>
      <c r="T490" s="247"/>
      <c r="AT490" s="248" t="s">
        <v>157</v>
      </c>
      <c r="AU490" s="248" t="s">
        <v>88</v>
      </c>
      <c r="AV490" s="14" t="s">
        <v>86</v>
      </c>
      <c r="AW490" s="14" t="s">
        <v>32</v>
      </c>
      <c r="AX490" s="14" t="s">
        <v>78</v>
      </c>
      <c r="AY490" s="248" t="s">
        <v>148</v>
      </c>
    </row>
    <row r="491" spans="2:51" s="12" customFormat="1" ht="11.25">
      <c r="B491" s="204"/>
      <c r="C491" s="205"/>
      <c r="D491" s="206" t="s">
        <v>157</v>
      </c>
      <c r="E491" s="207" t="s">
        <v>1</v>
      </c>
      <c r="F491" s="208" t="s">
        <v>737</v>
      </c>
      <c r="G491" s="205"/>
      <c r="H491" s="209">
        <v>1.182</v>
      </c>
      <c r="I491" s="210"/>
      <c r="J491" s="205"/>
      <c r="K491" s="205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157</v>
      </c>
      <c r="AU491" s="215" t="s">
        <v>88</v>
      </c>
      <c r="AV491" s="12" t="s">
        <v>88</v>
      </c>
      <c r="AW491" s="12" t="s">
        <v>32</v>
      </c>
      <c r="AX491" s="12" t="s">
        <v>78</v>
      </c>
      <c r="AY491" s="215" t="s">
        <v>148</v>
      </c>
    </row>
    <row r="492" spans="2:51" s="12" customFormat="1" ht="11.25">
      <c r="B492" s="204"/>
      <c r="C492" s="205"/>
      <c r="D492" s="206" t="s">
        <v>157</v>
      </c>
      <c r="E492" s="207" t="s">
        <v>1</v>
      </c>
      <c r="F492" s="208" t="s">
        <v>738</v>
      </c>
      <c r="G492" s="205"/>
      <c r="H492" s="209">
        <v>22.064</v>
      </c>
      <c r="I492" s="210"/>
      <c r="J492" s="205"/>
      <c r="K492" s="205"/>
      <c r="L492" s="211"/>
      <c r="M492" s="212"/>
      <c r="N492" s="213"/>
      <c r="O492" s="213"/>
      <c r="P492" s="213"/>
      <c r="Q492" s="213"/>
      <c r="R492" s="213"/>
      <c r="S492" s="213"/>
      <c r="T492" s="214"/>
      <c r="AT492" s="215" t="s">
        <v>157</v>
      </c>
      <c r="AU492" s="215" t="s">
        <v>88</v>
      </c>
      <c r="AV492" s="12" t="s">
        <v>88</v>
      </c>
      <c r="AW492" s="12" t="s">
        <v>32</v>
      </c>
      <c r="AX492" s="12" t="s">
        <v>78</v>
      </c>
      <c r="AY492" s="215" t="s">
        <v>148</v>
      </c>
    </row>
    <row r="493" spans="2:51" s="12" customFormat="1" ht="11.25">
      <c r="B493" s="204"/>
      <c r="C493" s="205"/>
      <c r="D493" s="206" t="s">
        <v>157</v>
      </c>
      <c r="E493" s="207" t="s">
        <v>1</v>
      </c>
      <c r="F493" s="208" t="s">
        <v>739</v>
      </c>
      <c r="G493" s="205"/>
      <c r="H493" s="209">
        <v>3.152</v>
      </c>
      <c r="I493" s="210"/>
      <c r="J493" s="205"/>
      <c r="K493" s="205"/>
      <c r="L493" s="211"/>
      <c r="M493" s="212"/>
      <c r="N493" s="213"/>
      <c r="O493" s="213"/>
      <c r="P493" s="213"/>
      <c r="Q493" s="213"/>
      <c r="R493" s="213"/>
      <c r="S493" s="213"/>
      <c r="T493" s="214"/>
      <c r="AT493" s="215" t="s">
        <v>157</v>
      </c>
      <c r="AU493" s="215" t="s">
        <v>88</v>
      </c>
      <c r="AV493" s="12" t="s">
        <v>88</v>
      </c>
      <c r="AW493" s="12" t="s">
        <v>32</v>
      </c>
      <c r="AX493" s="12" t="s">
        <v>78</v>
      </c>
      <c r="AY493" s="215" t="s">
        <v>148</v>
      </c>
    </row>
    <row r="494" spans="2:51" s="15" customFormat="1" ht="11.25">
      <c r="B494" s="249"/>
      <c r="C494" s="250"/>
      <c r="D494" s="206" t="s">
        <v>157</v>
      </c>
      <c r="E494" s="251" t="s">
        <v>1</v>
      </c>
      <c r="F494" s="252" t="s">
        <v>735</v>
      </c>
      <c r="G494" s="250"/>
      <c r="H494" s="253">
        <v>26.398</v>
      </c>
      <c r="I494" s="254"/>
      <c r="J494" s="250"/>
      <c r="K494" s="250"/>
      <c r="L494" s="255"/>
      <c r="M494" s="256"/>
      <c r="N494" s="257"/>
      <c r="O494" s="257"/>
      <c r="P494" s="257"/>
      <c r="Q494" s="257"/>
      <c r="R494" s="257"/>
      <c r="S494" s="257"/>
      <c r="T494" s="258"/>
      <c r="AT494" s="259" t="s">
        <v>157</v>
      </c>
      <c r="AU494" s="259" t="s">
        <v>88</v>
      </c>
      <c r="AV494" s="15" t="s">
        <v>166</v>
      </c>
      <c r="AW494" s="15" t="s">
        <v>32</v>
      </c>
      <c r="AX494" s="15" t="s">
        <v>78</v>
      </c>
      <c r="AY494" s="259" t="s">
        <v>148</v>
      </c>
    </row>
    <row r="495" spans="2:51" s="13" customFormat="1" ht="11.25">
      <c r="B495" s="216"/>
      <c r="C495" s="217"/>
      <c r="D495" s="206" t="s">
        <v>157</v>
      </c>
      <c r="E495" s="218" t="s">
        <v>1</v>
      </c>
      <c r="F495" s="219" t="s">
        <v>159</v>
      </c>
      <c r="G495" s="217"/>
      <c r="H495" s="220">
        <v>51.397999999999996</v>
      </c>
      <c r="I495" s="221"/>
      <c r="J495" s="217"/>
      <c r="K495" s="217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157</v>
      </c>
      <c r="AU495" s="226" t="s">
        <v>88</v>
      </c>
      <c r="AV495" s="13" t="s">
        <v>155</v>
      </c>
      <c r="AW495" s="13" t="s">
        <v>32</v>
      </c>
      <c r="AX495" s="13" t="s">
        <v>86</v>
      </c>
      <c r="AY495" s="226" t="s">
        <v>148</v>
      </c>
    </row>
    <row r="496" spans="2:65" s="1" customFormat="1" ht="24" customHeight="1">
      <c r="B496" s="34"/>
      <c r="C496" s="191" t="s">
        <v>740</v>
      </c>
      <c r="D496" s="191" t="s">
        <v>150</v>
      </c>
      <c r="E496" s="192" t="s">
        <v>741</v>
      </c>
      <c r="F496" s="193" t="s">
        <v>742</v>
      </c>
      <c r="G496" s="194" t="s">
        <v>153</v>
      </c>
      <c r="H496" s="195">
        <v>26.398</v>
      </c>
      <c r="I496" s="196"/>
      <c r="J496" s="197">
        <f>ROUND(I496*H496,2)</f>
        <v>0</v>
      </c>
      <c r="K496" s="193" t="s">
        <v>154</v>
      </c>
      <c r="L496" s="38"/>
      <c r="M496" s="198" t="s">
        <v>1</v>
      </c>
      <c r="N496" s="199" t="s">
        <v>43</v>
      </c>
      <c r="O496" s="66"/>
      <c r="P496" s="200">
        <f>O496*H496</f>
        <v>0</v>
      </c>
      <c r="Q496" s="200">
        <v>0.00012</v>
      </c>
      <c r="R496" s="200">
        <f>Q496*H496</f>
        <v>0.00316776</v>
      </c>
      <c r="S496" s="200">
        <v>0</v>
      </c>
      <c r="T496" s="201">
        <f>S496*H496</f>
        <v>0</v>
      </c>
      <c r="AR496" s="202" t="s">
        <v>171</v>
      </c>
      <c r="AT496" s="202" t="s">
        <v>150</v>
      </c>
      <c r="AU496" s="202" t="s">
        <v>88</v>
      </c>
      <c r="AY496" s="17" t="s">
        <v>148</v>
      </c>
      <c r="BE496" s="203">
        <f>IF(N496="základní",J496,0)</f>
        <v>0</v>
      </c>
      <c r="BF496" s="203">
        <f>IF(N496="snížená",J496,0)</f>
        <v>0</v>
      </c>
      <c r="BG496" s="203">
        <f>IF(N496="zákl. přenesená",J496,0)</f>
        <v>0</v>
      </c>
      <c r="BH496" s="203">
        <f>IF(N496="sníž. přenesená",J496,0)</f>
        <v>0</v>
      </c>
      <c r="BI496" s="203">
        <f>IF(N496="nulová",J496,0)</f>
        <v>0</v>
      </c>
      <c r="BJ496" s="17" t="s">
        <v>86</v>
      </c>
      <c r="BK496" s="203">
        <f>ROUND(I496*H496,2)</f>
        <v>0</v>
      </c>
      <c r="BL496" s="17" t="s">
        <v>171</v>
      </c>
      <c r="BM496" s="202" t="s">
        <v>743</v>
      </c>
    </row>
    <row r="497" spans="2:65" s="1" customFormat="1" ht="24" customHeight="1">
      <c r="B497" s="34"/>
      <c r="C497" s="191" t="s">
        <v>744</v>
      </c>
      <c r="D497" s="191" t="s">
        <v>150</v>
      </c>
      <c r="E497" s="192" t="s">
        <v>745</v>
      </c>
      <c r="F497" s="193" t="s">
        <v>746</v>
      </c>
      <c r="G497" s="194" t="s">
        <v>153</v>
      </c>
      <c r="H497" s="195">
        <v>26.398</v>
      </c>
      <c r="I497" s="196"/>
      <c r="J497" s="197">
        <f>ROUND(I497*H497,2)</f>
        <v>0</v>
      </c>
      <c r="K497" s="193" t="s">
        <v>154</v>
      </c>
      <c r="L497" s="38"/>
      <c r="M497" s="198" t="s">
        <v>1</v>
      </c>
      <c r="N497" s="199" t="s">
        <v>43</v>
      </c>
      <c r="O497" s="66"/>
      <c r="P497" s="200">
        <f>O497*H497</f>
        <v>0</v>
      </c>
      <c r="Q497" s="200">
        <v>0.00012</v>
      </c>
      <c r="R497" s="200">
        <f>Q497*H497</f>
        <v>0.00316776</v>
      </c>
      <c r="S497" s="200">
        <v>0</v>
      </c>
      <c r="T497" s="201">
        <f>S497*H497</f>
        <v>0</v>
      </c>
      <c r="AR497" s="202" t="s">
        <v>171</v>
      </c>
      <c r="AT497" s="202" t="s">
        <v>150</v>
      </c>
      <c r="AU497" s="202" t="s">
        <v>88</v>
      </c>
      <c r="AY497" s="17" t="s">
        <v>148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17" t="s">
        <v>86</v>
      </c>
      <c r="BK497" s="203">
        <f>ROUND(I497*H497,2)</f>
        <v>0</v>
      </c>
      <c r="BL497" s="17" t="s">
        <v>171</v>
      </c>
      <c r="BM497" s="202" t="s">
        <v>747</v>
      </c>
    </row>
    <row r="498" spans="2:63" s="11" customFormat="1" ht="22.9" customHeight="1">
      <c r="B498" s="175"/>
      <c r="C498" s="176"/>
      <c r="D498" s="177" t="s">
        <v>77</v>
      </c>
      <c r="E498" s="189" t="s">
        <v>748</v>
      </c>
      <c r="F498" s="189" t="s">
        <v>749</v>
      </c>
      <c r="G498" s="176"/>
      <c r="H498" s="176"/>
      <c r="I498" s="179"/>
      <c r="J498" s="190">
        <f>BK498</f>
        <v>0</v>
      </c>
      <c r="K498" s="176"/>
      <c r="L498" s="181"/>
      <c r="M498" s="182"/>
      <c r="N498" s="183"/>
      <c r="O498" s="183"/>
      <c r="P498" s="184">
        <f>SUM(P499:P502)</f>
        <v>0</v>
      </c>
      <c r="Q498" s="183"/>
      <c r="R498" s="184">
        <f>SUM(R499:R502)</f>
        <v>0.10211493999999999</v>
      </c>
      <c r="S498" s="183"/>
      <c r="T498" s="185">
        <f>SUM(T499:T502)</f>
        <v>0</v>
      </c>
      <c r="AR498" s="186" t="s">
        <v>88</v>
      </c>
      <c r="AT498" s="187" t="s">
        <v>77</v>
      </c>
      <c r="AU498" s="187" t="s">
        <v>86</v>
      </c>
      <c r="AY498" s="186" t="s">
        <v>148</v>
      </c>
      <c r="BK498" s="188">
        <f>SUM(BK499:BK502)</f>
        <v>0</v>
      </c>
    </row>
    <row r="499" spans="2:65" s="1" customFormat="1" ht="24" customHeight="1">
      <c r="B499" s="34"/>
      <c r="C499" s="191" t="s">
        <v>750</v>
      </c>
      <c r="D499" s="191" t="s">
        <v>150</v>
      </c>
      <c r="E499" s="192" t="s">
        <v>751</v>
      </c>
      <c r="F499" s="193" t="s">
        <v>752</v>
      </c>
      <c r="G499" s="194" t="s">
        <v>153</v>
      </c>
      <c r="H499" s="195">
        <v>221.989</v>
      </c>
      <c r="I499" s="196"/>
      <c r="J499" s="197">
        <f>ROUND(I499*H499,2)</f>
        <v>0</v>
      </c>
      <c r="K499" s="193" t="s">
        <v>154</v>
      </c>
      <c r="L499" s="38"/>
      <c r="M499" s="198" t="s">
        <v>1</v>
      </c>
      <c r="N499" s="199" t="s">
        <v>43</v>
      </c>
      <c r="O499" s="66"/>
      <c r="P499" s="200">
        <f>O499*H499</f>
        <v>0</v>
      </c>
      <c r="Q499" s="200">
        <v>0.0002</v>
      </c>
      <c r="R499" s="200">
        <f>Q499*H499</f>
        <v>0.0443978</v>
      </c>
      <c r="S499" s="200">
        <v>0</v>
      </c>
      <c r="T499" s="201">
        <f>S499*H499</f>
        <v>0</v>
      </c>
      <c r="AR499" s="202" t="s">
        <v>171</v>
      </c>
      <c r="AT499" s="202" t="s">
        <v>150</v>
      </c>
      <c r="AU499" s="202" t="s">
        <v>88</v>
      </c>
      <c r="AY499" s="17" t="s">
        <v>148</v>
      </c>
      <c r="BE499" s="203">
        <f>IF(N499="základní",J499,0)</f>
        <v>0</v>
      </c>
      <c r="BF499" s="203">
        <f>IF(N499="snížená",J499,0)</f>
        <v>0</v>
      </c>
      <c r="BG499" s="203">
        <f>IF(N499="zákl. přenesená",J499,0)</f>
        <v>0</v>
      </c>
      <c r="BH499" s="203">
        <f>IF(N499="sníž. přenesená",J499,0)</f>
        <v>0</v>
      </c>
      <c r="BI499" s="203">
        <f>IF(N499="nulová",J499,0)</f>
        <v>0</v>
      </c>
      <c r="BJ499" s="17" t="s">
        <v>86</v>
      </c>
      <c r="BK499" s="203">
        <f>ROUND(I499*H499,2)</f>
        <v>0</v>
      </c>
      <c r="BL499" s="17" t="s">
        <v>171</v>
      </c>
      <c r="BM499" s="202" t="s">
        <v>753</v>
      </c>
    </row>
    <row r="500" spans="2:51" s="12" customFormat="1" ht="11.25">
      <c r="B500" s="204"/>
      <c r="C500" s="205"/>
      <c r="D500" s="206" t="s">
        <v>157</v>
      </c>
      <c r="E500" s="207" t="s">
        <v>1</v>
      </c>
      <c r="F500" s="208" t="s">
        <v>754</v>
      </c>
      <c r="G500" s="205"/>
      <c r="H500" s="209">
        <v>221.989</v>
      </c>
      <c r="I500" s="210"/>
      <c r="J500" s="205"/>
      <c r="K500" s="205"/>
      <c r="L500" s="211"/>
      <c r="M500" s="212"/>
      <c r="N500" s="213"/>
      <c r="O500" s="213"/>
      <c r="P500" s="213"/>
      <c r="Q500" s="213"/>
      <c r="R500" s="213"/>
      <c r="S500" s="213"/>
      <c r="T500" s="214"/>
      <c r="AT500" s="215" t="s">
        <v>157</v>
      </c>
      <c r="AU500" s="215" t="s">
        <v>88</v>
      </c>
      <c r="AV500" s="12" t="s">
        <v>88</v>
      </c>
      <c r="AW500" s="12" t="s">
        <v>32</v>
      </c>
      <c r="AX500" s="12" t="s">
        <v>78</v>
      </c>
      <c r="AY500" s="215" t="s">
        <v>148</v>
      </c>
    </row>
    <row r="501" spans="2:51" s="13" customFormat="1" ht="11.25">
      <c r="B501" s="216"/>
      <c r="C501" s="217"/>
      <c r="D501" s="206" t="s">
        <v>157</v>
      </c>
      <c r="E501" s="218" t="s">
        <v>1</v>
      </c>
      <c r="F501" s="219" t="s">
        <v>159</v>
      </c>
      <c r="G501" s="217"/>
      <c r="H501" s="220">
        <v>221.989</v>
      </c>
      <c r="I501" s="221"/>
      <c r="J501" s="217"/>
      <c r="K501" s="217"/>
      <c r="L501" s="222"/>
      <c r="M501" s="223"/>
      <c r="N501" s="224"/>
      <c r="O501" s="224"/>
      <c r="P501" s="224"/>
      <c r="Q501" s="224"/>
      <c r="R501" s="224"/>
      <c r="S501" s="224"/>
      <c r="T501" s="225"/>
      <c r="AT501" s="226" t="s">
        <v>157</v>
      </c>
      <c r="AU501" s="226" t="s">
        <v>88</v>
      </c>
      <c r="AV501" s="13" t="s">
        <v>155</v>
      </c>
      <c r="AW501" s="13" t="s">
        <v>32</v>
      </c>
      <c r="AX501" s="13" t="s">
        <v>86</v>
      </c>
      <c r="AY501" s="226" t="s">
        <v>148</v>
      </c>
    </row>
    <row r="502" spans="2:65" s="1" customFormat="1" ht="24" customHeight="1">
      <c r="B502" s="34"/>
      <c r="C502" s="191" t="s">
        <v>755</v>
      </c>
      <c r="D502" s="191" t="s">
        <v>150</v>
      </c>
      <c r="E502" s="192" t="s">
        <v>756</v>
      </c>
      <c r="F502" s="193" t="s">
        <v>757</v>
      </c>
      <c r="G502" s="194" t="s">
        <v>153</v>
      </c>
      <c r="H502" s="195">
        <v>221.989</v>
      </c>
      <c r="I502" s="196"/>
      <c r="J502" s="197">
        <f>ROUND(I502*H502,2)</f>
        <v>0</v>
      </c>
      <c r="K502" s="193" t="s">
        <v>154</v>
      </c>
      <c r="L502" s="38"/>
      <c r="M502" s="198" t="s">
        <v>1</v>
      </c>
      <c r="N502" s="199" t="s">
        <v>43</v>
      </c>
      <c r="O502" s="66"/>
      <c r="P502" s="200">
        <f>O502*H502</f>
        <v>0</v>
      </c>
      <c r="Q502" s="200">
        <v>0.00026</v>
      </c>
      <c r="R502" s="200">
        <f>Q502*H502</f>
        <v>0.05771713999999999</v>
      </c>
      <c r="S502" s="200">
        <v>0</v>
      </c>
      <c r="T502" s="201">
        <f>S502*H502</f>
        <v>0</v>
      </c>
      <c r="AR502" s="202" t="s">
        <v>171</v>
      </c>
      <c r="AT502" s="202" t="s">
        <v>150</v>
      </c>
      <c r="AU502" s="202" t="s">
        <v>88</v>
      </c>
      <c r="AY502" s="17" t="s">
        <v>148</v>
      </c>
      <c r="BE502" s="203">
        <f>IF(N502="základní",J502,0)</f>
        <v>0</v>
      </c>
      <c r="BF502" s="203">
        <f>IF(N502="snížená",J502,0)</f>
        <v>0</v>
      </c>
      <c r="BG502" s="203">
        <f>IF(N502="zákl. přenesená",J502,0)</f>
        <v>0</v>
      </c>
      <c r="BH502" s="203">
        <f>IF(N502="sníž. přenesená",J502,0)</f>
        <v>0</v>
      </c>
      <c r="BI502" s="203">
        <f>IF(N502="nulová",J502,0)</f>
        <v>0</v>
      </c>
      <c r="BJ502" s="17" t="s">
        <v>86</v>
      </c>
      <c r="BK502" s="203">
        <f>ROUND(I502*H502,2)</f>
        <v>0</v>
      </c>
      <c r="BL502" s="17" t="s">
        <v>171</v>
      </c>
      <c r="BM502" s="202" t="s">
        <v>758</v>
      </c>
    </row>
    <row r="503" spans="2:63" s="11" customFormat="1" ht="25.9" customHeight="1">
      <c r="B503" s="175"/>
      <c r="C503" s="176"/>
      <c r="D503" s="177" t="s">
        <v>77</v>
      </c>
      <c r="E503" s="178" t="s">
        <v>759</v>
      </c>
      <c r="F503" s="178" t="s">
        <v>760</v>
      </c>
      <c r="G503" s="176"/>
      <c r="H503" s="176"/>
      <c r="I503" s="179"/>
      <c r="J503" s="180">
        <f>BK503</f>
        <v>0</v>
      </c>
      <c r="K503" s="176"/>
      <c r="L503" s="181"/>
      <c r="M503" s="182"/>
      <c r="N503" s="183"/>
      <c r="O503" s="183"/>
      <c r="P503" s="184">
        <f>SUM(P504:P506)</f>
        <v>0</v>
      </c>
      <c r="Q503" s="183"/>
      <c r="R503" s="184">
        <f>SUM(R504:R506)</f>
        <v>0</v>
      </c>
      <c r="S503" s="183"/>
      <c r="T503" s="185">
        <f>SUM(T504:T506)</f>
        <v>0</v>
      </c>
      <c r="AR503" s="186" t="s">
        <v>155</v>
      </c>
      <c r="AT503" s="187" t="s">
        <v>77</v>
      </c>
      <c r="AU503" s="187" t="s">
        <v>78</v>
      </c>
      <c r="AY503" s="186" t="s">
        <v>148</v>
      </c>
      <c r="BK503" s="188">
        <f>SUM(BK504:BK506)</f>
        <v>0</v>
      </c>
    </row>
    <row r="504" spans="2:65" s="1" customFormat="1" ht="16.5" customHeight="1">
      <c r="B504" s="34"/>
      <c r="C504" s="191" t="s">
        <v>761</v>
      </c>
      <c r="D504" s="191" t="s">
        <v>150</v>
      </c>
      <c r="E504" s="192" t="s">
        <v>762</v>
      </c>
      <c r="F504" s="193" t="s">
        <v>763</v>
      </c>
      <c r="G504" s="194" t="s">
        <v>764</v>
      </c>
      <c r="H504" s="195">
        <v>30</v>
      </c>
      <c r="I504" s="196"/>
      <c r="J504" s="197">
        <f>ROUND(I504*H504,2)</f>
        <v>0</v>
      </c>
      <c r="K504" s="193" t="s">
        <v>154</v>
      </c>
      <c r="L504" s="38"/>
      <c r="M504" s="198" t="s">
        <v>1</v>
      </c>
      <c r="N504" s="199" t="s">
        <v>43</v>
      </c>
      <c r="O504" s="66"/>
      <c r="P504" s="200">
        <f>O504*H504</f>
        <v>0</v>
      </c>
      <c r="Q504" s="200">
        <v>0</v>
      </c>
      <c r="R504" s="200">
        <f>Q504*H504</f>
        <v>0</v>
      </c>
      <c r="S504" s="200">
        <v>0</v>
      </c>
      <c r="T504" s="201">
        <f>S504*H504</f>
        <v>0</v>
      </c>
      <c r="AR504" s="202" t="s">
        <v>765</v>
      </c>
      <c r="AT504" s="202" t="s">
        <v>150</v>
      </c>
      <c r="AU504" s="202" t="s">
        <v>86</v>
      </c>
      <c r="AY504" s="17" t="s">
        <v>148</v>
      </c>
      <c r="BE504" s="203">
        <f>IF(N504="základní",J504,0)</f>
        <v>0</v>
      </c>
      <c r="BF504" s="203">
        <f>IF(N504="snížená",J504,0)</f>
        <v>0</v>
      </c>
      <c r="BG504" s="203">
        <f>IF(N504="zákl. přenesená",J504,0)</f>
        <v>0</v>
      </c>
      <c r="BH504" s="203">
        <f>IF(N504="sníž. přenesená",J504,0)</f>
        <v>0</v>
      </c>
      <c r="BI504" s="203">
        <f>IF(N504="nulová",J504,0)</f>
        <v>0</v>
      </c>
      <c r="BJ504" s="17" t="s">
        <v>86</v>
      </c>
      <c r="BK504" s="203">
        <f>ROUND(I504*H504,2)</f>
        <v>0</v>
      </c>
      <c r="BL504" s="17" t="s">
        <v>765</v>
      </c>
      <c r="BM504" s="202" t="s">
        <v>766</v>
      </c>
    </row>
    <row r="505" spans="2:51" s="12" customFormat="1" ht="22.5">
      <c r="B505" s="204"/>
      <c r="C505" s="205"/>
      <c r="D505" s="206" t="s">
        <v>157</v>
      </c>
      <c r="E505" s="207" t="s">
        <v>1</v>
      </c>
      <c r="F505" s="208" t="s">
        <v>767</v>
      </c>
      <c r="G505" s="205"/>
      <c r="H505" s="209">
        <v>30</v>
      </c>
      <c r="I505" s="210"/>
      <c r="J505" s="205"/>
      <c r="K505" s="205"/>
      <c r="L505" s="211"/>
      <c r="M505" s="212"/>
      <c r="N505" s="213"/>
      <c r="O505" s="213"/>
      <c r="P505" s="213"/>
      <c r="Q505" s="213"/>
      <c r="R505" s="213"/>
      <c r="S505" s="213"/>
      <c r="T505" s="214"/>
      <c r="AT505" s="215" t="s">
        <v>157</v>
      </c>
      <c r="AU505" s="215" t="s">
        <v>86</v>
      </c>
      <c r="AV505" s="12" t="s">
        <v>88</v>
      </c>
      <c r="AW505" s="12" t="s">
        <v>32</v>
      </c>
      <c r="AX505" s="12" t="s">
        <v>78</v>
      </c>
      <c r="AY505" s="215" t="s">
        <v>148</v>
      </c>
    </row>
    <row r="506" spans="2:51" s="13" customFormat="1" ht="11.25">
      <c r="B506" s="216"/>
      <c r="C506" s="217"/>
      <c r="D506" s="206" t="s">
        <v>157</v>
      </c>
      <c r="E506" s="218" t="s">
        <v>1</v>
      </c>
      <c r="F506" s="219" t="s">
        <v>159</v>
      </c>
      <c r="G506" s="217"/>
      <c r="H506" s="220">
        <v>30</v>
      </c>
      <c r="I506" s="221"/>
      <c r="J506" s="217"/>
      <c r="K506" s="217"/>
      <c r="L506" s="222"/>
      <c r="M506" s="260"/>
      <c r="N506" s="261"/>
      <c r="O506" s="261"/>
      <c r="P506" s="261"/>
      <c r="Q506" s="261"/>
      <c r="R506" s="261"/>
      <c r="S506" s="261"/>
      <c r="T506" s="262"/>
      <c r="AT506" s="226" t="s">
        <v>157</v>
      </c>
      <c r="AU506" s="226" t="s">
        <v>86</v>
      </c>
      <c r="AV506" s="13" t="s">
        <v>155</v>
      </c>
      <c r="AW506" s="13" t="s">
        <v>32</v>
      </c>
      <c r="AX506" s="13" t="s">
        <v>86</v>
      </c>
      <c r="AY506" s="226" t="s">
        <v>148</v>
      </c>
    </row>
    <row r="507" spans="2:12" s="1" customFormat="1" ht="6.95" customHeight="1">
      <c r="B507" s="49"/>
      <c r="C507" s="50"/>
      <c r="D507" s="50"/>
      <c r="E507" s="50"/>
      <c r="F507" s="50"/>
      <c r="G507" s="50"/>
      <c r="H507" s="50"/>
      <c r="I507" s="142"/>
      <c r="J507" s="50"/>
      <c r="K507" s="50"/>
      <c r="L507" s="38"/>
    </row>
  </sheetData>
  <sheetProtection algorithmName="SHA-512" hashValue="t8YhHH0r9LAOV71hVch16J6u8UmZjrq6sFgdAVUCKextYL7ZAVhj3Jab5qdfEFK+Mu7ShBx3TSRNPepbBRgLkQ==" saltValue="Q5OhlVy33lReQTXRdnyNatjxWlpxA0UPMzjom6JYBGNFMCcjUMfGWptwihre0rg9v67XHlOX9hhgruBeTWJjwQ==" spinCount="100000" sheet="1" objects="1" scenarios="1" formatColumns="0" formatRows="0" autoFilter="0"/>
  <autoFilter ref="C136:K506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2"/>
  <sheetViews>
    <sheetView showGridLines="0" workbookViewId="0" topLeftCell="A16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91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88</v>
      </c>
    </row>
    <row r="4" spans="2:46" ht="24.95" customHeight="1">
      <c r="B4" s="20"/>
      <c r="D4" s="107" t="s">
        <v>104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9" t="str">
        <f>'Rekapitulace stavby'!K6</f>
        <v>Rekonstrukce a přístavba sociálního zařízení - stavební úpravy objektu č.p. 248</v>
      </c>
      <c r="F7" s="310"/>
      <c r="G7" s="310"/>
      <c r="H7" s="310"/>
      <c r="L7" s="20"/>
    </row>
    <row r="8" spans="2:12" s="1" customFormat="1" ht="12" customHeight="1">
      <c r="B8" s="38"/>
      <c r="D8" s="109" t="s">
        <v>105</v>
      </c>
      <c r="I8" s="110"/>
      <c r="L8" s="38"/>
    </row>
    <row r="9" spans="2:12" s="1" customFormat="1" ht="36.95" customHeight="1">
      <c r="B9" s="38"/>
      <c r="E9" s="311" t="s">
        <v>768</v>
      </c>
      <c r="F9" s="312"/>
      <c r="G9" s="312"/>
      <c r="H9" s="312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769</v>
      </c>
      <c r="I12" s="112" t="s">
        <v>22</v>
      </c>
      <c r="J12" s="113" t="str">
        <f>'Rekapitulace stavby'!AN8</f>
        <v>6. 5. 2019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/>
      </c>
      <c r="L14" s="38"/>
    </row>
    <row r="15" spans="2:12" s="1" customFormat="1" ht="18" customHeight="1">
      <c r="B15" s="38"/>
      <c r="E15" s="111" t="str">
        <f>IF('Rekapitulace stavby'!E11="","",'Rekapitulace stavby'!E11)</f>
        <v>Gymnázium a SOŠ pedagogická</v>
      </c>
      <c r="I15" s="112" t="s">
        <v>27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28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3" t="str">
        <f>'Rekapitulace stavby'!E14</f>
        <v>Vyplň údaj</v>
      </c>
      <c r="F18" s="314"/>
      <c r="G18" s="314"/>
      <c r="H18" s="314"/>
      <c r="I18" s="112" t="s">
        <v>27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30</v>
      </c>
      <c r="I20" s="112" t="s">
        <v>25</v>
      </c>
      <c r="J20" s="111" t="str">
        <f>IF('Rekapitulace stavby'!AN16="","",'Rekapitulace stavby'!AN16)</f>
        <v/>
      </c>
      <c r="L20" s="38"/>
    </row>
    <row r="21" spans="2:12" s="1" customFormat="1" ht="18" customHeight="1">
      <c r="B21" s="38"/>
      <c r="E21" s="111" t="str">
        <f>IF('Rekapitulace stavby'!E17="","",'Rekapitulace stavby'!E17)</f>
        <v>Ing Arch Luboš Petříček</v>
      </c>
      <c r="I21" s="112" t="s">
        <v>27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33</v>
      </c>
      <c r="I23" s="112" t="s">
        <v>25</v>
      </c>
      <c r="J23" s="111" t="str">
        <f>IF('Rekapitulace stavby'!AN19="","",'Rekapitulace stavby'!AN19)</f>
        <v>01890000</v>
      </c>
      <c r="L23" s="38"/>
    </row>
    <row r="24" spans="2:12" s="1" customFormat="1" ht="18" customHeight="1">
      <c r="B24" s="38"/>
      <c r="E24" s="111" t="str">
        <f>IF('Rekapitulace stavby'!E20="","",'Rekapitulace stavby'!E20)</f>
        <v>Jan Petr</v>
      </c>
      <c r="I24" s="112" t="s">
        <v>27</v>
      </c>
      <c r="J24" s="111" t="str">
        <f>IF('Rekapitulace stavby'!AN20="","",'Rekapitulace stavby'!AN20)</f>
        <v>CZ8604200451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15" t="s">
        <v>1</v>
      </c>
      <c r="F27" s="315"/>
      <c r="G27" s="315"/>
      <c r="H27" s="315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ROUND(J121,2)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ROUND((SUM(BE121:BE151)),2)</f>
        <v>0</v>
      </c>
      <c r="I33" s="123">
        <v>0.21</v>
      </c>
      <c r="J33" s="122">
        <f>ROUND(((SUM(BE121:BE151))*I33),2)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ROUND((SUM(BF121:BF151)),2)</f>
        <v>0</v>
      </c>
      <c r="I34" s="123">
        <v>0.15</v>
      </c>
      <c r="J34" s="122">
        <f>ROUND(((SUM(BF121:BF151))*I34),2)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ROUND((SUM(BG121:BG151)),2)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ROUND((SUM(BH121:BH151)),2)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ROUND((SUM(BI121:BI151)),2)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107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6" t="str">
        <f>E7</f>
        <v>Rekonstrukce a přístavba sociálního zařízení - stavební úpravy objektu č.p. 248</v>
      </c>
      <c r="F85" s="317"/>
      <c r="G85" s="317"/>
      <c r="H85" s="317"/>
      <c r="I85" s="110"/>
      <c r="J85" s="35"/>
      <c r="K85" s="35"/>
      <c r="L85" s="38"/>
    </row>
    <row r="86" spans="2:12" s="1" customFormat="1" ht="12" customHeight="1">
      <c r="B86" s="34"/>
      <c r="C86" s="29" t="s">
        <v>105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8" t="str">
        <f>E9</f>
        <v>02 - ÚT</v>
      </c>
      <c r="F87" s="318"/>
      <c r="G87" s="318"/>
      <c r="H87" s="318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6. 5. 2019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Gymnázium a SOŠ pedagogická</v>
      </c>
      <c r="G91" s="35"/>
      <c r="H91" s="35"/>
      <c r="I91" s="112" t="s">
        <v>30</v>
      </c>
      <c r="J91" s="32" t="str">
        <f>E21</f>
        <v>Ing Arch Luboš Petříček</v>
      </c>
      <c r="K91" s="35"/>
      <c r="L91" s="38"/>
    </row>
    <row r="92" spans="2:12" s="1" customFormat="1" ht="15.2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33</v>
      </c>
      <c r="J92" s="32" t="str">
        <f>E24</f>
        <v>Jan Petr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108</v>
      </c>
      <c r="D94" s="147"/>
      <c r="E94" s="147"/>
      <c r="F94" s="147"/>
      <c r="G94" s="147"/>
      <c r="H94" s="147"/>
      <c r="I94" s="148"/>
      <c r="J94" s="149" t="s">
        <v>109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110</v>
      </c>
      <c r="D96" s="35"/>
      <c r="E96" s="35"/>
      <c r="F96" s="35"/>
      <c r="G96" s="35"/>
      <c r="H96" s="35"/>
      <c r="I96" s="110"/>
      <c r="J96" s="79">
        <f>J121</f>
        <v>0</v>
      </c>
      <c r="K96" s="35"/>
      <c r="L96" s="38"/>
      <c r="AU96" s="17" t="s">
        <v>111</v>
      </c>
    </row>
    <row r="97" spans="2:12" s="8" customFormat="1" ht="24.95" customHeight="1">
      <c r="B97" s="151"/>
      <c r="C97" s="152"/>
      <c r="D97" s="153" t="s">
        <v>770</v>
      </c>
      <c r="E97" s="154"/>
      <c r="F97" s="154"/>
      <c r="G97" s="154"/>
      <c r="H97" s="154"/>
      <c r="I97" s="155"/>
      <c r="J97" s="156">
        <f>J122</f>
        <v>0</v>
      </c>
      <c r="K97" s="152"/>
      <c r="L97" s="157"/>
    </row>
    <row r="98" spans="2:12" s="8" customFormat="1" ht="24.95" customHeight="1">
      <c r="B98" s="151"/>
      <c r="C98" s="152"/>
      <c r="D98" s="153" t="s">
        <v>771</v>
      </c>
      <c r="E98" s="154"/>
      <c r="F98" s="154"/>
      <c r="G98" s="154"/>
      <c r="H98" s="154"/>
      <c r="I98" s="155"/>
      <c r="J98" s="156">
        <f>J125</f>
        <v>0</v>
      </c>
      <c r="K98" s="152"/>
      <c r="L98" s="157"/>
    </row>
    <row r="99" spans="2:12" s="8" customFormat="1" ht="24.95" customHeight="1">
      <c r="B99" s="151"/>
      <c r="C99" s="152"/>
      <c r="D99" s="153" t="s">
        <v>772</v>
      </c>
      <c r="E99" s="154"/>
      <c r="F99" s="154"/>
      <c r="G99" s="154"/>
      <c r="H99" s="154"/>
      <c r="I99" s="155"/>
      <c r="J99" s="156">
        <f>J129</f>
        <v>0</v>
      </c>
      <c r="K99" s="152"/>
      <c r="L99" s="157"/>
    </row>
    <row r="100" spans="2:12" s="8" customFormat="1" ht="24.95" customHeight="1">
      <c r="B100" s="151"/>
      <c r="C100" s="152"/>
      <c r="D100" s="153" t="s">
        <v>773</v>
      </c>
      <c r="E100" s="154"/>
      <c r="F100" s="154"/>
      <c r="G100" s="154"/>
      <c r="H100" s="154"/>
      <c r="I100" s="155"/>
      <c r="J100" s="156">
        <f>J137</f>
        <v>0</v>
      </c>
      <c r="K100" s="152"/>
      <c r="L100" s="157"/>
    </row>
    <row r="101" spans="2:12" s="8" customFormat="1" ht="24.95" customHeight="1">
      <c r="B101" s="151"/>
      <c r="C101" s="152"/>
      <c r="D101" s="153" t="s">
        <v>774</v>
      </c>
      <c r="E101" s="154"/>
      <c r="F101" s="154"/>
      <c r="G101" s="154"/>
      <c r="H101" s="154"/>
      <c r="I101" s="155"/>
      <c r="J101" s="156">
        <f>J143</f>
        <v>0</v>
      </c>
      <c r="K101" s="152"/>
      <c r="L101" s="157"/>
    </row>
    <row r="102" spans="2:12" s="1" customFormat="1" ht="21.75" customHeight="1">
      <c r="B102" s="34"/>
      <c r="C102" s="35"/>
      <c r="D102" s="35"/>
      <c r="E102" s="35"/>
      <c r="F102" s="35"/>
      <c r="G102" s="35"/>
      <c r="H102" s="35"/>
      <c r="I102" s="110"/>
      <c r="J102" s="35"/>
      <c r="K102" s="35"/>
      <c r="L102" s="38"/>
    </row>
    <row r="103" spans="2:12" s="1" customFormat="1" ht="6.95" customHeight="1">
      <c r="B103" s="49"/>
      <c r="C103" s="50"/>
      <c r="D103" s="50"/>
      <c r="E103" s="50"/>
      <c r="F103" s="50"/>
      <c r="G103" s="50"/>
      <c r="H103" s="50"/>
      <c r="I103" s="142"/>
      <c r="J103" s="50"/>
      <c r="K103" s="50"/>
      <c r="L103" s="38"/>
    </row>
    <row r="107" spans="2:12" s="1" customFormat="1" ht="6.95" customHeight="1">
      <c r="B107" s="51"/>
      <c r="C107" s="52"/>
      <c r="D107" s="52"/>
      <c r="E107" s="52"/>
      <c r="F107" s="52"/>
      <c r="G107" s="52"/>
      <c r="H107" s="52"/>
      <c r="I107" s="145"/>
      <c r="J107" s="52"/>
      <c r="K107" s="52"/>
      <c r="L107" s="38"/>
    </row>
    <row r="108" spans="2:12" s="1" customFormat="1" ht="24.95" customHeight="1">
      <c r="B108" s="34"/>
      <c r="C108" s="23" t="s">
        <v>133</v>
      </c>
      <c r="D108" s="35"/>
      <c r="E108" s="35"/>
      <c r="F108" s="35"/>
      <c r="G108" s="35"/>
      <c r="H108" s="35"/>
      <c r="I108" s="110"/>
      <c r="J108" s="35"/>
      <c r="K108" s="35"/>
      <c r="L108" s="38"/>
    </row>
    <row r="109" spans="2:12" s="1" customFormat="1" ht="6.95" customHeight="1">
      <c r="B109" s="34"/>
      <c r="C109" s="35"/>
      <c r="D109" s="35"/>
      <c r="E109" s="35"/>
      <c r="F109" s="35"/>
      <c r="G109" s="35"/>
      <c r="H109" s="35"/>
      <c r="I109" s="110"/>
      <c r="J109" s="35"/>
      <c r="K109" s="35"/>
      <c r="L109" s="38"/>
    </row>
    <row r="110" spans="2:12" s="1" customFormat="1" ht="12" customHeight="1">
      <c r="B110" s="34"/>
      <c r="C110" s="29" t="s">
        <v>16</v>
      </c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16.5" customHeight="1">
      <c r="B111" s="34"/>
      <c r="C111" s="35"/>
      <c r="D111" s="35"/>
      <c r="E111" s="316" t="str">
        <f>E7</f>
        <v>Rekonstrukce a přístavba sociálního zařízení - stavební úpravy objektu č.p. 248</v>
      </c>
      <c r="F111" s="317"/>
      <c r="G111" s="317"/>
      <c r="H111" s="317"/>
      <c r="I111" s="110"/>
      <c r="J111" s="35"/>
      <c r="K111" s="35"/>
      <c r="L111" s="38"/>
    </row>
    <row r="112" spans="2:12" s="1" customFormat="1" ht="12" customHeight="1">
      <c r="B112" s="34"/>
      <c r="C112" s="29" t="s">
        <v>105</v>
      </c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16.5" customHeight="1">
      <c r="B113" s="34"/>
      <c r="C113" s="35"/>
      <c r="D113" s="35"/>
      <c r="E113" s="288" t="str">
        <f>E9</f>
        <v>02 - ÚT</v>
      </c>
      <c r="F113" s="318"/>
      <c r="G113" s="318"/>
      <c r="H113" s="318"/>
      <c r="I113" s="110"/>
      <c r="J113" s="35"/>
      <c r="K113" s="35"/>
      <c r="L113" s="38"/>
    </row>
    <row r="114" spans="2:12" s="1" customFormat="1" ht="6.95" customHeight="1">
      <c r="B114" s="34"/>
      <c r="C114" s="35"/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12" s="1" customFormat="1" ht="12" customHeight="1">
      <c r="B115" s="34"/>
      <c r="C115" s="29" t="s">
        <v>20</v>
      </c>
      <c r="D115" s="35"/>
      <c r="E115" s="35"/>
      <c r="F115" s="27" t="str">
        <f>F12</f>
        <v xml:space="preserve"> </v>
      </c>
      <c r="G115" s="35"/>
      <c r="H115" s="35"/>
      <c r="I115" s="112" t="s">
        <v>22</v>
      </c>
      <c r="J115" s="61" t="str">
        <f>IF(J12="","",J12)</f>
        <v>6. 5. 2019</v>
      </c>
      <c r="K115" s="35"/>
      <c r="L115" s="38"/>
    </row>
    <row r="116" spans="2:12" s="1" customFormat="1" ht="6.95" customHeight="1">
      <c r="B116" s="34"/>
      <c r="C116" s="35"/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27.95" customHeight="1">
      <c r="B117" s="34"/>
      <c r="C117" s="29" t="s">
        <v>24</v>
      </c>
      <c r="D117" s="35"/>
      <c r="E117" s="35"/>
      <c r="F117" s="27" t="str">
        <f>E15</f>
        <v>Gymnázium a SOŠ pedagogická</v>
      </c>
      <c r="G117" s="35"/>
      <c r="H117" s="35"/>
      <c r="I117" s="112" t="s">
        <v>30</v>
      </c>
      <c r="J117" s="32" t="str">
        <f>E21</f>
        <v>Ing Arch Luboš Petříček</v>
      </c>
      <c r="K117" s="35"/>
      <c r="L117" s="38"/>
    </row>
    <row r="118" spans="2:12" s="1" customFormat="1" ht="15.2" customHeight="1">
      <c r="B118" s="34"/>
      <c r="C118" s="29" t="s">
        <v>28</v>
      </c>
      <c r="D118" s="35"/>
      <c r="E118" s="35"/>
      <c r="F118" s="27" t="str">
        <f>IF(E18="","",E18)</f>
        <v>Vyplň údaj</v>
      </c>
      <c r="G118" s="35"/>
      <c r="H118" s="35"/>
      <c r="I118" s="112" t="s">
        <v>33</v>
      </c>
      <c r="J118" s="32" t="str">
        <f>E24</f>
        <v>Jan Petr</v>
      </c>
      <c r="K118" s="35"/>
      <c r="L118" s="38"/>
    </row>
    <row r="119" spans="2:12" s="1" customFormat="1" ht="10.35" customHeight="1">
      <c r="B119" s="34"/>
      <c r="C119" s="35"/>
      <c r="D119" s="35"/>
      <c r="E119" s="35"/>
      <c r="F119" s="35"/>
      <c r="G119" s="35"/>
      <c r="H119" s="35"/>
      <c r="I119" s="110"/>
      <c r="J119" s="35"/>
      <c r="K119" s="35"/>
      <c r="L119" s="38"/>
    </row>
    <row r="120" spans="2:20" s="10" customFormat="1" ht="29.25" customHeight="1">
      <c r="B120" s="165"/>
      <c r="C120" s="166" t="s">
        <v>134</v>
      </c>
      <c r="D120" s="167" t="s">
        <v>63</v>
      </c>
      <c r="E120" s="167" t="s">
        <v>59</v>
      </c>
      <c r="F120" s="167" t="s">
        <v>60</v>
      </c>
      <c r="G120" s="167" t="s">
        <v>135</v>
      </c>
      <c r="H120" s="167" t="s">
        <v>136</v>
      </c>
      <c r="I120" s="168" t="s">
        <v>137</v>
      </c>
      <c r="J120" s="167" t="s">
        <v>109</v>
      </c>
      <c r="K120" s="169" t="s">
        <v>138</v>
      </c>
      <c r="L120" s="170"/>
      <c r="M120" s="70" t="s">
        <v>1</v>
      </c>
      <c r="N120" s="71" t="s">
        <v>42</v>
      </c>
      <c r="O120" s="71" t="s">
        <v>139</v>
      </c>
      <c r="P120" s="71" t="s">
        <v>140</v>
      </c>
      <c r="Q120" s="71" t="s">
        <v>141</v>
      </c>
      <c r="R120" s="71" t="s">
        <v>142</v>
      </c>
      <c r="S120" s="71" t="s">
        <v>143</v>
      </c>
      <c r="T120" s="72" t="s">
        <v>144</v>
      </c>
    </row>
    <row r="121" spans="2:63" s="1" customFormat="1" ht="22.9" customHeight="1">
      <c r="B121" s="34"/>
      <c r="C121" s="77" t="s">
        <v>145</v>
      </c>
      <c r="D121" s="35"/>
      <c r="E121" s="35"/>
      <c r="F121" s="35"/>
      <c r="G121" s="35"/>
      <c r="H121" s="35"/>
      <c r="I121" s="110"/>
      <c r="J121" s="171">
        <f>BK121</f>
        <v>0</v>
      </c>
      <c r="K121" s="35"/>
      <c r="L121" s="38"/>
      <c r="M121" s="73"/>
      <c r="N121" s="74"/>
      <c r="O121" s="74"/>
      <c r="P121" s="172">
        <f>P122+P125+P129+P137+P143</f>
        <v>0</v>
      </c>
      <c r="Q121" s="74"/>
      <c r="R121" s="172">
        <f>R122+R125+R129+R137+R143</f>
        <v>0</v>
      </c>
      <c r="S121" s="74"/>
      <c r="T121" s="173">
        <f>T122+T125+T129+T137+T143</f>
        <v>0</v>
      </c>
      <c r="AT121" s="17" t="s">
        <v>77</v>
      </c>
      <c r="AU121" s="17" t="s">
        <v>111</v>
      </c>
      <c r="BK121" s="174">
        <f>BK122+BK125+BK129+BK137+BK143</f>
        <v>0</v>
      </c>
    </row>
    <row r="122" spans="2:63" s="11" customFormat="1" ht="25.9" customHeight="1">
      <c r="B122" s="175"/>
      <c r="C122" s="176"/>
      <c r="D122" s="177" t="s">
        <v>77</v>
      </c>
      <c r="E122" s="178" t="s">
        <v>645</v>
      </c>
      <c r="F122" s="178" t="s">
        <v>775</v>
      </c>
      <c r="G122" s="176"/>
      <c r="H122" s="176"/>
      <c r="I122" s="179"/>
      <c r="J122" s="180">
        <f>BK122</f>
        <v>0</v>
      </c>
      <c r="K122" s="176"/>
      <c r="L122" s="181"/>
      <c r="M122" s="182"/>
      <c r="N122" s="183"/>
      <c r="O122" s="183"/>
      <c r="P122" s="184">
        <f>SUM(P123:P124)</f>
        <v>0</v>
      </c>
      <c r="Q122" s="183"/>
      <c r="R122" s="184">
        <f>SUM(R123:R124)</f>
        <v>0</v>
      </c>
      <c r="S122" s="183"/>
      <c r="T122" s="185">
        <f>SUM(T123:T124)</f>
        <v>0</v>
      </c>
      <c r="AR122" s="186" t="s">
        <v>86</v>
      </c>
      <c r="AT122" s="187" t="s">
        <v>77</v>
      </c>
      <c r="AU122" s="187" t="s">
        <v>78</v>
      </c>
      <c r="AY122" s="186" t="s">
        <v>148</v>
      </c>
      <c r="BK122" s="188">
        <f>SUM(BK123:BK124)</f>
        <v>0</v>
      </c>
    </row>
    <row r="123" spans="2:65" s="1" customFormat="1" ht="16.5" customHeight="1">
      <c r="B123" s="34"/>
      <c r="C123" s="191" t="s">
        <v>86</v>
      </c>
      <c r="D123" s="191" t="s">
        <v>150</v>
      </c>
      <c r="E123" s="192" t="s">
        <v>776</v>
      </c>
      <c r="F123" s="193" t="s">
        <v>777</v>
      </c>
      <c r="G123" s="194" t="s">
        <v>764</v>
      </c>
      <c r="H123" s="195">
        <v>8</v>
      </c>
      <c r="I123" s="196"/>
      <c r="J123" s="197">
        <f>ROUND(I123*H123,2)</f>
        <v>0</v>
      </c>
      <c r="K123" s="193" t="s">
        <v>1</v>
      </c>
      <c r="L123" s="38"/>
      <c r="M123" s="198" t="s">
        <v>1</v>
      </c>
      <c r="N123" s="199" t="s">
        <v>43</v>
      </c>
      <c r="O123" s="66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02" t="s">
        <v>155</v>
      </c>
      <c r="AT123" s="202" t="s">
        <v>150</v>
      </c>
      <c r="AU123" s="202" t="s">
        <v>86</v>
      </c>
      <c r="AY123" s="17" t="s">
        <v>148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86</v>
      </c>
      <c r="BK123" s="203">
        <f>ROUND(I123*H123,2)</f>
        <v>0</v>
      </c>
      <c r="BL123" s="17" t="s">
        <v>155</v>
      </c>
      <c r="BM123" s="202" t="s">
        <v>88</v>
      </c>
    </row>
    <row r="124" spans="2:65" s="1" customFormat="1" ht="16.5" customHeight="1">
      <c r="B124" s="34"/>
      <c r="C124" s="191" t="s">
        <v>88</v>
      </c>
      <c r="D124" s="191" t="s">
        <v>150</v>
      </c>
      <c r="E124" s="192" t="s">
        <v>778</v>
      </c>
      <c r="F124" s="193" t="s">
        <v>779</v>
      </c>
      <c r="G124" s="194" t="s">
        <v>764</v>
      </c>
      <c r="H124" s="195">
        <v>4</v>
      </c>
      <c r="I124" s="196"/>
      <c r="J124" s="197">
        <f>ROUND(I124*H124,2)</f>
        <v>0</v>
      </c>
      <c r="K124" s="193" t="s">
        <v>1</v>
      </c>
      <c r="L124" s="38"/>
      <c r="M124" s="198" t="s">
        <v>1</v>
      </c>
      <c r="N124" s="199" t="s">
        <v>43</v>
      </c>
      <c r="O124" s="66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02" t="s">
        <v>155</v>
      </c>
      <c r="AT124" s="202" t="s">
        <v>150</v>
      </c>
      <c r="AU124" s="202" t="s">
        <v>86</v>
      </c>
      <c r="AY124" s="17" t="s">
        <v>148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7" t="s">
        <v>86</v>
      </c>
      <c r="BK124" s="203">
        <f>ROUND(I124*H124,2)</f>
        <v>0</v>
      </c>
      <c r="BL124" s="17" t="s">
        <v>155</v>
      </c>
      <c r="BM124" s="202" t="s">
        <v>155</v>
      </c>
    </row>
    <row r="125" spans="2:63" s="11" customFormat="1" ht="25.9" customHeight="1">
      <c r="B125" s="175"/>
      <c r="C125" s="176"/>
      <c r="D125" s="177" t="s">
        <v>77</v>
      </c>
      <c r="E125" s="178" t="s">
        <v>507</v>
      </c>
      <c r="F125" s="178" t="s">
        <v>508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SUM(P126:P128)</f>
        <v>0</v>
      </c>
      <c r="Q125" s="183"/>
      <c r="R125" s="184">
        <f>SUM(R126:R128)</f>
        <v>0</v>
      </c>
      <c r="S125" s="183"/>
      <c r="T125" s="185">
        <f>SUM(T126:T128)</f>
        <v>0</v>
      </c>
      <c r="AR125" s="186" t="s">
        <v>86</v>
      </c>
      <c r="AT125" s="187" t="s">
        <v>77</v>
      </c>
      <c r="AU125" s="187" t="s">
        <v>78</v>
      </c>
      <c r="AY125" s="186" t="s">
        <v>148</v>
      </c>
      <c r="BK125" s="188">
        <f>SUM(BK126:BK128)</f>
        <v>0</v>
      </c>
    </row>
    <row r="126" spans="2:65" s="1" customFormat="1" ht="16.5" customHeight="1">
      <c r="B126" s="34"/>
      <c r="C126" s="191" t="s">
        <v>166</v>
      </c>
      <c r="D126" s="191" t="s">
        <v>150</v>
      </c>
      <c r="E126" s="192" t="s">
        <v>780</v>
      </c>
      <c r="F126" s="193" t="s">
        <v>781</v>
      </c>
      <c r="G126" s="194" t="s">
        <v>312</v>
      </c>
      <c r="H126" s="195">
        <v>75</v>
      </c>
      <c r="I126" s="196"/>
      <c r="J126" s="197">
        <f>ROUND(I126*H126,2)</f>
        <v>0</v>
      </c>
      <c r="K126" s="193" t="s">
        <v>1</v>
      </c>
      <c r="L126" s="38"/>
      <c r="M126" s="198" t="s">
        <v>1</v>
      </c>
      <c r="N126" s="199" t="s">
        <v>43</v>
      </c>
      <c r="O126" s="66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02" t="s">
        <v>155</v>
      </c>
      <c r="AT126" s="202" t="s">
        <v>150</v>
      </c>
      <c r="AU126" s="202" t="s">
        <v>86</v>
      </c>
      <c r="AY126" s="17" t="s">
        <v>148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86</v>
      </c>
      <c r="BK126" s="203">
        <f>ROUND(I126*H126,2)</f>
        <v>0</v>
      </c>
      <c r="BL126" s="17" t="s">
        <v>155</v>
      </c>
      <c r="BM126" s="202" t="s">
        <v>185</v>
      </c>
    </row>
    <row r="127" spans="2:65" s="1" customFormat="1" ht="16.5" customHeight="1">
      <c r="B127" s="34"/>
      <c r="C127" s="191" t="s">
        <v>155</v>
      </c>
      <c r="D127" s="191" t="s">
        <v>150</v>
      </c>
      <c r="E127" s="192" t="s">
        <v>782</v>
      </c>
      <c r="F127" s="193" t="s">
        <v>783</v>
      </c>
      <c r="G127" s="194" t="s">
        <v>312</v>
      </c>
      <c r="H127" s="195">
        <v>45</v>
      </c>
      <c r="I127" s="196"/>
      <c r="J127" s="197">
        <f>ROUND(I127*H127,2)</f>
        <v>0</v>
      </c>
      <c r="K127" s="193" t="s">
        <v>1</v>
      </c>
      <c r="L127" s="38"/>
      <c r="M127" s="198" t="s">
        <v>1</v>
      </c>
      <c r="N127" s="199" t="s">
        <v>43</v>
      </c>
      <c r="O127" s="66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02" t="s">
        <v>155</v>
      </c>
      <c r="AT127" s="202" t="s">
        <v>150</v>
      </c>
      <c r="AU127" s="202" t="s">
        <v>86</v>
      </c>
      <c r="AY127" s="17" t="s">
        <v>148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86</v>
      </c>
      <c r="BK127" s="203">
        <f>ROUND(I127*H127,2)</f>
        <v>0</v>
      </c>
      <c r="BL127" s="17" t="s">
        <v>155</v>
      </c>
      <c r="BM127" s="202" t="s">
        <v>163</v>
      </c>
    </row>
    <row r="128" spans="2:65" s="1" customFormat="1" ht="16.5" customHeight="1">
      <c r="B128" s="34"/>
      <c r="C128" s="191" t="s">
        <v>178</v>
      </c>
      <c r="D128" s="191" t="s">
        <v>150</v>
      </c>
      <c r="E128" s="192" t="s">
        <v>784</v>
      </c>
      <c r="F128" s="193" t="s">
        <v>785</v>
      </c>
      <c r="G128" s="194" t="s">
        <v>764</v>
      </c>
      <c r="H128" s="195">
        <v>5</v>
      </c>
      <c r="I128" s="196"/>
      <c r="J128" s="197">
        <f>ROUND(I128*H128,2)</f>
        <v>0</v>
      </c>
      <c r="K128" s="193" t="s">
        <v>1</v>
      </c>
      <c r="L128" s="38"/>
      <c r="M128" s="198" t="s">
        <v>1</v>
      </c>
      <c r="N128" s="199" t="s">
        <v>43</v>
      </c>
      <c r="O128" s="6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02" t="s">
        <v>155</v>
      </c>
      <c r="AT128" s="202" t="s">
        <v>150</v>
      </c>
      <c r="AU128" s="202" t="s">
        <v>86</v>
      </c>
      <c r="AY128" s="17" t="s">
        <v>148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86</v>
      </c>
      <c r="BK128" s="203">
        <f>ROUND(I128*H128,2)</f>
        <v>0</v>
      </c>
      <c r="BL128" s="17" t="s">
        <v>155</v>
      </c>
      <c r="BM128" s="202" t="s">
        <v>216</v>
      </c>
    </row>
    <row r="129" spans="2:63" s="11" customFormat="1" ht="25.9" customHeight="1">
      <c r="B129" s="175"/>
      <c r="C129" s="176"/>
      <c r="D129" s="177" t="s">
        <v>77</v>
      </c>
      <c r="E129" s="178" t="s">
        <v>786</v>
      </c>
      <c r="F129" s="178" t="s">
        <v>787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SUM(P130:P136)</f>
        <v>0</v>
      </c>
      <c r="Q129" s="183"/>
      <c r="R129" s="184">
        <f>SUM(R130:R136)</f>
        <v>0</v>
      </c>
      <c r="S129" s="183"/>
      <c r="T129" s="185">
        <f>SUM(T130:T136)</f>
        <v>0</v>
      </c>
      <c r="AR129" s="186" t="s">
        <v>86</v>
      </c>
      <c r="AT129" s="187" t="s">
        <v>77</v>
      </c>
      <c r="AU129" s="187" t="s">
        <v>78</v>
      </c>
      <c r="AY129" s="186" t="s">
        <v>148</v>
      </c>
      <c r="BK129" s="188">
        <f>SUM(BK130:BK136)</f>
        <v>0</v>
      </c>
    </row>
    <row r="130" spans="2:65" s="1" customFormat="1" ht="16.5" customHeight="1">
      <c r="B130" s="34"/>
      <c r="C130" s="191" t="s">
        <v>185</v>
      </c>
      <c r="D130" s="191" t="s">
        <v>150</v>
      </c>
      <c r="E130" s="192" t="s">
        <v>788</v>
      </c>
      <c r="F130" s="193" t="s">
        <v>789</v>
      </c>
      <c r="G130" s="194" t="s">
        <v>312</v>
      </c>
      <c r="H130" s="195">
        <v>75</v>
      </c>
      <c r="I130" s="196"/>
      <c r="J130" s="197">
        <f aca="true" t="shared" si="0" ref="J130:J136">ROUND(I130*H130,2)</f>
        <v>0</v>
      </c>
      <c r="K130" s="193" t="s">
        <v>1</v>
      </c>
      <c r="L130" s="38"/>
      <c r="M130" s="198" t="s">
        <v>1</v>
      </c>
      <c r="N130" s="199" t="s">
        <v>43</v>
      </c>
      <c r="O130" s="66"/>
      <c r="P130" s="200">
        <f aca="true" t="shared" si="1" ref="P130:P136">O130*H130</f>
        <v>0</v>
      </c>
      <c r="Q130" s="200">
        <v>0</v>
      </c>
      <c r="R130" s="200">
        <f aca="true" t="shared" si="2" ref="R130:R136">Q130*H130</f>
        <v>0</v>
      </c>
      <c r="S130" s="200">
        <v>0</v>
      </c>
      <c r="T130" s="201">
        <f aca="true" t="shared" si="3" ref="T130:T136">S130*H130</f>
        <v>0</v>
      </c>
      <c r="AR130" s="202" t="s">
        <v>155</v>
      </c>
      <c r="AT130" s="202" t="s">
        <v>150</v>
      </c>
      <c r="AU130" s="202" t="s">
        <v>86</v>
      </c>
      <c r="AY130" s="17" t="s">
        <v>148</v>
      </c>
      <c r="BE130" s="203">
        <f aca="true" t="shared" si="4" ref="BE130:BE136">IF(N130="základní",J130,0)</f>
        <v>0</v>
      </c>
      <c r="BF130" s="203">
        <f aca="true" t="shared" si="5" ref="BF130:BF136">IF(N130="snížená",J130,0)</f>
        <v>0</v>
      </c>
      <c r="BG130" s="203">
        <f aca="true" t="shared" si="6" ref="BG130:BG136">IF(N130="zákl. přenesená",J130,0)</f>
        <v>0</v>
      </c>
      <c r="BH130" s="203">
        <f aca="true" t="shared" si="7" ref="BH130:BH136">IF(N130="sníž. přenesená",J130,0)</f>
        <v>0</v>
      </c>
      <c r="BI130" s="203">
        <f aca="true" t="shared" si="8" ref="BI130:BI136">IF(N130="nulová",J130,0)</f>
        <v>0</v>
      </c>
      <c r="BJ130" s="17" t="s">
        <v>86</v>
      </c>
      <c r="BK130" s="203">
        <f aca="true" t="shared" si="9" ref="BK130:BK136">ROUND(I130*H130,2)</f>
        <v>0</v>
      </c>
      <c r="BL130" s="17" t="s">
        <v>155</v>
      </c>
      <c r="BM130" s="202" t="s">
        <v>231</v>
      </c>
    </row>
    <row r="131" spans="2:65" s="1" customFormat="1" ht="16.5" customHeight="1">
      <c r="B131" s="34"/>
      <c r="C131" s="191" t="s">
        <v>191</v>
      </c>
      <c r="D131" s="191" t="s">
        <v>150</v>
      </c>
      <c r="E131" s="192" t="s">
        <v>790</v>
      </c>
      <c r="F131" s="193" t="s">
        <v>791</v>
      </c>
      <c r="G131" s="194" t="s">
        <v>312</v>
      </c>
      <c r="H131" s="195">
        <v>45</v>
      </c>
      <c r="I131" s="196"/>
      <c r="J131" s="197">
        <f t="shared" si="0"/>
        <v>0</v>
      </c>
      <c r="K131" s="193" t="s">
        <v>1</v>
      </c>
      <c r="L131" s="38"/>
      <c r="M131" s="198" t="s">
        <v>1</v>
      </c>
      <c r="N131" s="199" t="s">
        <v>43</v>
      </c>
      <c r="O131" s="66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AR131" s="202" t="s">
        <v>155</v>
      </c>
      <c r="AT131" s="202" t="s">
        <v>150</v>
      </c>
      <c r="AU131" s="202" t="s">
        <v>86</v>
      </c>
      <c r="AY131" s="17" t="s">
        <v>148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7" t="s">
        <v>86</v>
      </c>
      <c r="BK131" s="203">
        <f t="shared" si="9"/>
        <v>0</v>
      </c>
      <c r="BL131" s="17" t="s">
        <v>155</v>
      </c>
      <c r="BM131" s="202" t="s">
        <v>243</v>
      </c>
    </row>
    <row r="132" spans="2:65" s="1" customFormat="1" ht="16.5" customHeight="1">
      <c r="B132" s="34"/>
      <c r="C132" s="191" t="s">
        <v>163</v>
      </c>
      <c r="D132" s="191" t="s">
        <v>150</v>
      </c>
      <c r="E132" s="192" t="s">
        <v>792</v>
      </c>
      <c r="F132" s="193" t="s">
        <v>793</v>
      </c>
      <c r="G132" s="194" t="s">
        <v>364</v>
      </c>
      <c r="H132" s="195">
        <v>1</v>
      </c>
      <c r="I132" s="196"/>
      <c r="J132" s="197">
        <f t="shared" si="0"/>
        <v>0</v>
      </c>
      <c r="K132" s="193" t="s">
        <v>1</v>
      </c>
      <c r="L132" s="38"/>
      <c r="M132" s="198" t="s">
        <v>1</v>
      </c>
      <c r="N132" s="199" t="s">
        <v>43</v>
      </c>
      <c r="O132" s="66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AR132" s="202" t="s">
        <v>155</v>
      </c>
      <c r="AT132" s="202" t="s">
        <v>150</v>
      </c>
      <c r="AU132" s="202" t="s">
        <v>86</v>
      </c>
      <c r="AY132" s="17" t="s">
        <v>148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7" t="s">
        <v>86</v>
      </c>
      <c r="BK132" s="203">
        <f t="shared" si="9"/>
        <v>0</v>
      </c>
      <c r="BL132" s="17" t="s">
        <v>155</v>
      </c>
      <c r="BM132" s="202" t="s">
        <v>171</v>
      </c>
    </row>
    <row r="133" spans="2:65" s="1" customFormat="1" ht="16.5" customHeight="1">
      <c r="B133" s="34"/>
      <c r="C133" s="191" t="s">
        <v>211</v>
      </c>
      <c r="D133" s="191" t="s">
        <v>150</v>
      </c>
      <c r="E133" s="192" t="s">
        <v>794</v>
      </c>
      <c r="F133" s="193" t="s">
        <v>795</v>
      </c>
      <c r="G133" s="194" t="s">
        <v>364</v>
      </c>
      <c r="H133" s="195">
        <v>1</v>
      </c>
      <c r="I133" s="196"/>
      <c r="J133" s="197">
        <f t="shared" si="0"/>
        <v>0</v>
      </c>
      <c r="K133" s="193" t="s">
        <v>1</v>
      </c>
      <c r="L133" s="38"/>
      <c r="M133" s="198" t="s">
        <v>1</v>
      </c>
      <c r="N133" s="199" t="s">
        <v>43</v>
      </c>
      <c r="O133" s="66"/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AR133" s="202" t="s">
        <v>155</v>
      </c>
      <c r="AT133" s="202" t="s">
        <v>150</v>
      </c>
      <c r="AU133" s="202" t="s">
        <v>86</v>
      </c>
      <c r="AY133" s="17" t="s">
        <v>148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7" t="s">
        <v>86</v>
      </c>
      <c r="BK133" s="203">
        <f t="shared" si="9"/>
        <v>0</v>
      </c>
      <c r="BL133" s="17" t="s">
        <v>155</v>
      </c>
      <c r="BM133" s="202" t="s">
        <v>259</v>
      </c>
    </row>
    <row r="134" spans="2:65" s="1" customFormat="1" ht="16.5" customHeight="1">
      <c r="B134" s="34"/>
      <c r="C134" s="191" t="s">
        <v>216</v>
      </c>
      <c r="D134" s="191" t="s">
        <v>150</v>
      </c>
      <c r="E134" s="192" t="s">
        <v>796</v>
      </c>
      <c r="F134" s="193" t="s">
        <v>797</v>
      </c>
      <c r="G134" s="194" t="s">
        <v>312</v>
      </c>
      <c r="H134" s="195">
        <v>110</v>
      </c>
      <c r="I134" s="196"/>
      <c r="J134" s="197">
        <f t="shared" si="0"/>
        <v>0</v>
      </c>
      <c r="K134" s="193" t="s">
        <v>1</v>
      </c>
      <c r="L134" s="38"/>
      <c r="M134" s="198" t="s">
        <v>1</v>
      </c>
      <c r="N134" s="199" t="s">
        <v>43</v>
      </c>
      <c r="O134" s="66"/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AR134" s="202" t="s">
        <v>155</v>
      </c>
      <c r="AT134" s="202" t="s">
        <v>150</v>
      </c>
      <c r="AU134" s="202" t="s">
        <v>86</v>
      </c>
      <c r="AY134" s="17" t="s">
        <v>148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7" t="s">
        <v>86</v>
      </c>
      <c r="BK134" s="203">
        <f t="shared" si="9"/>
        <v>0</v>
      </c>
      <c r="BL134" s="17" t="s">
        <v>155</v>
      </c>
      <c r="BM134" s="202" t="s">
        <v>271</v>
      </c>
    </row>
    <row r="135" spans="2:65" s="1" customFormat="1" ht="16.5" customHeight="1">
      <c r="B135" s="34"/>
      <c r="C135" s="191" t="s">
        <v>224</v>
      </c>
      <c r="D135" s="191" t="s">
        <v>150</v>
      </c>
      <c r="E135" s="192" t="s">
        <v>798</v>
      </c>
      <c r="F135" s="193" t="s">
        <v>799</v>
      </c>
      <c r="G135" s="194" t="s">
        <v>764</v>
      </c>
      <c r="H135" s="195">
        <v>24</v>
      </c>
      <c r="I135" s="196"/>
      <c r="J135" s="197">
        <f t="shared" si="0"/>
        <v>0</v>
      </c>
      <c r="K135" s="193" t="s">
        <v>1</v>
      </c>
      <c r="L135" s="38"/>
      <c r="M135" s="198" t="s">
        <v>1</v>
      </c>
      <c r="N135" s="199" t="s">
        <v>43</v>
      </c>
      <c r="O135" s="66"/>
      <c r="P135" s="200">
        <f t="shared" si="1"/>
        <v>0</v>
      </c>
      <c r="Q135" s="200">
        <v>0</v>
      </c>
      <c r="R135" s="200">
        <f t="shared" si="2"/>
        <v>0</v>
      </c>
      <c r="S135" s="200">
        <v>0</v>
      </c>
      <c r="T135" s="201">
        <f t="shared" si="3"/>
        <v>0</v>
      </c>
      <c r="AR135" s="202" t="s">
        <v>155</v>
      </c>
      <c r="AT135" s="202" t="s">
        <v>150</v>
      </c>
      <c r="AU135" s="202" t="s">
        <v>86</v>
      </c>
      <c r="AY135" s="17" t="s">
        <v>148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17" t="s">
        <v>86</v>
      </c>
      <c r="BK135" s="203">
        <f t="shared" si="9"/>
        <v>0</v>
      </c>
      <c r="BL135" s="17" t="s">
        <v>155</v>
      </c>
      <c r="BM135" s="202" t="s">
        <v>286</v>
      </c>
    </row>
    <row r="136" spans="2:65" s="1" customFormat="1" ht="16.5" customHeight="1">
      <c r="B136" s="34"/>
      <c r="C136" s="191" t="s">
        <v>231</v>
      </c>
      <c r="D136" s="191" t="s">
        <v>150</v>
      </c>
      <c r="E136" s="192" t="s">
        <v>800</v>
      </c>
      <c r="F136" s="193" t="s">
        <v>801</v>
      </c>
      <c r="G136" s="194" t="s">
        <v>175</v>
      </c>
      <c r="H136" s="195">
        <v>0.036</v>
      </c>
      <c r="I136" s="196"/>
      <c r="J136" s="197">
        <f t="shared" si="0"/>
        <v>0</v>
      </c>
      <c r="K136" s="193" t="s">
        <v>1</v>
      </c>
      <c r="L136" s="38"/>
      <c r="M136" s="198" t="s">
        <v>1</v>
      </c>
      <c r="N136" s="199" t="s">
        <v>43</v>
      </c>
      <c r="O136" s="66"/>
      <c r="P136" s="200">
        <f t="shared" si="1"/>
        <v>0</v>
      </c>
      <c r="Q136" s="200">
        <v>0</v>
      </c>
      <c r="R136" s="200">
        <f t="shared" si="2"/>
        <v>0</v>
      </c>
      <c r="S136" s="200">
        <v>0</v>
      </c>
      <c r="T136" s="201">
        <f t="shared" si="3"/>
        <v>0</v>
      </c>
      <c r="AR136" s="202" t="s">
        <v>155</v>
      </c>
      <c r="AT136" s="202" t="s">
        <v>150</v>
      </c>
      <c r="AU136" s="202" t="s">
        <v>86</v>
      </c>
      <c r="AY136" s="17" t="s">
        <v>148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17" t="s">
        <v>86</v>
      </c>
      <c r="BK136" s="203">
        <f t="shared" si="9"/>
        <v>0</v>
      </c>
      <c r="BL136" s="17" t="s">
        <v>155</v>
      </c>
      <c r="BM136" s="202" t="s">
        <v>299</v>
      </c>
    </row>
    <row r="137" spans="2:63" s="11" customFormat="1" ht="25.9" customHeight="1">
      <c r="B137" s="175"/>
      <c r="C137" s="176"/>
      <c r="D137" s="177" t="s">
        <v>77</v>
      </c>
      <c r="E137" s="178" t="s">
        <v>802</v>
      </c>
      <c r="F137" s="178" t="s">
        <v>803</v>
      </c>
      <c r="G137" s="176"/>
      <c r="H137" s="176"/>
      <c r="I137" s="179"/>
      <c r="J137" s="180">
        <f>BK137</f>
        <v>0</v>
      </c>
      <c r="K137" s="176"/>
      <c r="L137" s="181"/>
      <c r="M137" s="182"/>
      <c r="N137" s="183"/>
      <c r="O137" s="183"/>
      <c r="P137" s="184">
        <f>SUM(P138:P142)</f>
        <v>0</v>
      </c>
      <c r="Q137" s="183"/>
      <c r="R137" s="184">
        <f>SUM(R138:R142)</f>
        <v>0</v>
      </c>
      <c r="S137" s="183"/>
      <c r="T137" s="185">
        <f>SUM(T138:T142)</f>
        <v>0</v>
      </c>
      <c r="AR137" s="186" t="s">
        <v>86</v>
      </c>
      <c r="AT137" s="187" t="s">
        <v>77</v>
      </c>
      <c r="AU137" s="187" t="s">
        <v>78</v>
      </c>
      <c r="AY137" s="186" t="s">
        <v>148</v>
      </c>
      <c r="BK137" s="188">
        <f>SUM(BK138:BK142)</f>
        <v>0</v>
      </c>
    </row>
    <row r="138" spans="2:65" s="1" customFormat="1" ht="16.5" customHeight="1">
      <c r="B138" s="34"/>
      <c r="C138" s="191" t="s">
        <v>238</v>
      </c>
      <c r="D138" s="191" t="s">
        <v>150</v>
      </c>
      <c r="E138" s="192" t="s">
        <v>804</v>
      </c>
      <c r="F138" s="193" t="s">
        <v>805</v>
      </c>
      <c r="G138" s="194" t="s">
        <v>806</v>
      </c>
      <c r="H138" s="195">
        <v>3</v>
      </c>
      <c r="I138" s="196"/>
      <c r="J138" s="197">
        <f>ROUND(I138*H138,2)</f>
        <v>0</v>
      </c>
      <c r="K138" s="193" t="s">
        <v>1</v>
      </c>
      <c r="L138" s="38"/>
      <c r="M138" s="198" t="s">
        <v>1</v>
      </c>
      <c r="N138" s="199" t="s">
        <v>43</v>
      </c>
      <c r="O138" s="66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02" t="s">
        <v>155</v>
      </c>
      <c r="AT138" s="202" t="s">
        <v>150</v>
      </c>
      <c r="AU138" s="202" t="s">
        <v>86</v>
      </c>
      <c r="AY138" s="17" t="s">
        <v>148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86</v>
      </c>
      <c r="BK138" s="203">
        <f>ROUND(I138*H138,2)</f>
        <v>0</v>
      </c>
      <c r="BL138" s="17" t="s">
        <v>155</v>
      </c>
      <c r="BM138" s="202" t="s">
        <v>318</v>
      </c>
    </row>
    <row r="139" spans="2:65" s="1" customFormat="1" ht="16.5" customHeight="1">
      <c r="B139" s="34"/>
      <c r="C139" s="191" t="s">
        <v>243</v>
      </c>
      <c r="D139" s="191" t="s">
        <v>150</v>
      </c>
      <c r="E139" s="192" t="s">
        <v>807</v>
      </c>
      <c r="F139" s="193" t="s">
        <v>808</v>
      </c>
      <c r="G139" s="194" t="s">
        <v>806</v>
      </c>
      <c r="H139" s="195">
        <v>4</v>
      </c>
      <c r="I139" s="196"/>
      <c r="J139" s="197">
        <f>ROUND(I139*H139,2)</f>
        <v>0</v>
      </c>
      <c r="K139" s="193" t="s">
        <v>1</v>
      </c>
      <c r="L139" s="38"/>
      <c r="M139" s="198" t="s">
        <v>1</v>
      </c>
      <c r="N139" s="199" t="s">
        <v>43</v>
      </c>
      <c r="O139" s="6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02" t="s">
        <v>155</v>
      </c>
      <c r="AT139" s="202" t="s">
        <v>150</v>
      </c>
      <c r="AU139" s="202" t="s">
        <v>86</v>
      </c>
      <c r="AY139" s="17" t="s">
        <v>148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86</v>
      </c>
      <c r="BK139" s="203">
        <f>ROUND(I139*H139,2)</f>
        <v>0</v>
      </c>
      <c r="BL139" s="17" t="s">
        <v>155</v>
      </c>
      <c r="BM139" s="202" t="s">
        <v>328</v>
      </c>
    </row>
    <row r="140" spans="2:65" s="1" customFormat="1" ht="16.5" customHeight="1">
      <c r="B140" s="34"/>
      <c r="C140" s="191" t="s">
        <v>8</v>
      </c>
      <c r="D140" s="191" t="s">
        <v>150</v>
      </c>
      <c r="E140" s="192" t="s">
        <v>809</v>
      </c>
      <c r="F140" s="193" t="s">
        <v>810</v>
      </c>
      <c r="G140" s="194" t="s">
        <v>806</v>
      </c>
      <c r="H140" s="195">
        <v>4</v>
      </c>
      <c r="I140" s="196"/>
      <c r="J140" s="197">
        <f>ROUND(I140*H140,2)</f>
        <v>0</v>
      </c>
      <c r="K140" s="193" t="s">
        <v>1</v>
      </c>
      <c r="L140" s="38"/>
      <c r="M140" s="198" t="s">
        <v>1</v>
      </c>
      <c r="N140" s="199" t="s">
        <v>43</v>
      </c>
      <c r="O140" s="66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02" t="s">
        <v>155</v>
      </c>
      <c r="AT140" s="202" t="s">
        <v>150</v>
      </c>
      <c r="AU140" s="202" t="s">
        <v>86</v>
      </c>
      <c r="AY140" s="17" t="s">
        <v>148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86</v>
      </c>
      <c r="BK140" s="203">
        <f>ROUND(I140*H140,2)</f>
        <v>0</v>
      </c>
      <c r="BL140" s="17" t="s">
        <v>155</v>
      </c>
      <c r="BM140" s="202" t="s">
        <v>338</v>
      </c>
    </row>
    <row r="141" spans="2:65" s="1" customFormat="1" ht="16.5" customHeight="1">
      <c r="B141" s="34"/>
      <c r="C141" s="191" t="s">
        <v>171</v>
      </c>
      <c r="D141" s="191" t="s">
        <v>150</v>
      </c>
      <c r="E141" s="192" t="s">
        <v>811</v>
      </c>
      <c r="F141" s="193" t="s">
        <v>812</v>
      </c>
      <c r="G141" s="194" t="s">
        <v>764</v>
      </c>
      <c r="H141" s="195">
        <v>6</v>
      </c>
      <c r="I141" s="196"/>
      <c r="J141" s="197">
        <f>ROUND(I141*H141,2)</f>
        <v>0</v>
      </c>
      <c r="K141" s="193" t="s">
        <v>1</v>
      </c>
      <c r="L141" s="38"/>
      <c r="M141" s="198" t="s">
        <v>1</v>
      </c>
      <c r="N141" s="199" t="s">
        <v>43</v>
      </c>
      <c r="O141" s="66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02" t="s">
        <v>155</v>
      </c>
      <c r="AT141" s="202" t="s">
        <v>150</v>
      </c>
      <c r="AU141" s="202" t="s">
        <v>86</v>
      </c>
      <c r="AY141" s="17" t="s">
        <v>148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86</v>
      </c>
      <c r="BK141" s="203">
        <f>ROUND(I141*H141,2)</f>
        <v>0</v>
      </c>
      <c r="BL141" s="17" t="s">
        <v>155</v>
      </c>
      <c r="BM141" s="202" t="s">
        <v>348</v>
      </c>
    </row>
    <row r="142" spans="2:65" s="1" customFormat="1" ht="16.5" customHeight="1">
      <c r="B142" s="34"/>
      <c r="C142" s="191" t="s">
        <v>255</v>
      </c>
      <c r="D142" s="191" t="s">
        <v>150</v>
      </c>
      <c r="E142" s="192" t="s">
        <v>813</v>
      </c>
      <c r="F142" s="193" t="s">
        <v>814</v>
      </c>
      <c r="G142" s="194" t="s">
        <v>175</v>
      </c>
      <c r="H142" s="195">
        <v>0.012</v>
      </c>
      <c r="I142" s="196"/>
      <c r="J142" s="197">
        <f>ROUND(I142*H142,2)</f>
        <v>0</v>
      </c>
      <c r="K142" s="193" t="s">
        <v>1</v>
      </c>
      <c r="L142" s="38"/>
      <c r="M142" s="198" t="s">
        <v>1</v>
      </c>
      <c r="N142" s="199" t="s">
        <v>43</v>
      </c>
      <c r="O142" s="66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202" t="s">
        <v>155</v>
      </c>
      <c r="AT142" s="202" t="s">
        <v>150</v>
      </c>
      <c r="AU142" s="202" t="s">
        <v>86</v>
      </c>
      <c r="AY142" s="17" t="s">
        <v>148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86</v>
      </c>
      <c r="BK142" s="203">
        <f>ROUND(I142*H142,2)</f>
        <v>0</v>
      </c>
      <c r="BL142" s="17" t="s">
        <v>155</v>
      </c>
      <c r="BM142" s="202" t="s">
        <v>357</v>
      </c>
    </row>
    <row r="143" spans="2:63" s="11" customFormat="1" ht="25.9" customHeight="1">
      <c r="B143" s="175"/>
      <c r="C143" s="176"/>
      <c r="D143" s="177" t="s">
        <v>77</v>
      </c>
      <c r="E143" s="178" t="s">
        <v>815</v>
      </c>
      <c r="F143" s="178" t="s">
        <v>816</v>
      </c>
      <c r="G143" s="176"/>
      <c r="H143" s="176"/>
      <c r="I143" s="179"/>
      <c r="J143" s="180">
        <f>BK143</f>
        <v>0</v>
      </c>
      <c r="K143" s="176"/>
      <c r="L143" s="181"/>
      <c r="M143" s="182"/>
      <c r="N143" s="183"/>
      <c r="O143" s="183"/>
      <c r="P143" s="184">
        <f>SUM(P144:P151)</f>
        <v>0</v>
      </c>
      <c r="Q143" s="183"/>
      <c r="R143" s="184">
        <f>SUM(R144:R151)</f>
        <v>0</v>
      </c>
      <c r="S143" s="183"/>
      <c r="T143" s="185">
        <f>SUM(T144:T151)</f>
        <v>0</v>
      </c>
      <c r="AR143" s="186" t="s">
        <v>86</v>
      </c>
      <c r="AT143" s="187" t="s">
        <v>77</v>
      </c>
      <c r="AU143" s="187" t="s">
        <v>78</v>
      </c>
      <c r="AY143" s="186" t="s">
        <v>148</v>
      </c>
      <c r="BK143" s="188">
        <f>SUM(BK144:BK151)</f>
        <v>0</v>
      </c>
    </row>
    <row r="144" spans="2:65" s="1" customFormat="1" ht="16.5" customHeight="1">
      <c r="B144" s="34"/>
      <c r="C144" s="191" t="s">
        <v>259</v>
      </c>
      <c r="D144" s="191" t="s">
        <v>150</v>
      </c>
      <c r="E144" s="192" t="s">
        <v>817</v>
      </c>
      <c r="F144" s="193" t="s">
        <v>818</v>
      </c>
      <c r="G144" s="194" t="s">
        <v>806</v>
      </c>
      <c r="H144" s="195">
        <v>2</v>
      </c>
      <c r="I144" s="196"/>
      <c r="J144" s="197">
        <f aca="true" t="shared" si="10" ref="J144:J151">ROUND(I144*H144,2)</f>
        <v>0</v>
      </c>
      <c r="K144" s="193" t="s">
        <v>1</v>
      </c>
      <c r="L144" s="38"/>
      <c r="M144" s="198" t="s">
        <v>1</v>
      </c>
      <c r="N144" s="199" t="s">
        <v>43</v>
      </c>
      <c r="O144" s="66"/>
      <c r="P144" s="200">
        <f aca="true" t="shared" si="11" ref="P144:P151">O144*H144</f>
        <v>0</v>
      </c>
      <c r="Q144" s="200">
        <v>0</v>
      </c>
      <c r="R144" s="200">
        <f aca="true" t="shared" si="12" ref="R144:R151">Q144*H144</f>
        <v>0</v>
      </c>
      <c r="S144" s="200">
        <v>0</v>
      </c>
      <c r="T144" s="201">
        <f aca="true" t="shared" si="13" ref="T144:T151">S144*H144</f>
        <v>0</v>
      </c>
      <c r="AR144" s="202" t="s">
        <v>155</v>
      </c>
      <c r="AT144" s="202" t="s">
        <v>150</v>
      </c>
      <c r="AU144" s="202" t="s">
        <v>86</v>
      </c>
      <c r="AY144" s="17" t="s">
        <v>148</v>
      </c>
      <c r="BE144" s="203">
        <f aca="true" t="shared" si="14" ref="BE144:BE151">IF(N144="základní",J144,0)</f>
        <v>0</v>
      </c>
      <c r="BF144" s="203">
        <f aca="true" t="shared" si="15" ref="BF144:BF151">IF(N144="snížená",J144,0)</f>
        <v>0</v>
      </c>
      <c r="BG144" s="203">
        <f aca="true" t="shared" si="16" ref="BG144:BG151">IF(N144="zákl. přenesená",J144,0)</f>
        <v>0</v>
      </c>
      <c r="BH144" s="203">
        <f aca="true" t="shared" si="17" ref="BH144:BH151">IF(N144="sníž. přenesená",J144,0)</f>
        <v>0</v>
      </c>
      <c r="BI144" s="203">
        <f aca="true" t="shared" si="18" ref="BI144:BI151">IF(N144="nulová",J144,0)</f>
        <v>0</v>
      </c>
      <c r="BJ144" s="17" t="s">
        <v>86</v>
      </c>
      <c r="BK144" s="203">
        <f aca="true" t="shared" si="19" ref="BK144:BK151">ROUND(I144*H144,2)</f>
        <v>0</v>
      </c>
      <c r="BL144" s="17" t="s">
        <v>155</v>
      </c>
      <c r="BM144" s="202" t="s">
        <v>298</v>
      </c>
    </row>
    <row r="145" spans="2:65" s="1" customFormat="1" ht="16.5" customHeight="1">
      <c r="B145" s="34"/>
      <c r="C145" s="191" t="s">
        <v>264</v>
      </c>
      <c r="D145" s="191" t="s">
        <v>150</v>
      </c>
      <c r="E145" s="192" t="s">
        <v>819</v>
      </c>
      <c r="F145" s="193" t="s">
        <v>820</v>
      </c>
      <c r="G145" s="194" t="s">
        <v>806</v>
      </c>
      <c r="H145" s="195">
        <v>1</v>
      </c>
      <c r="I145" s="196"/>
      <c r="J145" s="197">
        <f t="shared" si="10"/>
        <v>0</v>
      </c>
      <c r="K145" s="193" t="s">
        <v>1</v>
      </c>
      <c r="L145" s="38"/>
      <c r="M145" s="198" t="s">
        <v>1</v>
      </c>
      <c r="N145" s="199" t="s">
        <v>43</v>
      </c>
      <c r="O145" s="66"/>
      <c r="P145" s="200">
        <f t="shared" si="11"/>
        <v>0</v>
      </c>
      <c r="Q145" s="200">
        <v>0</v>
      </c>
      <c r="R145" s="200">
        <f t="shared" si="12"/>
        <v>0</v>
      </c>
      <c r="S145" s="200">
        <v>0</v>
      </c>
      <c r="T145" s="201">
        <f t="shared" si="13"/>
        <v>0</v>
      </c>
      <c r="AR145" s="202" t="s">
        <v>155</v>
      </c>
      <c r="AT145" s="202" t="s">
        <v>150</v>
      </c>
      <c r="AU145" s="202" t="s">
        <v>86</v>
      </c>
      <c r="AY145" s="17" t="s">
        <v>148</v>
      </c>
      <c r="BE145" s="203">
        <f t="shared" si="14"/>
        <v>0</v>
      </c>
      <c r="BF145" s="203">
        <f t="shared" si="15"/>
        <v>0</v>
      </c>
      <c r="BG145" s="203">
        <f t="shared" si="16"/>
        <v>0</v>
      </c>
      <c r="BH145" s="203">
        <f t="shared" si="17"/>
        <v>0</v>
      </c>
      <c r="BI145" s="203">
        <f t="shared" si="18"/>
        <v>0</v>
      </c>
      <c r="BJ145" s="17" t="s">
        <v>86</v>
      </c>
      <c r="BK145" s="203">
        <f t="shared" si="19"/>
        <v>0</v>
      </c>
      <c r="BL145" s="17" t="s">
        <v>155</v>
      </c>
      <c r="BM145" s="202" t="s">
        <v>373</v>
      </c>
    </row>
    <row r="146" spans="2:65" s="1" customFormat="1" ht="16.5" customHeight="1">
      <c r="B146" s="34"/>
      <c r="C146" s="191" t="s">
        <v>271</v>
      </c>
      <c r="D146" s="191" t="s">
        <v>150</v>
      </c>
      <c r="E146" s="192" t="s">
        <v>821</v>
      </c>
      <c r="F146" s="193" t="s">
        <v>822</v>
      </c>
      <c r="G146" s="194" t="s">
        <v>806</v>
      </c>
      <c r="H146" s="195">
        <v>2</v>
      </c>
      <c r="I146" s="196"/>
      <c r="J146" s="197">
        <f t="shared" si="10"/>
        <v>0</v>
      </c>
      <c r="K146" s="193" t="s">
        <v>1</v>
      </c>
      <c r="L146" s="38"/>
      <c r="M146" s="198" t="s">
        <v>1</v>
      </c>
      <c r="N146" s="199" t="s">
        <v>43</v>
      </c>
      <c r="O146" s="66"/>
      <c r="P146" s="200">
        <f t="shared" si="11"/>
        <v>0</v>
      </c>
      <c r="Q146" s="200">
        <v>0</v>
      </c>
      <c r="R146" s="200">
        <f t="shared" si="12"/>
        <v>0</v>
      </c>
      <c r="S146" s="200">
        <v>0</v>
      </c>
      <c r="T146" s="201">
        <f t="shared" si="13"/>
        <v>0</v>
      </c>
      <c r="AR146" s="202" t="s">
        <v>155</v>
      </c>
      <c r="AT146" s="202" t="s">
        <v>150</v>
      </c>
      <c r="AU146" s="202" t="s">
        <v>86</v>
      </c>
      <c r="AY146" s="17" t="s">
        <v>148</v>
      </c>
      <c r="BE146" s="203">
        <f t="shared" si="14"/>
        <v>0</v>
      </c>
      <c r="BF146" s="203">
        <f t="shared" si="15"/>
        <v>0</v>
      </c>
      <c r="BG146" s="203">
        <f t="shared" si="16"/>
        <v>0</v>
      </c>
      <c r="BH146" s="203">
        <f t="shared" si="17"/>
        <v>0</v>
      </c>
      <c r="BI146" s="203">
        <f t="shared" si="18"/>
        <v>0</v>
      </c>
      <c r="BJ146" s="17" t="s">
        <v>86</v>
      </c>
      <c r="BK146" s="203">
        <f t="shared" si="19"/>
        <v>0</v>
      </c>
      <c r="BL146" s="17" t="s">
        <v>155</v>
      </c>
      <c r="BM146" s="202" t="s">
        <v>386</v>
      </c>
    </row>
    <row r="147" spans="2:65" s="1" customFormat="1" ht="16.5" customHeight="1">
      <c r="B147" s="34"/>
      <c r="C147" s="191" t="s">
        <v>7</v>
      </c>
      <c r="D147" s="191" t="s">
        <v>150</v>
      </c>
      <c r="E147" s="192" t="s">
        <v>823</v>
      </c>
      <c r="F147" s="193" t="s">
        <v>824</v>
      </c>
      <c r="G147" s="194" t="s">
        <v>806</v>
      </c>
      <c r="H147" s="195">
        <v>2</v>
      </c>
      <c r="I147" s="196"/>
      <c r="J147" s="197">
        <f t="shared" si="10"/>
        <v>0</v>
      </c>
      <c r="K147" s="193" t="s">
        <v>1</v>
      </c>
      <c r="L147" s="38"/>
      <c r="M147" s="198" t="s">
        <v>1</v>
      </c>
      <c r="N147" s="199" t="s">
        <v>43</v>
      </c>
      <c r="O147" s="66"/>
      <c r="P147" s="200">
        <f t="shared" si="11"/>
        <v>0</v>
      </c>
      <c r="Q147" s="200">
        <v>0</v>
      </c>
      <c r="R147" s="200">
        <f t="shared" si="12"/>
        <v>0</v>
      </c>
      <c r="S147" s="200">
        <v>0</v>
      </c>
      <c r="T147" s="201">
        <f t="shared" si="13"/>
        <v>0</v>
      </c>
      <c r="AR147" s="202" t="s">
        <v>155</v>
      </c>
      <c r="AT147" s="202" t="s">
        <v>150</v>
      </c>
      <c r="AU147" s="202" t="s">
        <v>86</v>
      </c>
      <c r="AY147" s="17" t="s">
        <v>148</v>
      </c>
      <c r="BE147" s="203">
        <f t="shared" si="14"/>
        <v>0</v>
      </c>
      <c r="BF147" s="203">
        <f t="shared" si="15"/>
        <v>0</v>
      </c>
      <c r="BG147" s="203">
        <f t="shared" si="16"/>
        <v>0</v>
      </c>
      <c r="BH147" s="203">
        <f t="shared" si="17"/>
        <v>0</v>
      </c>
      <c r="BI147" s="203">
        <f t="shared" si="18"/>
        <v>0</v>
      </c>
      <c r="BJ147" s="17" t="s">
        <v>86</v>
      </c>
      <c r="BK147" s="203">
        <f t="shared" si="19"/>
        <v>0</v>
      </c>
      <c r="BL147" s="17" t="s">
        <v>155</v>
      </c>
      <c r="BM147" s="202" t="s">
        <v>395</v>
      </c>
    </row>
    <row r="148" spans="2:65" s="1" customFormat="1" ht="16.5" customHeight="1">
      <c r="B148" s="34"/>
      <c r="C148" s="191" t="s">
        <v>286</v>
      </c>
      <c r="D148" s="191" t="s">
        <v>150</v>
      </c>
      <c r="E148" s="192" t="s">
        <v>825</v>
      </c>
      <c r="F148" s="193" t="s">
        <v>826</v>
      </c>
      <c r="G148" s="194" t="s">
        <v>364</v>
      </c>
      <c r="H148" s="195">
        <v>7</v>
      </c>
      <c r="I148" s="196"/>
      <c r="J148" s="197">
        <f t="shared" si="10"/>
        <v>0</v>
      </c>
      <c r="K148" s="193" t="s">
        <v>1</v>
      </c>
      <c r="L148" s="38"/>
      <c r="M148" s="198" t="s">
        <v>1</v>
      </c>
      <c r="N148" s="199" t="s">
        <v>43</v>
      </c>
      <c r="O148" s="66"/>
      <c r="P148" s="200">
        <f t="shared" si="11"/>
        <v>0</v>
      </c>
      <c r="Q148" s="200">
        <v>0</v>
      </c>
      <c r="R148" s="200">
        <f t="shared" si="12"/>
        <v>0</v>
      </c>
      <c r="S148" s="200">
        <v>0</v>
      </c>
      <c r="T148" s="201">
        <f t="shared" si="13"/>
        <v>0</v>
      </c>
      <c r="AR148" s="202" t="s">
        <v>155</v>
      </c>
      <c r="AT148" s="202" t="s">
        <v>150</v>
      </c>
      <c r="AU148" s="202" t="s">
        <v>86</v>
      </c>
      <c r="AY148" s="17" t="s">
        <v>148</v>
      </c>
      <c r="BE148" s="203">
        <f t="shared" si="14"/>
        <v>0</v>
      </c>
      <c r="BF148" s="203">
        <f t="shared" si="15"/>
        <v>0</v>
      </c>
      <c r="BG148" s="203">
        <f t="shared" si="16"/>
        <v>0</v>
      </c>
      <c r="BH148" s="203">
        <f t="shared" si="17"/>
        <v>0</v>
      </c>
      <c r="BI148" s="203">
        <f t="shared" si="18"/>
        <v>0</v>
      </c>
      <c r="BJ148" s="17" t="s">
        <v>86</v>
      </c>
      <c r="BK148" s="203">
        <f t="shared" si="19"/>
        <v>0</v>
      </c>
      <c r="BL148" s="17" t="s">
        <v>155</v>
      </c>
      <c r="BM148" s="202" t="s">
        <v>404</v>
      </c>
    </row>
    <row r="149" spans="2:65" s="1" customFormat="1" ht="16.5" customHeight="1">
      <c r="B149" s="34"/>
      <c r="C149" s="191" t="s">
        <v>293</v>
      </c>
      <c r="D149" s="191" t="s">
        <v>150</v>
      </c>
      <c r="E149" s="192" t="s">
        <v>827</v>
      </c>
      <c r="F149" s="193" t="s">
        <v>828</v>
      </c>
      <c r="G149" s="194" t="s">
        <v>764</v>
      </c>
      <c r="H149" s="195">
        <v>5</v>
      </c>
      <c r="I149" s="196"/>
      <c r="J149" s="197">
        <f t="shared" si="10"/>
        <v>0</v>
      </c>
      <c r="K149" s="193" t="s">
        <v>1</v>
      </c>
      <c r="L149" s="38"/>
      <c r="M149" s="198" t="s">
        <v>1</v>
      </c>
      <c r="N149" s="199" t="s">
        <v>43</v>
      </c>
      <c r="O149" s="66"/>
      <c r="P149" s="200">
        <f t="shared" si="11"/>
        <v>0</v>
      </c>
      <c r="Q149" s="200">
        <v>0</v>
      </c>
      <c r="R149" s="200">
        <f t="shared" si="12"/>
        <v>0</v>
      </c>
      <c r="S149" s="200">
        <v>0</v>
      </c>
      <c r="T149" s="201">
        <f t="shared" si="13"/>
        <v>0</v>
      </c>
      <c r="AR149" s="202" t="s">
        <v>155</v>
      </c>
      <c r="AT149" s="202" t="s">
        <v>150</v>
      </c>
      <c r="AU149" s="202" t="s">
        <v>86</v>
      </c>
      <c r="AY149" s="17" t="s">
        <v>148</v>
      </c>
      <c r="BE149" s="203">
        <f t="shared" si="14"/>
        <v>0</v>
      </c>
      <c r="BF149" s="203">
        <f t="shared" si="15"/>
        <v>0</v>
      </c>
      <c r="BG149" s="203">
        <f t="shared" si="16"/>
        <v>0</v>
      </c>
      <c r="BH149" s="203">
        <f t="shared" si="17"/>
        <v>0</v>
      </c>
      <c r="BI149" s="203">
        <f t="shared" si="18"/>
        <v>0</v>
      </c>
      <c r="BJ149" s="17" t="s">
        <v>86</v>
      </c>
      <c r="BK149" s="203">
        <f t="shared" si="19"/>
        <v>0</v>
      </c>
      <c r="BL149" s="17" t="s">
        <v>155</v>
      </c>
      <c r="BM149" s="202" t="s">
        <v>417</v>
      </c>
    </row>
    <row r="150" spans="2:65" s="1" customFormat="1" ht="16.5" customHeight="1">
      <c r="B150" s="34"/>
      <c r="C150" s="191" t="s">
        <v>299</v>
      </c>
      <c r="D150" s="191" t="s">
        <v>150</v>
      </c>
      <c r="E150" s="192" t="s">
        <v>829</v>
      </c>
      <c r="F150" s="193" t="s">
        <v>830</v>
      </c>
      <c r="G150" s="194" t="s">
        <v>170</v>
      </c>
      <c r="H150" s="195">
        <v>7</v>
      </c>
      <c r="I150" s="196"/>
      <c r="J150" s="197">
        <f t="shared" si="10"/>
        <v>0</v>
      </c>
      <c r="K150" s="193" t="s">
        <v>1</v>
      </c>
      <c r="L150" s="38"/>
      <c r="M150" s="198" t="s">
        <v>1</v>
      </c>
      <c r="N150" s="199" t="s">
        <v>43</v>
      </c>
      <c r="O150" s="66"/>
      <c r="P150" s="200">
        <f t="shared" si="11"/>
        <v>0</v>
      </c>
      <c r="Q150" s="200">
        <v>0</v>
      </c>
      <c r="R150" s="200">
        <f t="shared" si="12"/>
        <v>0</v>
      </c>
      <c r="S150" s="200">
        <v>0</v>
      </c>
      <c r="T150" s="201">
        <f t="shared" si="13"/>
        <v>0</v>
      </c>
      <c r="AR150" s="202" t="s">
        <v>155</v>
      </c>
      <c r="AT150" s="202" t="s">
        <v>150</v>
      </c>
      <c r="AU150" s="202" t="s">
        <v>86</v>
      </c>
      <c r="AY150" s="17" t="s">
        <v>148</v>
      </c>
      <c r="BE150" s="203">
        <f t="shared" si="14"/>
        <v>0</v>
      </c>
      <c r="BF150" s="203">
        <f t="shared" si="15"/>
        <v>0</v>
      </c>
      <c r="BG150" s="203">
        <f t="shared" si="16"/>
        <v>0</v>
      </c>
      <c r="BH150" s="203">
        <f t="shared" si="17"/>
        <v>0</v>
      </c>
      <c r="BI150" s="203">
        <f t="shared" si="18"/>
        <v>0</v>
      </c>
      <c r="BJ150" s="17" t="s">
        <v>86</v>
      </c>
      <c r="BK150" s="203">
        <f t="shared" si="19"/>
        <v>0</v>
      </c>
      <c r="BL150" s="17" t="s">
        <v>155</v>
      </c>
      <c r="BM150" s="202" t="s">
        <v>429</v>
      </c>
    </row>
    <row r="151" spans="2:65" s="1" customFormat="1" ht="16.5" customHeight="1">
      <c r="B151" s="34"/>
      <c r="C151" s="191" t="s">
        <v>309</v>
      </c>
      <c r="D151" s="191" t="s">
        <v>150</v>
      </c>
      <c r="E151" s="192" t="s">
        <v>831</v>
      </c>
      <c r="F151" s="193" t="s">
        <v>832</v>
      </c>
      <c r="G151" s="194" t="s">
        <v>175</v>
      </c>
      <c r="H151" s="195">
        <v>0.254</v>
      </c>
      <c r="I151" s="196"/>
      <c r="J151" s="197">
        <f t="shared" si="10"/>
        <v>0</v>
      </c>
      <c r="K151" s="193" t="s">
        <v>1</v>
      </c>
      <c r="L151" s="38"/>
      <c r="M151" s="263" t="s">
        <v>1</v>
      </c>
      <c r="N151" s="264" t="s">
        <v>43</v>
      </c>
      <c r="O151" s="265"/>
      <c r="P151" s="266">
        <f t="shared" si="11"/>
        <v>0</v>
      </c>
      <c r="Q151" s="266">
        <v>0</v>
      </c>
      <c r="R151" s="266">
        <f t="shared" si="12"/>
        <v>0</v>
      </c>
      <c r="S151" s="266">
        <v>0</v>
      </c>
      <c r="T151" s="267">
        <f t="shared" si="13"/>
        <v>0</v>
      </c>
      <c r="AR151" s="202" t="s">
        <v>155</v>
      </c>
      <c r="AT151" s="202" t="s">
        <v>150</v>
      </c>
      <c r="AU151" s="202" t="s">
        <v>86</v>
      </c>
      <c r="AY151" s="17" t="s">
        <v>148</v>
      </c>
      <c r="BE151" s="203">
        <f t="shared" si="14"/>
        <v>0</v>
      </c>
      <c r="BF151" s="203">
        <f t="shared" si="15"/>
        <v>0</v>
      </c>
      <c r="BG151" s="203">
        <f t="shared" si="16"/>
        <v>0</v>
      </c>
      <c r="BH151" s="203">
        <f t="shared" si="17"/>
        <v>0</v>
      </c>
      <c r="BI151" s="203">
        <f t="shared" si="18"/>
        <v>0</v>
      </c>
      <c r="BJ151" s="17" t="s">
        <v>86</v>
      </c>
      <c r="BK151" s="203">
        <f t="shared" si="19"/>
        <v>0</v>
      </c>
      <c r="BL151" s="17" t="s">
        <v>155</v>
      </c>
      <c r="BM151" s="202" t="s">
        <v>442</v>
      </c>
    </row>
    <row r="152" spans="2:12" s="1" customFormat="1" ht="6.95" customHeight="1">
      <c r="B152" s="49"/>
      <c r="C152" s="50"/>
      <c r="D152" s="50"/>
      <c r="E152" s="50"/>
      <c r="F152" s="50"/>
      <c r="G152" s="50"/>
      <c r="H152" s="50"/>
      <c r="I152" s="142"/>
      <c r="J152" s="50"/>
      <c r="K152" s="50"/>
      <c r="L152" s="38"/>
    </row>
  </sheetData>
  <sheetProtection algorithmName="SHA-512" hashValue="NpF3rtcJMrJM0+BWlwe0ECCz5sDm5HVLLoyJlbRb8f9TdXdX5bZBxqnCO/c7oj3lLCzvcLhbretfYgCXqVr4wQ==" saltValue="vo1kGJr+LjQW01t8V+XbyRlPWsuESB338KVhqjzkZ4iX3ZPk8mAPHfje87gh0/pjhwon/dLJ725DHoqd680HUw==" spinCount="100000" sheet="1" objects="1" scenarios="1" formatColumns="0" formatRows="0" autoFilter="0"/>
  <autoFilter ref="C120:K15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94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88</v>
      </c>
    </row>
    <row r="4" spans="2:46" ht="24.95" customHeight="1">
      <c r="B4" s="20"/>
      <c r="D4" s="107" t="s">
        <v>104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9" t="str">
        <f>'Rekapitulace stavby'!K6</f>
        <v>Rekonstrukce a přístavba sociálního zařízení - stavební úpravy objektu č.p. 248</v>
      </c>
      <c r="F7" s="310"/>
      <c r="G7" s="310"/>
      <c r="H7" s="310"/>
      <c r="L7" s="20"/>
    </row>
    <row r="8" spans="2:12" s="1" customFormat="1" ht="12" customHeight="1">
      <c r="B8" s="38"/>
      <c r="D8" s="109" t="s">
        <v>105</v>
      </c>
      <c r="I8" s="110"/>
      <c r="L8" s="38"/>
    </row>
    <row r="9" spans="2:12" s="1" customFormat="1" ht="36.95" customHeight="1">
      <c r="B9" s="38"/>
      <c r="E9" s="311" t="s">
        <v>833</v>
      </c>
      <c r="F9" s="312"/>
      <c r="G9" s="312"/>
      <c r="H9" s="312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21</v>
      </c>
      <c r="I12" s="112" t="s">
        <v>22</v>
      </c>
      <c r="J12" s="113" t="str">
        <f>'Rekapitulace stavby'!AN8</f>
        <v>6. 5. 2019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26</v>
      </c>
      <c r="I15" s="112" t="s">
        <v>27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28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3" t="str">
        <f>'Rekapitulace stavby'!E14</f>
        <v>Vyplň údaj</v>
      </c>
      <c r="F18" s="314"/>
      <c r="G18" s="314"/>
      <c r="H18" s="314"/>
      <c r="I18" s="112" t="s">
        <v>27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30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31</v>
      </c>
      <c r="I21" s="112" t="s">
        <v>27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33</v>
      </c>
      <c r="I23" s="112" t="s">
        <v>25</v>
      </c>
      <c r="J23" s="111" t="s">
        <v>34</v>
      </c>
      <c r="L23" s="38"/>
    </row>
    <row r="24" spans="2:12" s="1" customFormat="1" ht="18" customHeight="1">
      <c r="B24" s="38"/>
      <c r="E24" s="111" t="s">
        <v>35</v>
      </c>
      <c r="I24" s="112" t="s">
        <v>27</v>
      </c>
      <c r="J24" s="111" t="s">
        <v>36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15" t="s">
        <v>1</v>
      </c>
      <c r="F27" s="315"/>
      <c r="G27" s="315"/>
      <c r="H27" s="315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ROUND(J129,2)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ROUND((SUM(BE129:BE229)),2)</f>
        <v>0</v>
      </c>
      <c r="I33" s="123">
        <v>0.21</v>
      </c>
      <c r="J33" s="122">
        <f>ROUND(((SUM(BE129:BE229))*I33),2)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ROUND((SUM(BF129:BF229)),2)</f>
        <v>0</v>
      </c>
      <c r="I34" s="123">
        <v>0.15</v>
      </c>
      <c r="J34" s="122">
        <f>ROUND(((SUM(BF129:BF229))*I34),2)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ROUND((SUM(BG129:BG229)),2)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ROUND((SUM(BH129:BH229)),2)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ROUND((SUM(BI129:BI229)),2)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107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6" t="str">
        <f>E7</f>
        <v>Rekonstrukce a přístavba sociálního zařízení - stavební úpravy objektu č.p. 248</v>
      </c>
      <c r="F85" s="317"/>
      <c r="G85" s="317"/>
      <c r="H85" s="317"/>
      <c r="I85" s="110"/>
      <c r="J85" s="35"/>
      <c r="K85" s="35"/>
      <c r="L85" s="38"/>
    </row>
    <row r="86" spans="2:12" s="1" customFormat="1" ht="12" customHeight="1">
      <c r="B86" s="34"/>
      <c r="C86" s="29" t="s">
        <v>105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8" t="str">
        <f>E9</f>
        <v>03 - ZTI</v>
      </c>
      <c r="F87" s="318"/>
      <c r="G87" s="318"/>
      <c r="H87" s="318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objekt č.p.248, p.č. 534</v>
      </c>
      <c r="G89" s="35"/>
      <c r="H89" s="35"/>
      <c r="I89" s="112" t="s">
        <v>22</v>
      </c>
      <c r="J89" s="61" t="str">
        <f>IF(J12="","",J12)</f>
        <v>6. 5. 2019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Gymnázium a SOŠ pedagogická</v>
      </c>
      <c r="G91" s="35"/>
      <c r="H91" s="35"/>
      <c r="I91" s="112" t="s">
        <v>30</v>
      </c>
      <c r="J91" s="32" t="str">
        <f>E21</f>
        <v>Ing Arch Luboš Petříček</v>
      </c>
      <c r="K91" s="35"/>
      <c r="L91" s="38"/>
    </row>
    <row r="92" spans="2:12" s="1" customFormat="1" ht="15.2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33</v>
      </c>
      <c r="J92" s="32" t="str">
        <f>E24</f>
        <v>Jan Petr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108</v>
      </c>
      <c r="D94" s="147"/>
      <c r="E94" s="147"/>
      <c r="F94" s="147"/>
      <c r="G94" s="147"/>
      <c r="H94" s="147"/>
      <c r="I94" s="148"/>
      <c r="J94" s="149" t="s">
        <v>109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110</v>
      </c>
      <c r="D96" s="35"/>
      <c r="E96" s="35"/>
      <c r="F96" s="35"/>
      <c r="G96" s="35"/>
      <c r="H96" s="35"/>
      <c r="I96" s="110"/>
      <c r="J96" s="79">
        <f>J129</f>
        <v>0</v>
      </c>
      <c r="K96" s="35"/>
      <c r="L96" s="38"/>
      <c r="AU96" s="17" t="s">
        <v>111</v>
      </c>
    </row>
    <row r="97" spans="2:12" s="8" customFormat="1" ht="24.95" customHeight="1">
      <c r="B97" s="151"/>
      <c r="C97" s="152"/>
      <c r="D97" s="153" t="s">
        <v>112</v>
      </c>
      <c r="E97" s="154"/>
      <c r="F97" s="154"/>
      <c r="G97" s="154"/>
      <c r="H97" s="154"/>
      <c r="I97" s="155"/>
      <c r="J97" s="156">
        <f>J130</f>
        <v>0</v>
      </c>
      <c r="K97" s="152"/>
      <c r="L97" s="157"/>
    </row>
    <row r="98" spans="2:12" s="9" customFormat="1" ht="19.9" customHeight="1">
      <c r="B98" s="158"/>
      <c r="C98" s="159"/>
      <c r="D98" s="160" t="s">
        <v>834</v>
      </c>
      <c r="E98" s="161"/>
      <c r="F98" s="161"/>
      <c r="G98" s="161"/>
      <c r="H98" s="161"/>
      <c r="I98" s="162"/>
      <c r="J98" s="163">
        <f>J131</f>
        <v>0</v>
      </c>
      <c r="K98" s="159"/>
      <c r="L98" s="164"/>
    </row>
    <row r="99" spans="2:12" s="9" customFormat="1" ht="19.9" customHeight="1">
      <c r="B99" s="158"/>
      <c r="C99" s="159"/>
      <c r="D99" s="160" t="s">
        <v>115</v>
      </c>
      <c r="E99" s="161"/>
      <c r="F99" s="161"/>
      <c r="G99" s="161"/>
      <c r="H99" s="161"/>
      <c r="I99" s="162"/>
      <c r="J99" s="163">
        <f>J143</f>
        <v>0</v>
      </c>
      <c r="K99" s="159"/>
      <c r="L99" s="164"/>
    </row>
    <row r="100" spans="2:12" s="9" customFormat="1" ht="19.9" customHeight="1">
      <c r="B100" s="158"/>
      <c r="C100" s="159"/>
      <c r="D100" s="160" t="s">
        <v>835</v>
      </c>
      <c r="E100" s="161"/>
      <c r="F100" s="161"/>
      <c r="G100" s="161"/>
      <c r="H100" s="161"/>
      <c r="I100" s="162"/>
      <c r="J100" s="163">
        <f>J145</f>
        <v>0</v>
      </c>
      <c r="K100" s="159"/>
      <c r="L100" s="164"/>
    </row>
    <row r="101" spans="2:12" s="9" customFormat="1" ht="19.9" customHeight="1">
      <c r="B101" s="158"/>
      <c r="C101" s="159"/>
      <c r="D101" s="160" t="s">
        <v>117</v>
      </c>
      <c r="E101" s="161"/>
      <c r="F101" s="161"/>
      <c r="G101" s="161"/>
      <c r="H101" s="161"/>
      <c r="I101" s="162"/>
      <c r="J101" s="163">
        <f>J151</f>
        <v>0</v>
      </c>
      <c r="K101" s="159"/>
      <c r="L101" s="164"/>
    </row>
    <row r="102" spans="2:12" s="9" customFormat="1" ht="19.9" customHeight="1">
      <c r="B102" s="158"/>
      <c r="C102" s="159"/>
      <c r="D102" s="160" t="s">
        <v>118</v>
      </c>
      <c r="E102" s="161"/>
      <c r="F102" s="161"/>
      <c r="G102" s="161"/>
      <c r="H102" s="161"/>
      <c r="I102" s="162"/>
      <c r="J102" s="163">
        <f>J154</f>
        <v>0</v>
      </c>
      <c r="K102" s="159"/>
      <c r="L102" s="164"/>
    </row>
    <row r="103" spans="2:12" s="9" customFormat="1" ht="19.9" customHeight="1">
      <c r="B103" s="158"/>
      <c r="C103" s="159"/>
      <c r="D103" s="160" t="s">
        <v>119</v>
      </c>
      <c r="E103" s="161"/>
      <c r="F103" s="161"/>
      <c r="G103" s="161"/>
      <c r="H103" s="161"/>
      <c r="I103" s="162"/>
      <c r="J103" s="163">
        <f>J160</f>
        <v>0</v>
      </c>
      <c r="K103" s="159"/>
      <c r="L103" s="164"/>
    </row>
    <row r="104" spans="2:12" s="8" customFormat="1" ht="24.95" customHeight="1">
      <c r="B104" s="151"/>
      <c r="C104" s="152"/>
      <c r="D104" s="153" t="s">
        <v>120</v>
      </c>
      <c r="E104" s="154"/>
      <c r="F104" s="154"/>
      <c r="G104" s="154"/>
      <c r="H104" s="154"/>
      <c r="I104" s="155"/>
      <c r="J104" s="156">
        <f>J162</f>
        <v>0</v>
      </c>
      <c r="K104" s="152"/>
      <c r="L104" s="157"/>
    </row>
    <row r="105" spans="2:12" s="9" customFormat="1" ht="19.9" customHeight="1">
      <c r="B105" s="158"/>
      <c r="C105" s="159"/>
      <c r="D105" s="160" t="s">
        <v>836</v>
      </c>
      <c r="E105" s="161"/>
      <c r="F105" s="161"/>
      <c r="G105" s="161"/>
      <c r="H105" s="161"/>
      <c r="I105" s="162"/>
      <c r="J105" s="163">
        <f>J163</f>
        <v>0</v>
      </c>
      <c r="K105" s="159"/>
      <c r="L105" s="164"/>
    </row>
    <row r="106" spans="2:12" s="9" customFormat="1" ht="19.9" customHeight="1">
      <c r="B106" s="158"/>
      <c r="C106" s="159"/>
      <c r="D106" s="160" t="s">
        <v>837</v>
      </c>
      <c r="E106" s="161"/>
      <c r="F106" s="161"/>
      <c r="G106" s="161"/>
      <c r="H106" s="161"/>
      <c r="I106" s="162"/>
      <c r="J106" s="163">
        <f>J182</f>
        <v>0</v>
      </c>
      <c r="K106" s="159"/>
      <c r="L106" s="164"/>
    </row>
    <row r="107" spans="2:12" s="9" customFormat="1" ht="19.9" customHeight="1">
      <c r="B107" s="158"/>
      <c r="C107" s="159"/>
      <c r="D107" s="160" t="s">
        <v>123</v>
      </c>
      <c r="E107" s="161"/>
      <c r="F107" s="161"/>
      <c r="G107" s="161"/>
      <c r="H107" s="161"/>
      <c r="I107" s="162"/>
      <c r="J107" s="163">
        <f>J198</f>
        <v>0</v>
      </c>
      <c r="K107" s="159"/>
      <c r="L107" s="164"/>
    </row>
    <row r="108" spans="2:12" s="9" customFormat="1" ht="19.9" customHeight="1">
      <c r="B108" s="158"/>
      <c r="C108" s="159"/>
      <c r="D108" s="160" t="s">
        <v>838</v>
      </c>
      <c r="E108" s="161"/>
      <c r="F108" s="161"/>
      <c r="G108" s="161"/>
      <c r="H108" s="161"/>
      <c r="I108" s="162"/>
      <c r="J108" s="163">
        <f>J220</f>
        <v>0</v>
      </c>
      <c r="K108" s="159"/>
      <c r="L108" s="164"/>
    </row>
    <row r="109" spans="2:12" s="8" customFormat="1" ht="24.95" customHeight="1">
      <c r="B109" s="151"/>
      <c r="C109" s="152"/>
      <c r="D109" s="153" t="s">
        <v>132</v>
      </c>
      <c r="E109" s="154"/>
      <c r="F109" s="154"/>
      <c r="G109" s="154"/>
      <c r="H109" s="154"/>
      <c r="I109" s="155"/>
      <c r="J109" s="156">
        <f>J225</f>
        <v>0</v>
      </c>
      <c r="K109" s="152"/>
      <c r="L109" s="157"/>
    </row>
    <row r="110" spans="2:12" s="1" customFormat="1" ht="21.75" customHeight="1">
      <c r="B110" s="34"/>
      <c r="C110" s="35"/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6.95" customHeight="1">
      <c r="B111" s="49"/>
      <c r="C111" s="50"/>
      <c r="D111" s="50"/>
      <c r="E111" s="50"/>
      <c r="F111" s="50"/>
      <c r="G111" s="50"/>
      <c r="H111" s="50"/>
      <c r="I111" s="142"/>
      <c r="J111" s="50"/>
      <c r="K111" s="50"/>
      <c r="L111" s="38"/>
    </row>
    <row r="115" spans="2:12" s="1" customFormat="1" ht="6.95" customHeight="1">
      <c r="B115" s="51"/>
      <c r="C115" s="52"/>
      <c r="D115" s="52"/>
      <c r="E115" s="52"/>
      <c r="F115" s="52"/>
      <c r="G115" s="52"/>
      <c r="H115" s="52"/>
      <c r="I115" s="145"/>
      <c r="J115" s="52"/>
      <c r="K115" s="52"/>
      <c r="L115" s="38"/>
    </row>
    <row r="116" spans="2:12" s="1" customFormat="1" ht="24.95" customHeight="1">
      <c r="B116" s="34"/>
      <c r="C116" s="23" t="s">
        <v>133</v>
      </c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6.95" customHeight="1">
      <c r="B117" s="34"/>
      <c r="C117" s="35"/>
      <c r="D117" s="35"/>
      <c r="E117" s="35"/>
      <c r="F117" s="35"/>
      <c r="G117" s="35"/>
      <c r="H117" s="35"/>
      <c r="I117" s="110"/>
      <c r="J117" s="35"/>
      <c r="K117" s="35"/>
      <c r="L117" s="38"/>
    </row>
    <row r="118" spans="2:12" s="1" customFormat="1" ht="12" customHeight="1">
      <c r="B118" s="34"/>
      <c r="C118" s="29" t="s">
        <v>16</v>
      </c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16.5" customHeight="1">
      <c r="B119" s="34"/>
      <c r="C119" s="35"/>
      <c r="D119" s="35"/>
      <c r="E119" s="316" t="str">
        <f>E7</f>
        <v>Rekonstrukce a přístavba sociálního zařízení - stavební úpravy objektu č.p. 248</v>
      </c>
      <c r="F119" s="317"/>
      <c r="G119" s="317"/>
      <c r="H119" s="317"/>
      <c r="I119" s="110"/>
      <c r="J119" s="35"/>
      <c r="K119" s="35"/>
      <c r="L119" s="38"/>
    </row>
    <row r="120" spans="2:12" s="1" customFormat="1" ht="12" customHeight="1">
      <c r="B120" s="34"/>
      <c r="C120" s="29" t="s">
        <v>105</v>
      </c>
      <c r="D120" s="35"/>
      <c r="E120" s="35"/>
      <c r="F120" s="35"/>
      <c r="G120" s="35"/>
      <c r="H120" s="35"/>
      <c r="I120" s="110"/>
      <c r="J120" s="35"/>
      <c r="K120" s="35"/>
      <c r="L120" s="38"/>
    </row>
    <row r="121" spans="2:12" s="1" customFormat="1" ht="16.5" customHeight="1">
      <c r="B121" s="34"/>
      <c r="C121" s="35"/>
      <c r="D121" s="35"/>
      <c r="E121" s="288" t="str">
        <f>E9</f>
        <v>03 - ZTI</v>
      </c>
      <c r="F121" s="318"/>
      <c r="G121" s="318"/>
      <c r="H121" s="318"/>
      <c r="I121" s="110"/>
      <c r="J121" s="35"/>
      <c r="K121" s="35"/>
      <c r="L121" s="38"/>
    </row>
    <row r="122" spans="2:12" s="1" customFormat="1" ht="6.95" customHeight="1">
      <c r="B122" s="34"/>
      <c r="C122" s="35"/>
      <c r="D122" s="35"/>
      <c r="E122" s="35"/>
      <c r="F122" s="35"/>
      <c r="G122" s="35"/>
      <c r="H122" s="35"/>
      <c r="I122" s="110"/>
      <c r="J122" s="35"/>
      <c r="K122" s="35"/>
      <c r="L122" s="38"/>
    </row>
    <row r="123" spans="2:12" s="1" customFormat="1" ht="12" customHeight="1">
      <c r="B123" s="34"/>
      <c r="C123" s="29" t="s">
        <v>20</v>
      </c>
      <c r="D123" s="35"/>
      <c r="E123" s="35"/>
      <c r="F123" s="27" t="str">
        <f>F12</f>
        <v>objekt č.p.248, p.č. 534</v>
      </c>
      <c r="G123" s="35"/>
      <c r="H123" s="35"/>
      <c r="I123" s="112" t="s">
        <v>22</v>
      </c>
      <c r="J123" s="61" t="str">
        <f>IF(J12="","",J12)</f>
        <v>6. 5. 2019</v>
      </c>
      <c r="K123" s="35"/>
      <c r="L123" s="38"/>
    </row>
    <row r="124" spans="2:12" s="1" customFormat="1" ht="6.95" customHeight="1">
      <c r="B124" s="34"/>
      <c r="C124" s="35"/>
      <c r="D124" s="35"/>
      <c r="E124" s="35"/>
      <c r="F124" s="35"/>
      <c r="G124" s="35"/>
      <c r="H124" s="35"/>
      <c r="I124" s="110"/>
      <c r="J124" s="35"/>
      <c r="K124" s="35"/>
      <c r="L124" s="38"/>
    </row>
    <row r="125" spans="2:12" s="1" customFormat="1" ht="27.95" customHeight="1">
      <c r="B125" s="34"/>
      <c r="C125" s="29" t="s">
        <v>24</v>
      </c>
      <c r="D125" s="35"/>
      <c r="E125" s="35"/>
      <c r="F125" s="27" t="str">
        <f>E15</f>
        <v>Gymnázium a SOŠ pedagogická</v>
      </c>
      <c r="G125" s="35"/>
      <c r="H125" s="35"/>
      <c r="I125" s="112" t="s">
        <v>30</v>
      </c>
      <c r="J125" s="32" t="str">
        <f>E21</f>
        <v>Ing Arch Luboš Petříček</v>
      </c>
      <c r="K125" s="35"/>
      <c r="L125" s="38"/>
    </row>
    <row r="126" spans="2:12" s="1" customFormat="1" ht="15.2" customHeight="1">
      <c r="B126" s="34"/>
      <c r="C126" s="29" t="s">
        <v>28</v>
      </c>
      <c r="D126" s="35"/>
      <c r="E126" s="35"/>
      <c r="F126" s="27" t="str">
        <f>IF(E18="","",E18)</f>
        <v>Vyplň údaj</v>
      </c>
      <c r="G126" s="35"/>
      <c r="H126" s="35"/>
      <c r="I126" s="112" t="s">
        <v>33</v>
      </c>
      <c r="J126" s="32" t="str">
        <f>E24</f>
        <v>Jan Petr</v>
      </c>
      <c r="K126" s="35"/>
      <c r="L126" s="38"/>
    </row>
    <row r="127" spans="2:12" s="1" customFormat="1" ht="10.35" customHeight="1">
      <c r="B127" s="34"/>
      <c r="C127" s="35"/>
      <c r="D127" s="35"/>
      <c r="E127" s="35"/>
      <c r="F127" s="35"/>
      <c r="G127" s="35"/>
      <c r="H127" s="35"/>
      <c r="I127" s="110"/>
      <c r="J127" s="35"/>
      <c r="K127" s="35"/>
      <c r="L127" s="38"/>
    </row>
    <row r="128" spans="2:20" s="10" customFormat="1" ht="29.25" customHeight="1">
      <c r="B128" s="165"/>
      <c r="C128" s="166" t="s">
        <v>134</v>
      </c>
      <c r="D128" s="167" t="s">
        <v>63</v>
      </c>
      <c r="E128" s="167" t="s">
        <v>59</v>
      </c>
      <c r="F128" s="167" t="s">
        <v>60</v>
      </c>
      <c r="G128" s="167" t="s">
        <v>135</v>
      </c>
      <c r="H128" s="167" t="s">
        <v>136</v>
      </c>
      <c r="I128" s="168" t="s">
        <v>137</v>
      </c>
      <c r="J128" s="167" t="s">
        <v>109</v>
      </c>
      <c r="K128" s="169" t="s">
        <v>138</v>
      </c>
      <c r="L128" s="170"/>
      <c r="M128" s="70" t="s">
        <v>1</v>
      </c>
      <c r="N128" s="71" t="s">
        <v>42</v>
      </c>
      <c r="O128" s="71" t="s">
        <v>139</v>
      </c>
      <c r="P128" s="71" t="s">
        <v>140</v>
      </c>
      <c r="Q128" s="71" t="s">
        <v>141</v>
      </c>
      <c r="R128" s="71" t="s">
        <v>142</v>
      </c>
      <c r="S128" s="71" t="s">
        <v>143</v>
      </c>
      <c r="T128" s="72" t="s">
        <v>144</v>
      </c>
    </row>
    <row r="129" spans="2:63" s="1" customFormat="1" ht="22.9" customHeight="1">
      <c r="B129" s="34"/>
      <c r="C129" s="77" t="s">
        <v>145</v>
      </c>
      <c r="D129" s="35"/>
      <c r="E129" s="35"/>
      <c r="F129" s="35"/>
      <c r="G129" s="35"/>
      <c r="H129" s="35"/>
      <c r="I129" s="110"/>
      <c r="J129" s="171">
        <f>BK129</f>
        <v>0</v>
      </c>
      <c r="K129" s="35"/>
      <c r="L129" s="38"/>
      <c r="M129" s="73"/>
      <c r="N129" s="74"/>
      <c r="O129" s="74"/>
      <c r="P129" s="172">
        <f>P130+P162+P225</f>
        <v>0</v>
      </c>
      <c r="Q129" s="74"/>
      <c r="R129" s="172">
        <f>R130+R162+R225</f>
        <v>4.66685</v>
      </c>
      <c r="S129" s="74"/>
      <c r="T129" s="173">
        <f>T130+T162+T225</f>
        <v>3.5982999999999996</v>
      </c>
      <c r="AT129" s="17" t="s">
        <v>77</v>
      </c>
      <c r="AU129" s="17" t="s">
        <v>111</v>
      </c>
      <c r="BK129" s="174">
        <f>BK130+BK162+BK225</f>
        <v>0</v>
      </c>
    </row>
    <row r="130" spans="2:63" s="11" customFormat="1" ht="25.9" customHeight="1">
      <c r="B130" s="175"/>
      <c r="C130" s="176"/>
      <c r="D130" s="177" t="s">
        <v>77</v>
      </c>
      <c r="E130" s="178" t="s">
        <v>146</v>
      </c>
      <c r="F130" s="178" t="s">
        <v>147</v>
      </c>
      <c r="G130" s="176"/>
      <c r="H130" s="176"/>
      <c r="I130" s="179"/>
      <c r="J130" s="180">
        <f>BK130</f>
        <v>0</v>
      </c>
      <c r="K130" s="176"/>
      <c r="L130" s="181"/>
      <c r="M130" s="182"/>
      <c r="N130" s="183"/>
      <c r="O130" s="183"/>
      <c r="P130" s="184">
        <f>P131+P143+P145+P151+P154+P160</f>
        <v>0</v>
      </c>
      <c r="Q130" s="183"/>
      <c r="R130" s="184">
        <f>R131+R143+R145+R151+R154+R160</f>
        <v>3.3658</v>
      </c>
      <c r="S130" s="183"/>
      <c r="T130" s="185">
        <f>T131+T143+T145+T151+T154+T160</f>
        <v>3.2359999999999998</v>
      </c>
      <c r="AR130" s="186" t="s">
        <v>86</v>
      </c>
      <c r="AT130" s="187" t="s">
        <v>77</v>
      </c>
      <c r="AU130" s="187" t="s">
        <v>78</v>
      </c>
      <c r="AY130" s="186" t="s">
        <v>148</v>
      </c>
      <c r="BK130" s="188">
        <f>BK131+BK143+BK145+BK151+BK154+BK160</f>
        <v>0</v>
      </c>
    </row>
    <row r="131" spans="2:63" s="11" customFormat="1" ht="22.9" customHeight="1">
      <c r="B131" s="175"/>
      <c r="C131" s="176"/>
      <c r="D131" s="177" t="s">
        <v>77</v>
      </c>
      <c r="E131" s="189" t="s">
        <v>86</v>
      </c>
      <c r="F131" s="189" t="s">
        <v>839</v>
      </c>
      <c r="G131" s="176"/>
      <c r="H131" s="176"/>
      <c r="I131" s="179"/>
      <c r="J131" s="190">
        <f>BK131</f>
        <v>0</v>
      </c>
      <c r="K131" s="176"/>
      <c r="L131" s="181"/>
      <c r="M131" s="182"/>
      <c r="N131" s="183"/>
      <c r="O131" s="183"/>
      <c r="P131" s="184">
        <f>SUM(P132:P142)</f>
        <v>0</v>
      </c>
      <c r="Q131" s="183"/>
      <c r="R131" s="184">
        <f>SUM(R132:R142)</f>
        <v>2.4</v>
      </c>
      <c r="S131" s="183"/>
      <c r="T131" s="185">
        <f>SUM(T132:T142)</f>
        <v>0</v>
      </c>
      <c r="AR131" s="186" t="s">
        <v>86</v>
      </c>
      <c r="AT131" s="187" t="s">
        <v>77</v>
      </c>
      <c r="AU131" s="187" t="s">
        <v>86</v>
      </c>
      <c r="AY131" s="186" t="s">
        <v>148</v>
      </c>
      <c r="BK131" s="188">
        <f>SUM(BK132:BK142)</f>
        <v>0</v>
      </c>
    </row>
    <row r="132" spans="2:65" s="1" customFormat="1" ht="24" customHeight="1">
      <c r="B132" s="34"/>
      <c r="C132" s="191" t="s">
        <v>86</v>
      </c>
      <c r="D132" s="191" t="s">
        <v>150</v>
      </c>
      <c r="E132" s="192" t="s">
        <v>840</v>
      </c>
      <c r="F132" s="193" t="s">
        <v>841</v>
      </c>
      <c r="G132" s="194" t="s">
        <v>234</v>
      </c>
      <c r="H132" s="195">
        <v>3</v>
      </c>
      <c r="I132" s="196"/>
      <c r="J132" s="197">
        <f>ROUND(I132*H132,2)</f>
        <v>0</v>
      </c>
      <c r="K132" s="193" t="s">
        <v>154</v>
      </c>
      <c r="L132" s="38"/>
      <c r="M132" s="198" t="s">
        <v>1</v>
      </c>
      <c r="N132" s="199" t="s">
        <v>43</v>
      </c>
      <c r="O132" s="6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02" t="s">
        <v>155</v>
      </c>
      <c r="AT132" s="202" t="s">
        <v>150</v>
      </c>
      <c r="AU132" s="202" t="s">
        <v>88</v>
      </c>
      <c r="AY132" s="17" t="s">
        <v>148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86</v>
      </c>
      <c r="BK132" s="203">
        <f>ROUND(I132*H132,2)</f>
        <v>0</v>
      </c>
      <c r="BL132" s="17" t="s">
        <v>155</v>
      </c>
      <c r="BM132" s="202" t="s">
        <v>842</v>
      </c>
    </row>
    <row r="133" spans="2:65" s="1" customFormat="1" ht="24" customHeight="1">
      <c r="B133" s="34"/>
      <c r="C133" s="191" t="s">
        <v>88</v>
      </c>
      <c r="D133" s="191" t="s">
        <v>150</v>
      </c>
      <c r="E133" s="192" t="s">
        <v>843</v>
      </c>
      <c r="F133" s="193" t="s">
        <v>844</v>
      </c>
      <c r="G133" s="194" t="s">
        <v>234</v>
      </c>
      <c r="H133" s="195">
        <v>3</v>
      </c>
      <c r="I133" s="196"/>
      <c r="J133" s="197">
        <f>ROUND(I133*H133,2)</f>
        <v>0</v>
      </c>
      <c r="K133" s="193" t="s">
        <v>154</v>
      </c>
      <c r="L133" s="38"/>
      <c r="M133" s="198" t="s">
        <v>1</v>
      </c>
      <c r="N133" s="199" t="s">
        <v>43</v>
      </c>
      <c r="O133" s="66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02" t="s">
        <v>155</v>
      </c>
      <c r="AT133" s="202" t="s">
        <v>150</v>
      </c>
      <c r="AU133" s="202" t="s">
        <v>88</v>
      </c>
      <c r="AY133" s="17" t="s">
        <v>148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86</v>
      </c>
      <c r="BK133" s="203">
        <f>ROUND(I133*H133,2)</f>
        <v>0</v>
      </c>
      <c r="BL133" s="17" t="s">
        <v>155</v>
      </c>
      <c r="BM133" s="202" t="s">
        <v>845</v>
      </c>
    </row>
    <row r="134" spans="2:65" s="1" customFormat="1" ht="24" customHeight="1">
      <c r="B134" s="34"/>
      <c r="C134" s="191" t="s">
        <v>166</v>
      </c>
      <c r="D134" s="191" t="s">
        <v>150</v>
      </c>
      <c r="E134" s="192" t="s">
        <v>846</v>
      </c>
      <c r="F134" s="193" t="s">
        <v>847</v>
      </c>
      <c r="G134" s="194" t="s">
        <v>234</v>
      </c>
      <c r="H134" s="195">
        <v>3</v>
      </c>
      <c r="I134" s="196"/>
      <c r="J134" s="197">
        <f>ROUND(I134*H134,2)</f>
        <v>0</v>
      </c>
      <c r="K134" s="193" t="s">
        <v>154</v>
      </c>
      <c r="L134" s="38"/>
      <c r="M134" s="198" t="s">
        <v>1</v>
      </c>
      <c r="N134" s="199" t="s">
        <v>43</v>
      </c>
      <c r="O134" s="66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02" t="s">
        <v>155</v>
      </c>
      <c r="AT134" s="202" t="s">
        <v>150</v>
      </c>
      <c r="AU134" s="202" t="s">
        <v>88</v>
      </c>
      <c r="AY134" s="17" t="s">
        <v>148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86</v>
      </c>
      <c r="BK134" s="203">
        <f>ROUND(I134*H134,2)</f>
        <v>0</v>
      </c>
      <c r="BL134" s="17" t="s">
        <v>155</v>
      </c>
      <c r="BM134" s="202" t="s">
        <v>848</v>
      </c>
    </row>
    <row r="135" spans="2:65" s="1" customFormat="1" ht="24" customHeight="1">
      <c r="B135" s="34"/>
      <c r="C135" s="191" t="s">
        <v>155</v>
      </c>
      <c r="D135" s="191" t="s">
        <v>150</v>
      </c>
      <c r="E135" s="192" t="s">
        <v>849</v>
      </c>
      <c r="F135" s="193" t="s">
        <v>850</v>
      </c>
      <c r="G135" s="194" t="s">
        <v>234</v>
      </c>
      <c r="H135" s="195">
        <v>3</v>
      </c>
      <c r="I135" s="196"/>
      <c r="J135" s="197">
        <f>ROUND(I135*H135,2)</f>
        <v>0</v>
      </c>
      <c r="K135" s="193" t="s">
        <v>154</v>
      </c>
      <c r="L135" s="38"/>
      <c r="M135" s="198" t="s">
        <v>1</v>
      </c>
      <c r="N135" s="199" t="s">
        <v>43</v>
      </c>
      <c r="O135" s="6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02" t="s">
        <v>155</v>
      </c>
      <c r="AT135" s="202" t="s">
        <v>150</v>
      </c>
      <c r="AU135" s="202" t="s">
        <v>88</v>
      </c>
      <c r="AY135" s="17" t="s">
        <v>148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86</v>
      </c>
      <c r="BK135" s="203">
        <f>ROUND(I135*H135,2)</f>
        <v>0</v>
      </c>
      <c r="BL135" s="17" t="s">
        <v>155</v>
      </c>
      <c r="BM135" s="202" t="s">
        <v>851</v>
      </c>
    </row>
    <row r="136" spans="2:65" s="1" customFormat="1" ht="24" customHeight="1">
      <c r="B136" s="34"/>
      <c r="C136" s="191" t="s">
        <v>178</v>
      </c>
      <c r="D136" s="191" t="s">
        <v>150</v>
      </c>
      <c r="E136" s="192" t="s">
        <v>852</v>
      </c>
      <c r="F136" s="193" t="s">
        <v>853</v>
      </c>
      <c r="G136" s="194" t="s">
        <v>234</v>
      </c>
      <c r="H136" s="195">
        <v>12</v>
      </c>
      <c r="I136" s="196"/>
      <c r="J136" s="197">
        <f>ROUND(I136*H136,2)</f>
        <v>0</v>
      </c>
      <c r="K136" s="193" t="s">
        <v>154</v>
      </c>
      <c r="L136" s="38"/>
      <c r="M136" s="198" t="s">
        <v>1</v>
      </c>
      <c r="N136" s="199" t="s">
        <v>43</v>
      </c>
      <c r="O136" s="66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02" t="s">
        <v>155</v>
      </c>
      <c r="AT136" s="202" t="s">
        <v>150</v>
      </c>
      <c r="AU136" s="202" t="s">
        <v>88</v>
      </c>
      <c r="AY136" s="17" t="s">
        <v>148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86</v>
      </c>
      <c r="BK136" s="203">
        <f>ROUND(I136*H136,2)</f>
        <v>0</v>
      </c>
      <c r="BL136" s="17" t="s">
        <v>155</v>
      </c>
      <c r="BM136" s="202" t="s">
        <v>854</v>
      </c>
    </row>
    <row r="137" spans="2:51" s="12" customFormat="1" ht="11.25">
      <c r="B137" s="204"/>
      <c r="C137" s="205"/>
      <c r="D137" s="206" t="s">
        <v>157</v>
      </c>
      <c r="E137" s="205"/>
      <c r="F137" s="208" t="s">
        <v>855</v>
      </c>
      <c r="G137" s="205"/>
      <c r="H137" s="209">
        <v>12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157</v>
      </c>
      <c r="AU137" s="215" t="s">
        <v>88</v>
      </c>
      <c r="AV137" s="12" t="s">
        <v>88</v>
      </c>
      <c r="AW137" s="12" t="s">
        <v>4</v>
      </c>
      <c r="AX137" s="12" t="s">
        <v>86</v>
      </c>
      <c r="AY137" s="215" t="s">
        <v>148</v>
      </c>
    </row>
    <row r="138" spans="2:65" s="1" customFormat="1" ht="24" customHeight="1">
      <c r="B138" s="34"/>
      <c r="C138" s="191" t="s">
        <v>185</v>
      </c>
      <c r="D138" s="191" t="s">
        <v>150</v>
      </c>
      <c r="E138" s="192" t="s">
        <v>856</v>
      </c>
      <c r="F138" s="193" t="s">
        <v>857</v>
      </c>
      <c r="G138" s="194" t="s">
        <v>234</v>
      </c>
      <c r="H138" s="195">
        <v>1.1</v>
      </c>
      <c r="I138" s="196"/>
      <c r="J138" s="197">
        <f>ROUND(I138*H138,2)</f>
        <v>0</v>
      </c>
      <c r="K138" s="193" t="s">
        <v>154</v>
      </c>
      <c r="L138" s="38"/>
      <c r="M138" s="198" t="s">
        <v>1</v>
      </c>
      <c r="N138" s="199" t="s">
        <v>43</v>
      </c>
      <c r="O138" s="66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02" t="s">
        <v>155</v>
      </c>
      <c r="AT138" s="202" t="s">
        <v>150</v>
      </c>
      <c r="AU138" s="202" t="s">
        <v>88</v>
      </c>
      <c r="AY138" s="17" t="s">
        <v>148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86</v>
      </c>
      <c r="BK138" s="203">
        <f>ROUND(I138*H138,2)</f>
        <v>0</v>
      </c>
      <c r="BL138" s="17" t="s">
        <v>155</v>
      </c>
      <c r="BM138" s="202" t="s">
        <v>858</v>
      </c>
    </row>
    <row r="139" spans="2:65" s="1" customFormat="1" ht="24" customHeight="1">
      <c r="B139" s="34"/>
      <c r="C139" s="191" t="s">
        <v>191</v>
      </c>
      <c r="D139" s="191" t="s">
        <v>150</v>
      </c>
      <c r="E139" s="192" t="s">
        <v>859</v>
      </c>
      <c r="F139" s="193" t="s">
        <v>860</v>
      </c>
      <c r="G139" s="194" t="s">
        <v>234</v>
      </c>
      <c r="H139" s="195">
        <v>1.2</v>
      </c>
      <c r="I139" s="196"/>
      <c r="J139" s="197">
        <f>ROUND(I139*H139,2)</f>
        <v>0</v>
      </c>
      <c r="K139" s="193" t="s">
        <v>154</v>
      </c>
      <c r="L139" s="38"/>
      <c r="M139" s="198" t="s">
        <v>1</v>
      </c>
      <c r="N139" s="199" t="s">
        <v>43</v>
      </c>
      <c r="O139" s="6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02" t="s">
        <v>155</v>
      </c>
      <c r="AT139" s="202" t="s">
        <v>150</v>
      </c>
      <c r="AU139" s="202" t="s">
        <v>88</v>
      </c>
      <c r="AY139" s="17" t="s">
        <v>148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86</v>
      </c>
      <c r="BK139" s="203">
        <f>ROUND(I139*H139,2)</f>
        <v>0</v>
      </c>
      <c r="BL139" s="17" t="s">
        <v>155</v>
      </c>
      <c r="BM139" s="202" t="s">
        <v>861</v>
      </c>
    </row>
    <row r="140" spans="2:65" s="1" customFormat="1" ht="16.5" customHeight="1">
      <c r="B140" s="34"/>
      <c r="C140" s="227" t="s">
        <v>163</v>
      </c>
      <c r="D140" s="227" t="s">
        <v>160</v>
      </c>
      <c r="E140" s="228" t="s">
        <v>862</v>
      </c>
      <c r="F140" s="229" t="s">
        <v>863</v>
      </c>
      <c r="G140" s="230" t="s">
        <v>175</v>
      </c>
      <c r="H140" s="231">
        <v>2.4</v>
      </c>
      <c r="I140" s="232"/>
      <c r="J140" s="233">
        <f>ROUND(I140*H140,2)</f>
        <v>0</v>
      </c>
      <c r="K140" s="229" t="s">
        <v>154</v>
      </c>
      <c r="L140" s="234"/>
      <c r="M140" s="235" t="s">
        <v>1</v>
      </c>
      <c r="N140" s="236" t="s">
        <v>43</v>
      </c>
      <c r="O140" s="66"/>
      <c r="P140" s="200">
        <f>O140*H140</f>
        <v>0</v>
      </c>
      <c r="Q140" s="200">
        <v>1</v>
      </c>
      <c r="R140" s="200">
        <f>Q140*H140</f>
        <v>2.4</v>
      </c>
      <c r="S140" s="200">
        <v>0</v>
      </c>
      <c r="T140" s="201">
        <f>S140*H140</f>
        <v>0</v>
      </c>
      <c r="AR140" s="202" t="s">
        <v>163</v>
      </c>
      <c r="AT140" s="202" t="s">
        <v>160</v>
      </c>
      <c r="AU140" s="202" t="s">
        <v>88</v>
      </c>
      <c r="AY140" s="17" t="s">
        <v>148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86</v>
      </c>
      <c r="BK140" s="203">
        <f>ROUND(I140*H140,2)</f>
        <v>0</v>
      </c>
      <c r="BL140" s="17" t="s">
        <v>155</v>
      </c>
      <c r="BM140" s="202" t="s">
        <v>864</v>
      </c>
    </row>
    <row r="141" spans="2:51" s="12" customFormat="1" ht="11.25">
      <c r="B141" s="204"/>
      <c r="C141" s="205"/>
      <c r="D141" s="206" t="s">
        <v>157</v>
      </c>
      <c r="E141" s="205"/>
      <c r="F141" s="208" t="s">
        <v>865</v>
      </c>
      <c r="G141" s="205"/>
      <c r="H141" s="209">
        <v>2.4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157</v>
      </c>
      <c r="AU141" s="215" t="s">
        <v>88</v>
      </c>
      <c r="AV141" s="12" t="s">
        <v>88</v>
      </c>
      <c r="AW141" s="12" t="s">
        <v>4</v>
      </c>
      <c r="AX141" s="12" t="s">
        <v>86</v>
      </c>
      <c r="AY141" s="215" t="s">
        <v>148</v>
      </c>
    </row>
    <row r="142" spans="2:65" s="1" customFormat="1" ht="24" customHeight="1">
      <c r="B142" s="34"/>
      <c r="C142" s="191" t="s">
        <v>211</v>
      </c>
      <c r="D142" s="191" t="s">
        <v>150</v>
      </c>
      <c r="E142" s="192" t="s">
        <v>866</v>
      </c>
      <c r="F142" s="193" t="s">
        <v>867</v>
      </c>
      <c r="G142" s="194" t="s">
        <v>234</v>
      </c>
      <c r="H142" s="195">
        <v>1.2</v>
      </c>
      <c r="I142" s="196"/>
      <c r="J142" s="197">
        <f>ROUND(I142*H142,2)</f>
        <v>0</v>
      </c>
      <c r="K142" s="193" t="s">
        <v>154</v>
      </c>
      <c r="L142" s="38"/>
      <c r="M142" s="198" t="s">
        <v>1</v>
      </c>
      <c r="N142" s="199" t="s">
        <v>43</v>
      </c>
      <c r="O142" s="66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202" t="s">
        <v>155</v>
      </c>
      <c r="AT142" s="202" t="s">
        <v>150</v>
      </c>
      <c r="AU142" s="202" t="s">
        <v>88</v>
      </c>
      <c r="AY142" s="17" t="s">
        <v>148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86</v>
      </c>
      <c r="BK142" s="203">
        <f>ROUND(I142*H142,2)</f>
        <v>0</v>
      </c>
      <c r="BL142" s="17" t="s">
        <v>155</v>
      </c>
      <c r="BM142" s="202" t="s">
        <v>868</v>
      </c>
    </row>
    <row r="143" spans="2:63" s="11" customFormat="1" ht="22.9" customHeight="1">
      <c r="B143" s="175"/>
      <c r="C143" s="176"/>
      <c r="D143" s="177" t="s">
        <v>77</v>
      </c>
      <c r="E143" s="189" t="s">
        <v>155</v>
      </c>
      <c r="F143" s="189" t="s">
        <v>230</v>
      </c>
      <c r="G143" s="176"/>
      <c r="H143" s="176"/>
      <c r="I143" s="179"/>
      <c r="J143" s="190">
        <f>BK143</f>
        <v>0</v>
      </c>
      <c r="K143" s="176"/>
      <c r="L143" s="181"/>
      <c r="M143" s="182"/>
      <c r="N143" s="183"/>
      <c r="O143" s="183"/>
      <c r="P143" s="184">
        <f>P144</f>
        <v>0</v>
      </c>
      <c r="Q143" s="183"/>
      <c r="R143" s="184">
        <f>R144</f>
        <v>0</v>
      </c>
      <c r="S143" s="183"/>
      <c r="T143" s="185">
        <f>T144</f>
        <v>0</v>
      </c>
      <c r="AR143" s="186" t="s">
        <v>86</v>
      </c>
      <c r="AT143" s="187" t="s">
        <v>77</v>
      </c>
      <c r="AU143" s="187" t="s">
        <v>86</v>
      </c>
      <c r="AY143" s="186" t="s">
        <v>148</v>
      </c>
      <c r="BK143" s="188">
        <f>BK144</f>
        <v>0</v>
      </c>
    </row>
    <row r="144" spans="2:65" s="1" customFormat="1" ht="24" customHeight="1">
      <c r="B144" s="34"/>
      <c r="C144" s="191" t="s">
        <v>216</v>
      </c>
      <c r="D144" s="191" t="s">
        <v>150</v>
      </c>
      <c r="E144" s="192" t="s">
        <v>869</v>
      </c>
      <c r="F144" s="193" t="s">
        <v>870</v>
      </c>
      <c r="G144" s="194" t="s">
        <v>234</v>
      </c>
      <c r="H144" s="195">
        <v>0.7</v>
      </c>
      <c r="I144" s="196"/>
      <c r="J144" s="197">
        <f>ROUND(I144*H144,2)</f>
        <v>0</v>
      </c>
      <c r="K144" s="193" t="s">
        <v>154</v>
      </c>
      <c r="L144" s="38"/>
      <c r="M144" s="198" t="s">
        <v>1</v>
      </c>
      <c r="N144" s="199" t="s">
        <v>43</v>
      </c>
      <c r="O144" s="66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02" t="s">
        <v>155</v>
      </c>
      <c r="AT144" s="202" t="s">
        <v>150</v>
      </c>
      <c r="AU144" s="202" t="s">
        <v>88</v>
      </c>
      <c r="AY144" s="17" t="s">
        <v>148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86</v>
      </c>
      <c r="BK144" s="203">
        <f>ROUND(I144*H144,2)</f>
        <v>0</v>
      </c>
      <c r="BL144" s="17" t="s">
        <v>155</v>
      </c>
      <c r="BM144" s="202" t="s">
        <v>871</v>
      </c>
    </row>
    <row r="145" spans="2:63" s="11" customFormat="1" ht="22.9" customHeight="1">
      <c r="B145" s="175"/>
      <c r="C145" s="176"/>
      <c r="D145" s="177" t="s">
        <v>77</v>
      </c>
      <c r="E145" s="189" t="s">
        <v>163</v>
      </c>
      <c r="F145" s="189" t="s">
        <v>872</v>
      </c>
      <c r="G145" s="176"/>
      <c r="H145" s="176"/>
      <c r="I145" s="179"/>
      <c r="J145" s="190">
        <f>BK145</f>
        <v>0</v>
      </c>
      <c r="K145" s="176"/>
      <c r="L145" s="181"/>
      <c r="M145" s="182"/>
      <c r="N145" s="183"/>
      <c r="O145" s="183"/>
      <c r="P145" s="184">
        <f>SUM(P146:P150)</f>
        <v>0</v>
      </c>
      <c r="Q145" s="183"/>
      <c r="R145" s="184">
        <f>SUM(R146:R150)</f>
        <v>0.9658</v>
      </c>
      <c r="S145" s="183"/>
      <c r="T145" s="185">
        <f>SUM(T146:T150)</f>
        <v>0</v>
      </c>
      <c r="AR145" s="186" t="s">
        <v>86</v>
      </c>
      <c r="AT145" s="187" t="s">
        <v>77</v>
      </c>
      <c r="AU145" s="187" t="s">
        <v>86</v>
      </c>
      <c r="AY145" s="186" t="s">
        <v>148</v>
      </c>
      <c r="BK145" s="188">
        <f>SUM(BK146:BK150)</f>
        <v>0</v>
      </c>
    </row>
    <row r="146" spans="2:65" s="1" customFormat="1" ht="24" customHeight="1">
      <c r="B146" s="34"/>
      <c r="C146" s="191" t="s">
        <v>224</v>
      </c>
      <c r="D146" s="191" t="s">
        <v>150</v>
      </c>
      <c r="E146" s="192" t="s">
        <v>873</v>
      </c>
      <c r="F146" s="193" t="s">
        <v>874</v>
      </c>
      <c r="G146" s="194" t="s">
        <v>312</v>
      </c>
      <c r="H146" s="195">
        <v>6</v>
      </c>
      <c r="I146" s="196"/>
      <c r="J146" s="197">
        <f>ROUND(I146*H146,2)</f>
        <v>0</v>
      </c>
      <c r="K146" s="193" t="s">
        <v>154</v>
      </c>
      <c r="L146" s="38"/>
      <c r="M146" s="198" t="s">
        <v>1</v>
      </c>
      <c r="N146" s="199" t="s">
        <v>43</v>
      </c>
      <c r="O146" s="66"/>
      <c r="P146" s="200">
        <f>O146*H146</f>
        <v>0</v>
      </c>
      <c r="Q146" s="200">
        <v>0.00128</v>
      </c>
      <c r="R146" s="200">
        <f>Q146*H146</f>
        <v>0.007680000000000001</v>
      </c>
      <c r="S146" s="200">
        <v>0</v>
      </c>
      <c r="T146" s="201">
        <f>S146*H146</f>
        <v>0</v>
      </c>
      <c r="AR146" s="202" t="s">
        <v>155</v>
      </c>
      <c r="AT146" s="202" t="s">
        <v>150</v>
      </c>
      <c r="AU146" s="202" t="s">
        <v>88</v>
      </c>
      <c r="AY146" s="17" t="s">
        <v>148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86</v>
      </c>
      <c r="BK146" s="203">
        <f>ROUND(I146*H146,2)</f>
        <v>0</v>
      </c>
      <c r="BL146" s="17" t="s">
        <v>155</v>
      </c>
      <c r="BM146" s="202" t="s">
        <v>875</v>
      </c>
    </row>
    <row r="147" spans="2:65" s="1" customFormat="1" ht="24" customHeight="1">
      <c r="B147" s="34"/>
      <c r="C147" s="191" t="s">
        <v>231</v>
      </c>
      <c r="D147" s="191" t="s">
        <v>150</v>
      </c>
      <c r="E147" s="192" t="s">
        <v>876</v>
      </c>
      <c r="F147" s="193" t="s">
        <v>877</v>
      </c>
      <c r="G147" s="194" t="s">
        <v>312</v>
      </c>
      <c r="H147" s="195">
        <v>20</v>
      </c>
      <c r="I147" s="196"/>
      <c r="J147" s="197">
        <f>ROUND(I147*H147,2)</f>
        <v>0</v>
      </c>
      <c r="K147" s="193" t="s">
        <v>154</v>
      </c>
      <c r="L147" s="38"/>
      <c r="M147" s="198" t="s">
        <v>1</v>
      </c>
      <c r="N147" s="199" t="s">
        <v>43</v>
      </c>
      <c r="O147" s="66"/>
      <c r="P147" s="200">
        <f>O147*H147</f>
        <v>0</v>
      </c>
      <c r="Q147" s="200">
        <v>0.00178</v>
      </c>
      <c r="R147" s="200">
        <f>Q147*H147</f>
        <v>0.0356</v>
      </c>
      <c r="S147" s="200">
        <v>0</v>
      </c>
      <c r="T147" s="201">
        <f>S147*H147</f>
        <v>0</v>
      </c>
      <c r="AR147" s="202" t="s">
        <v>155</v>
      </c>
      <c r="AT147" s="202" t="s">
        <v>150</v>
      </c>
      <c r="AU147" s="202" t="s">
        <v>88</v>
      </c>
      <c r="AY147" s="17" t="s">
        <v>148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86</v>
      </c>
      <c r="BK147" s="203">
        <f>ROUND(I147*H147,2)</f>
        <v>0</v>
      </c>
      <c r="BL147" s="17" t="s">
        <v>155</v>
      </c>
      <c r="BM147" s="202" t="s">
        <v>878</v>
      </c>
    </row>
    <row r="148" spans="2:65" s="1" customFormat="1" ht="16.5" customHeight="1">
      <c r="B148" s="34"/>
      <c r="C148" s="191" t="s">
        <v>238</v>
      </c>
      <c r="D148" s="191" t="s">
        <v>150</v>
      </c>
      <c r="E148" s="192" t="s">
        <v>879</v>
      </c>
      <c r="F148" s="193" t="s">
        <v>880</v>
      </c>
      <c r="G148" s="194" t="s">
        <v>312</v>
      </c>
      <c r="H148" s="195">
        <v>26</v>
      </c>
      <c r="I148" s="196"/>
      <c r="J148" s="197">
        <f>ROUND(I148*H148,2)</f>
        <v>0</v>
      </c>
      <c r="K148" s="193" t="s">
        <v>154</v>
      </c>
      <c r="L148" s="38"/>
      <c r="M148" s="198" t="s">
        <v>1</v>
      </c>
      <c r="N148" s="199" t="s">
        <v>43</v>
      </c>
      <c r="O148" s="66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02" t="s">
        <v>155</v>
      </c>
      <c r="AT148" s="202" t="s">
        <v>150</v>
      </c>
      <c r="AU148" s="202" t="s">
        <v>88</v>
      </c>
      <c r="AY148" s="17" t="s">
        <v>148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86</v>
      </c>
      <c r="BK148" s="203">
        <f>ROUND(I148*H148,2)</f>
        <v>0</v>
      </c>
      <c r="BL148" s="17" t="s">
        <v>155</v>
      </c>
      <c r="BM148" s="202" t="s">
        <v>881</v>
      </c>
    </row>
    <row r="149" spans="2:65" s="1" customFormat="1" ht="24" customHeight="1">
      <c r="B149" s="34"/>
      <c r="C149" s="191" t="s">
        <v>243</v>
      </c>
      <c r="D149" s="191" t="s">
        <v>150</v>
      </c>
      <c r="E149" s="192" t="s">
        <v>882</v>
      </c>
      <c r="F149" s="193" t="s">
        <v>883</v>
      </c>
      <c r="G149" s="194" t="s">
        <v>170</v>
      </c>
      <c r="H149" s="195">
        <v>2</v>
      </c>
      <c r="I149" s="196"/>
      <c r="J149" s="197">
        <f>ROUND(I149*H149,2)</f>
        <v>0</v>
      </c>
      <c r="K149" s="193" t="s">
        <v>154</v>
      </c>
      <c r="L149" s="38"/>
      <c r="M149" s="198" t="s">
        <v>1</v>
      </c>
      <c r="N149" s="199" t="s">
        <v>43</v>
      </c>
      <c r="O149" s="66"/>
      <c r="P149" s="200">
        <f>O149*H149</f>
        <v>0</v>
      </c>
      <c r="Q149" s="200">
        <v>0.46009</v>
      </c>
      <c r="R149" s="200">
        <f>Q149*H149</f>
        <v>0.92018</v>
      </c>
      <c r="S149" s="200">
        <v>0</v>
      </c>
      <c r="T149" s="201">
        <f>S149*H149</f>
        <v>0</v>
      </c>
      <c r="AR149" s="202" t="s">
        <v>155</v>
      </c>
      <c r="AT149" s="202" t="s">
        <v>150</v>
      </c>
      <c r="AU149" s="202" t="s">
        <v>88</v>
      </c>
      <c r="AY149" s="17" t="s">
        <v>148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86</v>
      </c>
      <c r="BK149" s="203">
        <f>ROUND(I149*H149,2)</f>
        <v>0</v>
      </c>
      <c r="BL149" s="17" t="s">
        <v>155</v>
      </c>
      <c r="BM149" s="202" t="s">
        <v>884</v>
      </c>
    </row>
    <row r="150" spans="2:65" s="1" customFormat="1" ht="16.5" customHeight="1">
      <c r="B150" s="34"/>
      <c r="C150" s="191" t="s">
        <v>8</v>
      </c>
      <c r="D150" s="191" t="s">
        <v>150</v>
      </c>
      <c r="E150" s="192" t="s">
        <v>885</v>
      </c>
      <c r="F150" s="193" t="s">
        <v>886</v>
      </c>
      <c r="G150" s="194" t="s">
        <v>312</v>
      </c>
      <c r="H150" s="195">
        <v>26</v>
      </c>
      <c r="I150" s="196"/>
      <c r="J150" s="197">
        <f>ROUND(I150*H150,2)</f>
        <v>0</v>
      </c>
      <c r="K150" s="193" t="s">
        <v>154</v>
      </c>
      <c r="L150" s="38"/>
      <c r="M150" s="198" t="s">
        <v>1</v>
      </c>
      <c r="N150" s="199" t="s">
        <v>43</v>
      </c>
      <c r="O150" s="66"/>
      <c r="P150" s="200">
        <f>O150*H150</f>
        <v>0</v>
      </c>
      <c r="Q150" s="200">
        <v>9E-05</v>
      </c>
      <c r="R150" s="200">
        <f>Q150*H150</f>
        <v>0.00234</v>
      </c>
      <c r="S150" s="200">
        <v>0</v>
      </c>
      <c r="T150" s="201">
        <f>S150*H150</f>
        <v>0</v>
      </c>
      <c r="AR150" s="202" t="s">
        <v>155</v>
      </c>
      <c r="AT150" s="202" t="s">
        <v>150</v>
      </c>
      <c r="AU150" s="202" t="s">
        <v>88</v>
      </c>
      <c r="AY150" s="17" t="s">
        <v>148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86</v>
      </c>
      <c r="BK150" s="203">
        <f>ROUND(I150*H150,2)</f>
        <v>0</v>
      </c>
      <c r="BL150" s="17" t="s">
        <v>155</v>
      </c>
      <c r="BM150" s="202" t="s">
        <v>887</v>
      </c>
    </row>
    <row r="151" spans="2:63" s="11" customFormat="1" ht="22.9" customHeight="1">
      <c r="B151" s="175"/>
      <c r="C151" s="176"/>
      <c r="D151" s="177" t="s">
        <v>77</v>
      </c>
      <c r="E151" s="189" t="s">
        <v>211</v>
      </c>
      <c r="F151" s="189" t="s">
        <v>356</v>
      </c>
      <c r="G151" s="176"/>
      <c r="H151" s="176"/>
      <c r="I151" s="179"/>
      <c r="J151" s="190">
        <f>BK151</f>
        <v>0</v>
      </c>
      <c r="K151" s="176"/>
      <c r="L151" s="181"/>
      <c r="M151" s="182"/>
      <c r="N151" s="183"/>
      <c r="O151" s="183"/>
      <c r="P151" s="184">
        <f>SUM(P152:P153)</f>
        <v>0</v>
      </c>
      <c r="Q151" s="183"/>
      <c r="R151" s="184">
        <f>SUM(R152:R153)</f>
        <v>0</v>
      </c>
      <c r="S151" s="183"/>
      <c r="T151" s="185">
        <f>SUM(T152:T153)</f>
        <v>3.2359999999999998</v>
      </c>
      <c r="AR151" s="186" t="s">
        <v>86</v>
      </c>
      <c r="AT151" s="187" t="s">
        <v>77</v>
      </c>
      <c r="AU151" s="187" t="s">
        <v>86</v>
      </c>
      <c r="AY151" s="186" t="s">
        <v>148</v>
      </c>
      <c r="BK151" s="188">
        <f>SUM(BK152:BK153)</f>
        <v>0</v>
      </c>
    </row>
    <row r="152" spans="2:65" s="1" customFormat="1" ht="24" customHeight="1">
      <c r="B152" s="34"/>
      <c r="C152" s="191" t="s">
        <v>171</v>
      </c>
      <c r="D152" s="191" t="s">
        <v>150</v>
      </c>
      <c r="E152" s="192" t="s">
        <v>888</v>
      </c>
      <c r="F152" s="193" t="s">
        <v>889</v>
      </c>
      <c r="G152" s="194" t="s">
        <v>312</v>
      </c>
      <c r="H152" s="195">
        <v>62</v>
      </c>
      <c r="I152" s="196"/>
      <c r="J152" s="197">
        <f>ROUND(I152*H152,2)</f>
        <v>0</v>
      </c>
      <c r="K152" s="193" t="s">
        <v>154</v>
      </c>
      <c r="L152" s="38"/>
      <c r="M152" s="198" t="s">
        <v>1</v>
      </c>
      <c r="N152" s="199" t="s">
        <v>43</v>
      </c>
      <c r="O152" s="66"/>
      <c r="P152" s="200">
        <f>O152*H152</f>
        <v>0</v>
      </c>
      <c r="Q152" s="200">
        <v>0</v>
      </c>
      <c r="R152" s="200">
        <f>Q152*H152</f>
        <v>0</v>
      </c>
      <c r="S152" s="200">
        <v>0.018</v>
      </c>
      <c r="T152" s="201">
        <f>S152*H152</f>
        <v>1.1159999999999999</v>
      </c>
      <c r="AR152" s="202" t="s">
        <v>155</v>
      </c>
      <c r="AT152" s="202" t="s">
        <v>150</v>
      </c>
      <c r="AU152" s="202" t="s">
        <v>88</v>
      </c>
      <c r="AY152" s="17" t="s">
        <v>148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86</v>
      </c>
      <c r="BK152" s="203">
        <f>ROUND(I152*H152,2)</f>
        <v>0</v>
      </c>
      <c r="BL152" s="17" t="s">
        <v>155</v>
      </c>
      <c r="BM152" s="202" t="s">
        <v>890</v>
      </c>
    </row>
    <row r="153" spans="2:65" s="1" customFormat="1" ht="24" customHeight="1">
      <c r="B153" s="34"/>
      <c r="C153" s="191" t="s">
        <v>255</v>
      </c>
      <c r="D153" s="191" t="s">
        <v>150</v>
      </c>
      <c r="E153" s="192" t="s">
        <v>891</v>
      </c>
      <c r="F153" s="193" t="s">
        <v>892</v>
      </c>
      <c r="G153" s="194" t="s">
        <v>312</v>
      </c>
      <c r="H153" s="195">
        <v>53</v>
      </c>
      <c r="I153" s="196"/>
      <c r="J153" s="197">
        <f>ROUND(I153*H153,2)</f>
        <v>0</v>
      </c>
      <c r="K153" s="193" t="s">
        <v>154</v>
      </c>
      <c r="L153" s="38"/>
      <c r="M153" s="198" t="s">
        <v>1</v>
      </c>
      <c r="N153" s="199" t="s">
        <v>43</v>
      </c>
      <c r="O153" s="66"/>
      <c r="P153" s="200">
        <f>O153*H153</f>
        <v>0</v>
      </c>
      <c r="Q153" s="200">
        <v>0</v>
      </c>
      <c r="R153" s="200">
        <f>Q153*H153</f>
        <v>0</v>
      </c>
      <c r="S153" s="200">
        <v>0.04</v>
      </c>
      <c r="T153" s="201">
        <f>S153*H153</f>
        <v>2.12</v>
      </c>
      <c r="AR153" s="202" t="s">
        <v>155</v>
      </c>
      <c r="AT153" s="202" t="s">
        <v>150</v>
      </c>
      <c r="AU153" s="202" t="s">
        <v>88</v>
      </c>
      <c r="AY153" s="17" t="s">
        <v>148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86</v>
      </c>
      <c r="BK153" s="203">
        <f>ROUND(I153*H153,2)</f>
        <v>0</v>
      </c>
      <c r="BL153" s="17" t="s">
        <v>155</v>
      </c>
      <c r="BM153" s="202" t="s">
        <v>893</v>
      </c>
    </row>
    <row r="154" spans="2:63" s="11" customFormat="1" ht="22.9" customHeight="1">
      <c r="B154" s="175"/>
      <c r="C154" s="176"/>
      <c r="D154" s="177" t="s">
        <v>77</v>
      </c>
      <c r="E154" s="189" t="s">
        <v>440</v>
      </c>
      <c r="F154" s="189" t="s">
        <v>441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SUM(P155:P159)</f>
        <v>0</v>
      </c>
      <c r="Q154" s="183"/>
      <c r="R154" s="184">
        <f>SUM(R155:R159)</f>
        <v>0</v>
      </c>
      <c r="S154" s="183"/>
      <c r="T154" s="185">
        <f>SUM(T155:T159)</f>
        <v>0</v>
      </c>
      <c r="AR154" s="186" t="s">
        <v>86</v>
      </c>
      <c r="AT154" s="187" t="s">
        <v>77</v>
      </c>
      <c r="AU154" s="187" t="s">
        <v>86</v>
      </c>
      <c r="AY154" s="186" t="s">
        <v>148</v>
      </c>
      <c r="BK154" s="188">
        <f>SUM(BK155:BK159)</f>
        <v>0</v>
      </c>
    </row>
    <row r="155" spans="2:65" s="1" customFormat="1" ht="24" customHeight="1">
      <c r="B155" s="34"/>
      <c r="C155" s="191" t="s">
        <v>259</v>
      </c>
      <c r="D155" s="191" t="s">
        <v>150</v>
      </c>
      <c r="E155" s="192" t="s">
        <v>443</v>
      </c>
      <c r="F155" s="193" t="s">
        <v>444</v>
      </c>
      <c r="G155" s="194" t="s">
        <v>175</v>
      </c>
      <c r="H155" s="195">
        <v>3.598</v>
      </c>
      <c r="I155" s="196"/>
      <c r="J155" s="197">
        <f>ROUND(I155*H155,2)</f>
        <v>0</v>
      </c>
      <c r="K155" s="193" t="s">
        <v>154</v>
      </c>
      <c r="L155" s="38"/>
      <c r="M155" s="198" t="s">
        <v>1</v>
      </c>
      <c r="N155" s="199" t="s">
        <v>43</v>
      </c>
      <c r="O155" s="66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02" t="s">
        <v>155</v>
      </c>
      <c r="AT155" s="202" t="s">
        <v>150</v>
      </c>
      <c r="AU155" s="202" t="s">
        <v>88</v>
      </c>
      <c r="AY155" s="17" t="s">
        <v>148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86</v>
      </c>
      <c r="BK155" s="203">
        <f>ROUND(I155*H155,2)</f>
        <v>0</v>
      </c>
      <c r="BL155" s="17" t="s">
        <v>155</v>
      </c>
      <c r="BM155" s="202" t="s">
        <v>894</v>
      </c>
    </row>
    <row r="156" spans="2:65" s="1" customFormat="1" ht="24" customHeight="1">
      <c r="B156" s="34"/>
      <c r="C156" s="191" t="s">
        <v>264</v>
      </c>
      <c r="D156" s="191" t="s">
        <v>150</v>
      </c>
      <c r="E156" s="192" t="s">
        <v>447</v>
      </c>
      <c r="F156" s="193" t="s">
        <v>448</v>
      </c>
      <c r="G156" s="194" t="s">
        <v>175</v>
      </c>
      <c r="H156" s="195">
        <v>71.96</v>
      </c>
      <c r="I156" s="196"/>
      <c r="J156" s="197">
        <f>ROUND(I156*H156,2)</f>
        <v>0</v>
      </c>
      <c r="K156" s="193" t="s">
        <v>154</v>
      </c>
      <c r="L156" s="38"/>
      <c r="M156" s="198" t="s">
        <v>1</v>
      </c>
      <c r="N156" s="199" t="s">
        <v>43</v>
      </c>
      <c r="O156" s="66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02" t="s">
        <v>155</v>
      </c>
      <c r="AT156" s="202" t="s">
        <v>150</v>
      </c>
      <c r="AU156" s="202" t="s">
        <v>88</v>
      </c>
      <c r="AY156" s="17" t="s">
        <v>148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86</v>
      </c>
      <c r="BK156" s="203">
        <f>ROUND(I156*H156,2)</f>
        <v>0</v>
      </c>
      <c r="BL156" s="17" t="s">
        <v>155</v>
      </c>
      <c r="BM156" s="202" t="s">
        <v>895</v>
      </c>
    </row>
    <row r="157" spans="2:51" s="12" customFormat="1" ht="11.25">
      <c r="B157" s="204"/>
      <c r="C157" s="205"/>
      <c r="D157" s="206" t="s">
        <v>157</v>
      </c>
      <c r="E157" s="205"/>
      <c r="F157" s="208" t="s">
        <v>896</v>
      </c>
      <c r="G157" s="205"/>
      <c r="H157" s="209">
        <v>71.96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157</v>
      </c>
      <c r="AU157" s="215" t="s">
        <v>88</v>
      </c>
      <c r="AV157" s="12" t="s">
        <v>88</v>
      </c>
      <c r="AW157" s="12" t="s">
        <v>4</v>
      </c>
      <c r="AX157" s="12" t="s">
        <v>86</v>
      </c>
      <c r="AY157" s="215" t="s">
        <v>148</v>
      </c>
    </row>
    <row r="158" spans="2:65" s="1" customFormat="1" ht="24" customHeight="1">
      <c r="B158" s="34"/>
      <c r="C158" s="191" t="s">
        <v>271</v>
      </c>
      <c r="D158" s="191" t="s">
        <v>150</v>
      </c>
      <c r="E158" s="192" t="s">
        <v>452</v>
      </c>
      <c r="F158" s="193" t="s">
        <v>453</v>
      </c>
      <c r="G158" s="194" t="s">
        <v>175</v>
      </c>
      <c r="H158" s="195">
        <v>3.598</v>
      </c>
      <c r="I158" s="196"/>
      <c r="J158" s="197">
        <f>ROUND(I158*H158,2)</f>
        <v>0</v>
      </c>
      <c r="K158" s="193" t="s">
        <v>154</v>
      </c>
      <c r="L158" s="38"/>
      <c r="M158" s="198" t="s">
        <v>1</v>
      </c>
      <c r="N158" s="199" t="s">
        <v>43</v>
      </c>
      <c r="O158" s="6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02" t="s">
        <v>155</v>
      </c>
      <c r="AT158" s="202" t="s">
        <v>150</v>
      </c>
      <c r="AU158" s="202" t="s">
        <v>88</v>
      </c>
      <c r="AY158" s="17" t="s">
        <v>148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86</v>
      </c>
      <c r="BK158" s="203">
        <f>ROUND(I158*H158,2)</f>
        <v>0</v>
      </c>
      <c r="BL158" s="17" t="s">
        <v>155</v>
      </c>
      <c r="BM158" s="202" t="s">
        <v>897</v>
      </c>
    </row>
    <row r="159" spans="2:65" s="1" customFormat="1" ht="24" customHeight="1">
      <c r="B159" s="34"/>
      <c r="C159" s="191" t="s">
        <v>7</v>
      </c>
      <c r="D159" s="191" t="s">
        <v>150</v>
      </c>
      <c r="E159" s="192" t="s">
        <v>456</v>
      </c>
      <c r="F159" s="193" t="s">
        <v>457</v>
      </c>
      <c r="G159" s="194" t="s">
        <v>175</v>
      </c>
      <c r="H159" s="195">
        <v>3.598</v>
      </c>
      <c r="I159" s="196"/>
      <c r="J159" s="197">
        <f>ROUND(I159*H159,2)</f>
        <v>0</v>
      </c>
      <c r="K159" s="193" t="s">
        <v>154</v>
      </c>
      <c r="L159" s="38"/>
      <c r="M159" s="198" t="s">
        <v>1</v>
      </c>
      <c r="N159" s="199" t="s">
        <v>43</v>
      </c>
      <c r="O159" s="66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02" t="s">
        <v>155</v>
      </c>
      <c r="AT159" s="202" t="s">
        <v>150</v>
      </c>
      <c r="AU159" s="202" t="s">
        <v>88</v>
      </c>
      <c r="AY159" s="17" t="s">
        <v>148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86</v>
      </c>
      <c r="BK159" s="203">
        <f>ROUND(I159*H159,2)</f>
        <v>0</v>
      </c>
      <c r="BL159" s="17" t="s">
        <v>155</v>
      </c>
      <c r="BM159" s="202" t="s">
        <v>898</v>
      </c>
    </row>
    <row r="160" spans="2:63" s="11" customFormat="1" ht="22.9" customHeight="1">
      <c r="B160" s="175"/>
      <c r="C160" s="176"/>
      <c r="D160" s="177" t="s">
        <v>77</v>
      </c>
      <c r="E160" s="189" t="s">
        <v>459</v>
      </c>
      <c r="F160" s="189" t="s">
        <v>460</v>
      </c>
      <c r="G160" s="176"/>
      <c r="H160" s="176"/>
      <c r="I160" s="179"/>
      <c r="J160" s="190">
        <f>BK160</f>
        <v>0</v>
      </c>
      <c r="K160" s="176"/>
      <c r="L160" s="181"/>
      <c r="M160" s="182"/>
      <c r="N160" s="183"/>
      <c r="O160" s="183"/>
      <c r="P160" s="184">
        <f>P161</f>
        <v>0</v>
      </c>
      <c r="Q160" s="183"/>
      <c r="R160" s="184">
        <f>R161</f>
        <v>0</v>
      </c>
      <c r="S160" s="183"/>
      <c r="T160" s="185">
        <f>T161</f>
        <v>0</v>
      </c>
      <c r="AR160" s="186" t="s">
        <v>86</v>
      </c>
      <c r="AT160" s="187" t="s">
        <v>77</v>
      </c>
      <c r="AU160" s="187" t="s">
        <v>86</v>
      </c>
      <c r="AY160" s="186" t="s">
        <v>148</v>
      </c>
      <c r="BK160" s="188">
        <f>BK161</f>
        <v>0</v>
      </c>
    </row>
    <row r="161" spans="2:65" s="1" customFormat="1" ht="24" customHeight="1">
      <c r="B161" s="34"/>
      <c r="C161" s="191" t="s">
        <v>286</v>
      </c>
      <c r="D161" s="191" t="s">
        <v>150</v>
      </c>
      <c r="E161" s="192" t="s">
        <v>899</v>
      </c>
      <c r="F161" s="193" t="s">
        <v>900</v>
      </c>
      <c r="G161" s="194" t="s">
        <v>175</v>
      </c>
      <c r="H161" s="195">
        <v>3.414</v>
      </c>
      <c r="I161" s="196"/>
      <c r="J161" s="197">
        <f>ROUND(I161*H161,2)</f>
        <v>0</v>
      </c>
      <c r="K161" s="193" t="s">
        <v>154</v>
      </c>
      <c r="L161" s="38"/>
      <c r="M161" s="198" t="s">
        <v>1</v>
      </c>
      <c r="N161" s="199" t="s">
        <v>43</v>
      </c>
      <c r="O161" s="6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202" t="s">
        <v>155</v>
      </c>
      <c r="AT161" s="202" t="s">
        <v>150</v>
      </c>
      <c r="AU161" s="202" t="s">
        <v>88</v>
      </c>
      <c r="AY161" s="17" t="s">
        <v>148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86</v>
      </c>
      <c r="BK161" s="203">
        <f>ROUND(I161*H161,2)</f>
        <v>0</v>
      </c>
      <c r="BL161" s="17" t="s">
        <v>155</v>
      </c>
      <c r="BM161" s="202" t="s">
        <v>901</v>
      </c>
    </row>
    <row r="162" spans="2:63" s="11" customFormat="1" ht="25.9" customHeight="1">
      <c r="B162" s="175"/>
      <c r="C162" s="176"/>
      <c r="D162" s="177" t="s">
        <v>77</v>
      </c>
      <c r="E162" s="178" t="s">
        <v>465</v>
      </c>
      <c r="F162" s="178" t="s">
        <v>466</v>
      </c>
      <c r="G162" s="176"/>
      <c r="H162" s="176"/>
      <c r="I162" s="179"/>
      <c r="J162" s="180">
        <f>BK162</f>
        <v>0</v>
      </c>
      <c r="K162" s="176"/>
      <c r="L162" s="181"/>
      <c r="M162" s="182"/>
      <c r="N162" s="183"/>
      <c r="O162" s="183"/>
      <c r="P162" s="184">
        <f>P163+P182+P198+P220</f>
        <v>0</v>
      </c>
      <c r="Q162" s="183"/>
      <c r="R162" s="184">
        <f>R163+R182+R198+R220</f>
        <v>1.30105</v>
      </c>
      <c r="S162" s="183"/>
      <c r="T162" s="185">
        <f>T163+T182+T198+T220</f>
        <v>0.3623</v>
      </c>
      <c r="AR162" s="186" t="s">
        <v>88</v>
      </c>
      <c r="AT162" s="187" t="s">
        <v>77</v>
      </c>
      <c r="AU162" s="187" t="s">
        <v>78</v>
      </c>
      <c r="AY162" s="186" t="s">
        <v>148</v>
      </c>
      <c r="BK162" s="188">
        <f>BK163+BK182+BK198+BK220</f>
        <v>0</v>
      </c>
    </row>
    <row r="163" spans="2:63" s="11" customFormat="1" ht="22.9" customHeight="1">
      <c r="B163" s="175"/>
      <c r="C163" s="176"/>
      <c r="D163" s="177" t="s">
        <v>77</v>
      </c>
      <c r="E163" s="189" t="s">
        <v>902</v>
      </c>
      <c r="F163" s="189" t="s">
        <v>903</v>
      </c>
      <c r="G163" s="176"/>
      <c r="H163" s="176"/>
      <c r="I163" s="179"/>
      <c r="J163" s="190">
        <f>BK163</f>
        <v>0</v>
      </c>
      <c r="K163" s="176"/>
      <c r="L163" s="181"/>
      <c r="M163" s="182"/>
      <c r="N163" s="183"/>
      <c r="O163" s="183"/>
      <c r="P163" s="184">
        <f>SUM(P164:P181)</f>
        <v>0</v>
      </c>
      <c r="Q163" s="183"/>
      <c r="R163" s="184">
        <f>SUM(R164:R181)</f>
        <v>0.19497000000000006</v>
      </c>
      <c r="S163" s="183"/>
      <c r="T163" s="185">
        <f>SUM(T164:T181)</f>
        <v>0.2984</v>
      </c>
      <c r="AR163" s="186" t="s">
        <v>88</v>
      </c>
      <c r="AT163" s="187" t="s">
        <v>77</v>
      </c>
      <c r="AU163" s="187" t="s">
        <v>86</v>
      </c>
      <c r="AY163" s="186" t="s">
        <v>148</v>
      </c>
      <c r="BK163" s="188">
        <f>SUM(BK164:BK181)</f>
        <v>0</v>
      </c>
    </row>
    <row r="164" spans="2:65" s="1" customFormat="1" ht="16.5" customHeight="1">
      <c r="B164" s="34"/>
      <c r="C164" s="191" t="s">
        <v>293</v>
      </c>
      <c r="D164" s="191" t="s">
        <v>150</v>
      </c>
      <c r="E164" s="192" t="s">
        <v>904</v>
      </c>
      <c r="F164" s="193" t="s">
        <v>905</v>
      </c>
      <c r="G164" s="194" t="s">
        <v>170</v>
      </c>
      <c r="H164" s="195">
        <v>2</v>
      </c>
      <c r="I164" s="196"/>
      <c r="J164" s="197">
        <f aca="true" t="shared" si="0" ref="J164:J181">ROUND(I164*H164,2)</f>
        <v>0</v>
      </c>
      <c r="K164" s="193" t="s">
        <v>154</v>
      </c>
      <c r="L164" s="38"/>
      <c r="M164" s="198" t="s">
        <v>1</v>
      </c>
      <c r="N164" s="199" t="s">
        <v>43</v>
      </c>
      <c r="O164" s="66"/>
      <c r="P164" s="200">
        <f aca="true" t="shared" si="1" ref="P164:P181">O164*H164</f>
        <v>0</v>
      </c>
      <c r="Q164" s="200">
        <v>0.01502</v>
      </c>
      <c r="R164" s="200">
        <f aca="true" t="shared" si="2" ref="R164:R181">Q164*H164</f>
        <v>0.03004</v>
      </c>
      <c r="S164" s="200">
        <v>0</v>
      </c>
      <c r="T164" s="201">
        <f aca="true" t="shared" si="3" ref="T164:T181">S164*H164</f>
        <v>0</v>
      </c>
      <c r="AR164" s="202" t="s">
        <v>171</v>
      </c>
      <c r="AT164" s="202" t="s">
        <v>150</v>
      </c>
      <c r="AU164" s="202" t="s">
        <v>88</v>
      </c>
      <c r="AY164" s="17" t="s">
        <v>148</v>
      </c>
      <c r="BE164" s="203">
        <f aca="true" t="shared" si="4" ref="BE164:BE181">IF(N164="základní",J164,0)</f>
        <v>0</v>
      </c>
      <c r="BF164" s="203">
        <f aca="true" t="shared" si="5" ref="BF164:BF181">IF(N164="snížená",J164,0)</f>
        <v>0</v>
      </c>
      <c r="BG164" s="203">
        <f aca="true" t="shared" si="6" ref="BG164:BG181">IF(N164="zákl. přenesená",J164,0)</f>
        <v>0</v>
      </c>
      <c r="BH164" s="203">
        <f aca="true" t="shared" si="7" ref="BH164:BH181">IF(N164="sníž. přenesená",J164,0)</f>
        <v>0</v>
      </c>
      <c r="BI164" s="203">
        <f aca="true" t="shared" si="8" ref="BI164:BI181">IF(N164="nulová",J164,0)</f>
        <v>0</v>
      </c>
      <c r="BJ164" s="17" t="s">
        <v>86</v>
      </c>
      <c r="BK164" s="203">
        <f aca="true" t="shared" si="9" ref="BK164:BK181">ROUND(I164*H164,2)</f>
        <v>0</v>
      </c>
      <c r="BL164" s="17" t="s">
        <v>171</v>
      </c>
      <c r="BM164" s="202" t="s">
        <v>906</v>
      </c>
    </row>
    <row r="165" spans="2:65" s="1" customFormat="1" ht="16.5" customHeight="1">
      <c r="B165" s="34"/>
      <c r="C165" s="191" t="s">
        <v>299</v>
      </c>
      <c r="D165" s="191" t="s">
        <v>150</v>
      </c>
      <c r="E165" s="192" t="s">
        <v>907</v>
      </c>
      <c r="F165" s="193" t="s">
        <v>908</v>
      </c>
      <c r="G165" s="194" t="s">
        <v>312</v>
      </c>
      <c r="H165" s="195">
        <v>20</v>
      </c>
      <c r="I165" s="196"/>
      <c r="J165" s="197">
        <f t="shared" si="0"/>
        <v>0</v>
      </c>
      <c r="K165" s="193" t="s">
        <v>154</v>
      </c>
      <c r="L165" s="38"/>
      <c r="M165" s="198" t="s">
        <v>1</v>
      </c>
      <c r="N165" s="199" t="s">
        <v>43</v>
      </c>
      <c r="O165" s="66"/>
      <c r="P165" s="200">
        <f t="shared" si="1"/>
        <v>0</v>
      </c>
      <c r="Q165" s="200">
        <v>0</v>
      </c>
      <c r="R165" s="200">
        <f t="shared" si="2"/>
        <v>0</v>
      </c>
      <c r="S165" s="200">
        <v>0.01492</v>
      </c>
      <c r="T165" s="201">
        <f t="shared" si="3"/>
        <v>0.2984</v>
      </c>
      <c r="AR165" s="202" t="s">
        <v>171</v>
      </c>
      <c r="AT165" s="202" t="s">
        <v>150</v>
      </c>
      <c r="AU165" s="202" t="s">
        <v>88</v>
      </c>
      <c r="AY165" s="17" t="s">
        <v>148</v>
      </c>
      <c r="BE165" s="203">
        <f t="shared" si="4"/>
        <v>0</v>
      </c>
      <c r="BF165" s="203">
        <f t="shared" si="5"/>
        <v>0</v>
      </c>
      <c r="BG165" s="203">
        <f t="shared" si="6"/>
        <v>0</v>
      </c>
      <c r="BH165" s="203">
        <f t="shared" si="7"/>
        <v>0</v>
      </c>
      <c r="BI165" s="203">
        <f t="shared" si="8"/>
        <v>0</v>
      </c>
      <c r="BJ165" s="17" t="s">
        <v>86</v>
      </c>
      <c r="BK165" s="203">
        <f t="shared" si="9"/>
        <v>0</v>
      </c>
      <c r="BL165" s="17" t="s">
        <v>171</v>
      </c>
      <c r="BM165" s="202" t="s">
        <v>909</v>
      </c>
    </row>
    <row r="166" spans="2:65" s="1" customFormat="1" ht="16.5" customHeight="1">
      <c r="B166" s="34"/>
      <c r="C166" s="191" t="s">
        <v>309</v>
      </c>
      <c r="D166" s="191" t="s">
        <v>150</v>
      </c>
      <c r="E166" s="192" t="s">
        <v>910</v>
      </c>
      <c r="F166" s="193" t="s">
        <v>911</v>
      </c>
      <c r="G166" s="194" t="s">
        <v>312</v>
      </c>
      <c r="H166" s="195">
        <v>12</v>
      </c>
      <c r="I166" s="196"/>
      <c r="J166" s="197">
        <f t="shared" si="0"/>
        <v>0</v>
      </c>
      <c r="K166" s="193" t="s">
        <v>154</v>
      </c>
      <c r="L166" s="38"/>
      <c r="M166" s="198" t="s">
        <v>1</v>
      </c>
      <c r="N166" s="199" t="s">
        <v>43</v>
      </c>
      <c r="O166" s="66"/>
      <c r="P166" s="200">
        <f t="shared" si="1"/>
        <v>0</v>
      </c>
      <c r="Q166" s="200">
        <v>0.00077</v>
      </c>
      <c r="R166" s="200">
        <f t="shared" si="2"/>
        <v>0.00924</v>
      </c>
      <c r="S166" s="200">
        <v>0</v>
      </c>
      <c r="T166" s="201">
        <f t="shared" si="3"/>
        <v>0</v>
      </c>
      <c r="AR166" s="202" t="s">
        <v>171</v>
      </c>
      <c r="AT166" s="202" t="s">
        <v>150</v>
      </c>
      <c r="AU166" s="202" t="s">
        <v>88</v>
      </c>
      <c r="AY166" s="17" t="s">
        <v>148</v>
      </c>
      <c r="BE166" s="203">
        <f t="shared" si="4"/>
        <v>0</v>
      </c>
      <c r="BF166" s="203">
        <f t="shared" si="5"/>
        <v>0</v>
      </c>
      <c r="BG166" s="203">
        <f t="shared" si="6"/>
        <v>0</v>
      </c>
      <c r="BH166" s="203">
        <f t="shared" si="7"/>
        <v>0</v>
      </c>
      <c r="BI166" s="203">
        <f t="shared" si="8"/>
        <v>0</v>
      </c>
      <c r="BJ166" s="17" t="s">
        <v>86</v>
      </c>
      <c r="BK166" s="203">
        <f t="shared" si="9"/>
        <v>0</v>
      </c>
      <c r="BL166" s="17" t="s">
        <v>171</v>
      </c>
      <c r="BM166" s="202" t="s">
        <v>912</v>
      </c>
    </row>
    <row r="167" spans="2:65" s="1" customFormat="1" ht="16.5" customHeight="1">
      <c r="B167" s="34"/>
      <c r="C167" s="191" t="s">
        <v>318</v>
      </c>
      <c r="D167" s="191" t="s">
        <v>150</v>
      </c>
      <c r="E167" s="192" t="s">
        <v>913</v>
      </c>
      <c r="F167" s="193" t="s">
        <v>914</v>
      </c>
      <c r="G167" s="194" t="s">
        <v>312</v>
      </c>
      <c r="H167" s="195">
        <v>58</v>
      </c>
      <c r="I167" s="196"/>
      <c r="J167" s="197">
        <f t="shared" si="0"/>
        <v>0</v>
      </c>
      <c r="K167" s="193" t="s">
        <v>154</v>
      </c>
      <c r="L167" s="38"/>
      <c r="M167" s="198" t="s">
        <v>1</v>
      </c>
      <c r="N167" s="199" t="s">
        <v>43</v>
      </c>
      <c r="O167" s="66"/>
      <c r="P167" s="200">
        <f t="shared" si="1"/>
        <v>0</v>
      </c>
      <c r="Q167" s="200">
        <v>0.00177</v>
      </c>
      <c r="R167" s="200">
        <f t="shared" si="2"/>
        <v>0.10266</v>
      </c>
      <c r="S167" s="200">
        <v>0</v>
      </c>
      <c r="T167" s="201">
        <f t="shared" si="3"/>
        <v>0</v>
      </c>
      <c r="AR167" s="202" t="s">
        <v>171</v>
      </c>
      <c r="AT167" s="202" t="s">
        <v>150</v>
      </c>
      <c r="AU167" s="202" t="s">
        <v>88</v>
      </c>
      <c r="AY167" s="17" t="s">
        <v>148</v>
      </c>
      <c r="BE167" s="203">
        <f t="shared" si="4"/>
        <v>0</v>
      </c>
      <c r="BF167" s="203">
        <f t="shared" si="5"/>
        <v>0</v>
      </c>
      <c r="BG167" s="203">
        <f t="shared" si="6"/>
        <v>0</v>
      </c>
      <c r="BH167" s="203">
        <f t="shared" si="7"/>
        <v>0</v>
      </c>
      <c r="BI167" s="203">
        <f t="shared" si="8"/>
        <v>0</v>
      </c>
      <c r="BJ167" s="17" t="s">
        <v>86</v>
      </c>
      <c r="BK167" s="203">
        <f t="shared" si="9"/>
        <v>0</v>
      </c>
      <c r="BL167" s="17" t="s">
        <v>171</v>
      </c>
      <c r="BM167" s="202" t="s">
        <v>915</v>
      </c>
    </row>
    <row r="168" spans="2:65" s="1" customFormat="1" ht="24" customHeight="1">
      <c r="B168" s="34"/>
      <c r="C168" s="227" t="s">
        <v>324</v>
      </c>
      <c r="D168" s="227" t="s">
        <v>160</v>
      </c>
      <c r="E168" s="228" t="s">
        <v>916</v>
      </c>
      <c r="F168" s="229" t="s">
        <v>917</v>
      </c>
      <c r="G168" s="230" t="s">
        <v>170</v>
      </c>
      <c r="H168" s="231">
        <v>2</v>
      </c>
      <c r="I168" s="232"/>
      <c r="J168" s="233">
        <f t="shared" si="0"/>
        <v>0</v>
      </c>
      <c r="K168" s="229" t="s">
        <v>154</v>
      </c>
      <c r="L168" s="234"/>
      <c r="M168" s="235" t="s">
        <v>1</v>
      </c>
      <c r="N168" s="236" t="s">
        <v>43</v>
      </c>
      <c r="O168" s="66"/>
      <c r="P168" s="200">
        <f t="shared" si="1"/>
        <v>0</v>
      </c>
      <c r="Q168" s="200">
        <v>0.0001</v>
      </c>
      <c r="R168" s="200">
        <f t="shared" si="2"/>
        <v>0.0002</v>
      </c>
      <c r="S168" s="200">
        <v>0</v>
      </c>
      <c r="T168" s="201">
        <f t="shared" si="3"/>
        <v>0</v>
      </c>
      <c r="AR168" s="202" t="s">
        <v>348</v>
      </c>
      <c r="AT168" s="202" t="s">
        <v>160</v>
      </c>
      <c r="AU168" s="202" t="s">
        <v>88</v>
      </c>
      <c r="AY168" s="17" t="s">
        <v>148</v>
      </c>
      <c r="BE168" s="203">
        <f t="shared" si="4"/>
        <v>0</v>
      </c>
      <c r="BF168" s="203">
        <f t="shared" si="5"/>
        <v>0</v>
      </c>
      <c r="BG168" s="203">
        <f t="shared" si="6"/>
        <v>0</v>
      </c>
      <c r="BH168" s="203">
        <f t="shared" si="7"/>
        <v>0</v>
      </c>
      <c r="BI168" s="203">
        <f t="shared" si="8"/>
        <v>0</v>
      </c>
      <c r="BJ168" s="17" t="s">
        <v>86</v>
      </c>
      <c r="BK168" s="203">
        <f t="shared" si="9"/>
        <v>0</v>
      </c>
      <c r="BL168" s="17" t="s">
        <v>171</v>
      </c>
      <c r="BM168" s="202" t="s">
        <v>918</v>
      </c>
    </row>
    <row r="169" spans="2:65" s="1" customFormat="1" ht="24" customHeight="1">
      <c r="B169" s="34"/>
      <c r="C169" s="227" t="s">
        <v>328</v>
      </c>
      <c r="D169" s="227" t="s">
        <v>160</v>
      </c>
      <c r="E169" s="228" t="s">
        <v>919</v>
      </c>
      <c r="F169" s="229" t="s">
        <v>920</v>
      </c>
      <c r="G169" s="230" t="s">
        <v>170</v>
      </c>
      <c r="H169" s="231">
        <v>6</v>
      </c>
      <c r="I169" s="232"/>
      <c r="J169" s="233">
        <f t="shared" si="0"/>
        <v>0</v>
      </c>
      <c r="K169" s="229" t="s">
        <v>154</v>
      </c>
      <c r="L169" s="234"/>
      <c r="M169" s="235" t="s">
        <v>1</v>
      </c>
      <c r="N169" s="236" t="s">
        <v>43</v>
      </c>
      <c r="O169" s="66"/>
      <c r="P169" s="200">
        <f t="shared" si="1"/>
        <v>0</v>
      </c>
      <c r="Q169" s="200">
        <v>0.0003</v>
      </c>
      <c r="R169" s="200">
        <f t="shared" si="2"/>
        <v>0.0018</v>
      </c>
      <c r="S169" s="200">
        <v>0</v>
      </c>
      <c r="T169" s="201">
        <f t="shared" si="3"/>
        <v>0</v>
      </c>
      <c r="AR169" s="202" t="s">
        <v>348</v>
      </c>
      <c r="AT169" s="202" t="s">
        <v>160</v>
      </c>
      <c r="AU169" s="202" t="s">
        <v>88</v>
      </c>
      <c r="AY169" s="17" t="s">
        <v>148</v>
      </c>
      <c r="BE169" s="203">
        <f t="shared" si="4"/>
        <v>0</v>
      </c>
      <c r="BF169" s="203">
        <f t="shared" si="5"/>
        <v>0</v>
      </c>
      <c r="BG169" s="203">
        <f t="shared" si="6"/>
        <v>0</v>
      </c>
      <c r="BH169" s="203">
        <f t="shared" si="7"/>
        <v>0</v>
      </c>
      <c r="BI169" s="203">
        <f t="shared" si="8"/>
        <v>0</v>
      </c>
      <c r="BJ169" s="17" t="s">
        <v>86</v>
      </c>
      <c r="BK169" s="203">
        <f t="shared" si="9"/>
        <v>0</v>
      </c>
      <c r="BL169" s="17" t="s">
        <v>171</v>
      </c>
      <c r="BM169" s="202" t="s">
        <v>921</v>
      </c>
    </row>
    <row r="170" spans="2:65" s="1" customFormat="1" ht="16.5" customHeight="1">
      <c r="B170" s="34"/>
      <c r="C170" s="191" t="s">
        <v>333</v>
      </c>
      <c r="D170" s="191" t="s">
        <v>150</v>
      </c>
      <c r="E170" s="192" t="s">
        <v>922</v>
      </c>
      <c r="F170" s="193" t="s">
        <v>923</v>
      </c>
      <c r="G170" s="194" t="s">
        <v>312</v>
      </c>
      <c r="H170" s="195">
        <v>23</v>
      </c>
      <c r="I170" s="196"/>
      <c r="J170" s="197">
        <f t="shared" si="0"/>
        <v>0</v>
      </c>
      <c r="K170" s="193" t="s">
        <v>154</v>
      </c>
      <c r="L170" s="38"/>
      <c r="M170" s="198" t="s">
        <v>1</v>
      </c>
      <c r="N170" s="199" t="s">
        <v>43</v>
      </c>
      <c r="O170" s="66"/>
      <c r="P170" s="200">
        <f t="shared" si="1"/>
        <v>0</v>
      </c>
      <c r="Q170" s="200">
        <v>0.00036</v>
      </c>
      <c r="R170" s="200">
        <f t="shared" si="2"/>
        <v>0.008280000000000001</v>
      </c>
      <c r="S170" s="200">
        <v>0</v>
      </c>
      <c r="T170" s="201">
        <f t="shared" si="3"/>
        <v>0</v>
      </c>
      <c r="AR170" s="202" t="s">
        <v>171</v>
      </c>
      <c r="AT170" s="202" t="s">
        <v>150</v>
      </c>
      <c r="AU170" s="202" t="s">
        <v>88</v>
      </c>
      <c r="AY170" s="17" t="s">
        <v>148</v>
      </c>
      <c r="BE170" s="203">
        <f t="shared" si="4"/>
        <v>0</v>
      </c>
      <c r="BF170" s="203">
        <f t="shared" si="5"/>
        <v>0</v>
      </c>
      <c r="BG170" s="203">
        <f t="shared" si="6"/>
        <v>0</v>
      </c>
      <c r="BH170" s="203">
        <f t="shared" si="7"/>
        <v>0</v>
      </c>
      <c r="BI170" s="203">
        <f t="shared" si="8"/>
        <v>0</v>
      </c>
      <c r="BJ170" s="17" t="s">
        <v>86</v>
      </c>
      <c r="BK170" s="203">
        <f t="shared" si="9"/>
        <v>0</v>
      </c>
      <c r="BL170" s="17" t="s">
        <v>171</v>
      </c>
      <c r="BM170" s="202" t="s">
        <v>924</v>
      </c>
    </row>
    <row r="171" spans="2:65" s="1" customFormat="1" ht="16.5" customHeight="1">
      <c r="B171" s="34"/>
      <c r="C171" s="191" t="s">
        <v>338</v>
      </c>
      <c r="D171" s="191" t="s">
        <v>150</v>
      </c>
      <c r="E171" s="192" t="s">
        <v>925</v>
      </c>
      <c r="F171" s="193" t="s">
        <v>926</v>
      </c>
      <c r="G171" s="194" t="s">
        <v>312</v>
      </c>
      <c r="H171" s="195">
        <v>11</v>
      </c>
      <c r="I171" s="196"/>
      <c r="J171" s="197">
        <f t="shared" si="0"/>
        <v>0</v>
      </c>
      <c r="K171" s="193" t="s">
        <v>154</v>
      </c>
      <c r="L171" s="38"/>
      <c r="M171" s="198" t="s">
        <v>1</v>
      </c>
      <c r="N171" s="199" t="s">
        <v>43</v>
      </c>
      <c r="O171" s="66"/>
      <c r="P171" s="200">
        <f t="shared" si="1"/>
        <v>0</v>
      </c>
      <c r="Q171" s="200">
        <v>0.00046</v>
      </c>
      <c r="R171" s="200">
        <f t="shared" si="2"/>
        <v>0.00506</v>
      </c>
      <c r="S171" s="200">
        <v>0</v>
      </c>
      <c r="T171" s="201">
        <f t="shared" si="3"/>
        <v>0</v>
      </c>
      <c r="AR171" s="202" t="s">
        <v>171</v>
      </c>
      <c r="AT171" s="202" t="s">
        <v>150</v>
      </c>
      <c r="AU171" s="202" t="s">
        <v>88</v>
      </c>
      <c r="AY171" s="17" t="s">
        <v>148</v>
      </c>
      <c r="BE171" s="203">
        <f t="shared" si="4"/>
        <v>0</v>
      </c>
      <c r="BF171" s="203">
        <f t="shared" si="5"/>
        <v>0</v>
      </c>
      <c r="BG171" s="203">
        <f t="shared" si="6"/>
        <v>0</v>
      </c>
      <c r="BH171" s="203">
        <f t="shared" si="7"/>
        <v>0</v>
      </c>
      <c r="BI171" s="203">
        <f t="shared" si="8"/>
        <v>0</v>
      </c>
      <c r="BJ171" s="17" t="s">
        <v>86</v>
      </c>
      <c r="BK171" s="203">
        <f t="shared" si="9"/>
        <v>0</v>
      </c>
      <c r="BL171" s="17" t="s">
        <v>171</v>
      </c>
      <c r="BM171" s="202" t="s">
        <v>927</v>
      </c>
    </row>
    <row r="172" spans="2:65" s="1" customFormat="1" ht="16.5" customHeight="1">
      <c r="B172" s="34"/>
      <c r="C172" s="191" t="s">
        <v>344</v>
      </c>
      <c r="D172" s="191" t="s">
        <v>150</v>
      </c>
      <c r="E172" s="192" t="s">
        <v>928</v>
      </c>
      <c r="F172" s="193" t="s">
        <v>929</v>
      </c>
      <c r="G172" s="194" t="s">
        <v>312</v>
      </c>
      <c r="H172" s="195">
        <v>3</v>
      </c>
      <c r="I172" s="196"/>
      <c r="J172" s="197">
        <f t="shared" si="0"/>
        <v>0</v>
      </c>
      <c r="K172" s="193" t="s">
        <v>154</v>
      </c>
      <c r="L172" s="38"/>
      <c r="M172" s="198" t="s">
        <v>1</v>
      </c>
      <c r="N172" s="199" t="s">
        <v>43</v>
      </c>
      <c r="O172" s="66"/>
      <c r="P172" s="200">
        <f t="shared" si="1"/>
        <v>0</v>
      </c>
      <c r="Q172" s="200">
        <v>0.00077</v>
      </c>
      <c r="R172" s="200">
        <f t="shared" si="2"/>
        <v>0.00231</v>
      </c>
      <c r="S172" s="200">
        <v>0</v>
      </c>
      <c r="T172" s="201">
        <f t="shared" si="3"/>
        <v>0</v>
      </c>
      <c r="AR172" s="202" t="s">
        <v>171</v>
      </c>
      <c r="AT172" s="202" t="s">
        <v>150</v>
      </c>
      <c r="AU172" s="202" t="s">
        <v>88</v>
      </c>
      <c r="AY172" s="17" t="s">
        <v>148</v>
      </c>
      <c r="BE172" s="203">
        <f t="shared" si="4"/>
        <v>0</v>
      </c>
      <c r="BF172" s="203">
        <f t="shared" si="5"/>
        <v>0</v>
      </c>
      <c r="BG172" s="203">
        <f t="shared" si="6"/>
        <v>0</v>
      </c>
      <c r="BH172" s="203">
        <f t="shared" si="7"/>
        <v>0</v>
      </c>
      <c r="BI172" s="203">
        <f t="shared" si="8"/>
        <v>0</v>
      </c>
      <c r="BJ172" s="17" t="s">
        <v>86</v>
      </c>
      <c r="BK172" s="203">
        <f t="shared" si="9"/>
        <v>0</v>
      </c>
      <c r="BL172" s="17" t="s">
        <v>171</v>
      </c>
      <c r="BM172" s="202" t="s">
        <v>930</v>
      </c>
    </row>
    <row r="173" spans="2:65" s="1" customFormat="1" ht="16.5" customHeight="1">
      <c r="B173" s="34"/>
      <c r="C173" s="191" t="s">
        <v>348</v>
      </c>
      <c r="D173" s="191" t="s">
        <v>150</v>
      </c>
      <c r="E173" s="192" t="s">
        <v>931</v>
      </c>
      <c r="F173" s="193" t="s">
        <v>932</v>
      </c>
      <c r="G173" s="194" t="s">
        <v>312</v>
      </c>
      <c r="H173" s="195">
        <v>18</v>
      </c>
      <c r="I173" s="196"/>
      <c r="J173" s="197">
        <f t="shared" si="0"/>
        <v>0</v>
      </c>
      <c r="K173" s="193" t="s">
        <v>154</v>
      </c>
      <c r="L173" s="38"/>
      <c r="M173" s="198" t="s">
        <v>1</v>
      </c>
      <c r="N173" s="199" t="s">
        <v>43</v>
      </c>
      <c r="O173" s="66"/>
      <c r="P173" s="200">
        <f t="shared" si="1"/>
        <v>0</v>
      </c>
      <c r="Q173" s="200">
        <v>0.00177</v>
      </c>
      <c r="R173" s="200">
        <f t="shared" si="2"/>
        <v>0.03186</v>
      </c>
      <c r="S173" s="200">
        <v>0</v>
      </c>
      <c r="T173" s="201">
        <f t="shared" si="3"/>
        <v>0</v>
      </c>
      <c r="AR173" s="202" t="s">
        <v>171</v>
      </c>
      <c r="AT173" s="202" t="s">
        <v>150</v>
      </c>
      <c r="AU173" s="202" t="s">
        <v>88</v>
      </c>
      <c r="AY173" s="17" t="s">
        <v>148</v>
      </c>
      <c r="BE173" s="203">
        <f t="shared" si="4"/>
        <v>0</v>
      </c>
      <c r="BF173" s="203">
        <f t="shared" si="5"/>
        <v>0</v>
      </c>
      <c r="BG173" s="203">
        <f t="shared" si="6"/>
        <v>0</v>
      </c>
      <c r="BH173" s="203">
        <f t="shared" si="7"/>
        <v>0</v>
      </c>
      <c r="BI173" s="203">
        <f t="shared" si="8"/>
        <v>0</v>
      </c>
      <c r="BJ173" s="17" t="s">
        <v>86</v>
      </c>
      <c r="BK173" s="203">
        <f t="shared" si="9"/>
        <v>0</v>
      </c>
      <c r="BL173" s="17" t="s">
        <v>171</v>
      </c>
      <c r="BM173" s="202" t="s">
        <v>933</v>
      </c>
    </row>
    <row r="174" spans="2:65" s="1" customFormat="1" ht="16.5" customHeight="1">
      <c r="B174" s="34"/>
      <c r="C174" s="191" t="s">
        <v>352</v>
      </c>
      <c r="D174" s="191" t="s">
        <v>150</v>
      </c>
      <c r="E174" s="192" t="s">
        <v>934</v>
      </c>
      <c r="F174" s="193" t="s">
        <v>935</v>
      </c>
      <c r="G174" s="194" t="s">
        <v>170</v>
      </c>
      <c r="H174" s="195">
        <v>21</v>
      </c>
      <c r="I174" s="196"/>
      <c r="J174" s="197">
        <f t="shared" si="0"/>
        <v>0</v>
      </c>
      <c r="K174" s="193" t="s">
        <v>154</v>
      </c>
      <c r="L174" s="38"/>
      <c r="M174" s="198" t="s">
        <v>1</v>
      </c>
      <c r="N174" s="199" t="s">
        <v>43</v>
      </c>
      <c r="O174" s="66"/>
      <c r="P174" s="200">
        <f t="shared" si="1"/>
        <v>0</v>
      </c>
      <c r="Q174" s="200">
        <v>0</v>
      </c>
      <c r="R174" s="200">
        <f t="shared" si="2"/>
        <v>0</v>
      </c>
      <c r="S174" s="200">
        <v>0</v>
      </c>
      <c r="T174" s="201">
        <f t="shared" si="3"/>
        <v>0</v>
      </c>
      <c r="AR174" s="202" t="s">
        <v>171</v>
      </c>
      <c r="AT174" s="202" t="s">
        <v>150</v>
      </c>
      <c r="AU174" s="202" t="s">
        <v>88</v>
      </c>
      <c r="AY174" s="17" t="s">
        <v>148</v>
      </c>
      <c r="BE174" s="203">
        <f t="shared" si="4"/>
        <v>0</v>
      </c>
      <c r="BF174" s="203">
        <f t="shared" si="5"/>
        <v>0</v>
      </c>
      <c r="BG174" s="203">
        <f t="shared" si="6"/>
        <v>0</v>
      </c>
      <c r="BH174" s="203">
        <f t="shared" si="7"/>
        <v>0</v>
      </c>
      <c r="BI174" s="203">
        <f t="shared" si="8"/>
        <v>0</v>
      </c>
      <c r="BJ174" s="17" t="s">
        <v>86</v>
      </c>
      <c r="BK174" s="203">
        <f t="shared" si="9"/>
        <v>0</v>
      </c>
      <c r="BL174" s="17" t="s">
        <v>171</v>
      </c>
      <c r="BM174" s="202" t="s">
        <v>936</v>
      </c>
    </row>
    <row r="175" spans="2:65" s="1" customFormat="1" ht="16.5" customHeight="1">
      <c r="B175" s="34"/>
      <c r="C175" s="191" t="s">
        <v>357</v>
      </c>
      <c r="D175" s="191" t="s">
        <v>150</v>
      </c>
      <c r="E175" s="192" t="s">
        <v>937</v>
      </c>
      <c r="F175" s="193" t="s">
        <v>938</v>
      </c>
      <c r="G175" s="194" t="s">
        <v>170</v>
      </c>
      <c r="H175" s="195">
        <v>10</v>
      </c>
      <c r="I175" s="196"/>
      <c r="J175" s="197">
        <f t="shared" si="0"/>
        <v>0</v>
      </c>
      <c r="K175" s="193" t="s">
        <v>154</v>
      </c>
      <c r="L175" s="38"/>
      <c r="M175" s="198" t="s">
        <v>1</v>
      </c>
      <c r="N175" s="199" t="s">
        <v>43</v>
      </c>
      <c r="O175" s="66"/>
      <c r="P175" s="200">
        <f t="shared" si="1"/>
        <v>0</v>
      </c>
      <c r="Q175" s="200">
        <v>0</v>
      </c>
      <c r="R175" s="200">
        <f t="shared" si="2"/>
        <v>0</v>
      </c>
      <c r="S175" s="200">
        <v>0</v>
      </c>
      <c r="T175" s="201">
        <f t="shared" si="3"/>
        <v>0</v>
      </c>
      <c r="AR175" s="202" t="s">
        <v>171</v>
      </c>
      <c r="AT175" s="202" t="s">
        <v>150</v>
      </c>
      <c r="AU175" s="202" t="s">
        <v>88</v>
      </c>
      <c r="AY175" s="17" t="s">
        <v>148</v>
      </c>
      <c r="BE175" s="203">
        <f t="shared" si="4"/>
        <v>0</v>
      </c>
      <c r="BF175" s="203">
        <f t="shared" si="5"/>
        <v>0</v>
      </c>
      <c r="BG175" s="203">
        <f t="shared" si="6"/>
        <v>0</v>
      </c>
      <c r="BH175" s="203">
        <f t="shared" si="7"/>
        <v>0</v>
      </c>
      <c r="BI175" s="203">
        <f t="shared" si="8"/>
        <v>0</v>
      </c>
      <c r="BJ175" s="17" t="s">
        <v>86</v>
      </c>
      <c r="BK175" s="203">
        <f t="shared" si="9"/>
        <v>0</v>
      </c>
      <c r="BL175" s="17" t="s">
        <v>171</v>
      </c>
      <c r="BM175" s="202" t="s">
        <v>939</v>
      </c>
    </row>
    <row r="176" spans="2:65" s="1" customFormat="1" ht="16.5" customHeight="1">
      <c r="B176" s="34"/>
      <c r="C176" s="191" t="s">
        <v>361</v>
      </c>
      <c r="D176" s="191" t="s">
        <v>150</v>
      </c>
      <c r="E176" s="192" t="s">
        <v>940</v>
      </c>
      <c r="F176" s="193" t="s">
        <v>941</v>
      </c>
      <c r="G176" s="194" t="s">
        <v>170</v>
      </c>
      <c r="H176" s="195">
        <v>17</v>
      </c>
      <c r="I176" s="196"/>
      <c r="J176" s="197">
        <f t="shared" si="0"/>
        <v>0</v>
      </c>
      <c r="K176" s="193" t="s">
        <v>154</v>
      </c>
      <c r="L176" s="38"/>
      <c r="M176" s="198" t="s">
        <v>1</v>
      </c>
      <c r="N176" s="199" t="s">
        <v>43</v>
      </c>
      <c r="O176" s="66"/>
      <c r="P176" s="200">
        <f t="shared" si="1"/>
        <v>0</v>
      </c>
      <c r="Q176" s="200">
        <v>0</v>
      </c>
      <c r="R176" s="200">
        <f t="shared" si="2"/>
        <v>0</v>
      </c>
      <c r="S176" s="200">
        <v>0</v>
      </c>
      <c r="T176" s="201">
        <f t="shared" si="3"/>
        <v>0</v>
      </c>
      <c r="AR176" s="202" t="s">
        <v>171</v>
      </c>
      <c r="AT176" s="202" t="s">
        <v>150</v>
      </c>
      <c r="AU176" s="202" t="s">
        <v>88</v>
      </c>
      <c r="AY176" s="17" t="s">
        <v>148</v>
      </c>
      <c r="BE176" s="203">
        <f t="shared" si="4"/>
        <v>0</v>
      </c>
      <c r="BF176" s="203">
        <f t="shared" si="5"/>
        <v>0</v>
      </c>
      <c r="BG176" s="203">
        <f t="shared" si="6"/>
        <v>0</v>
      </c>
      <c r="BH176" s="203">
        <f t="shared" si="7"/>
        <v>0</v>
      </c>
      <c r="BI176" s="203">
        <f t="shared" si="8"/>
        <v>0</v>
      </c>
      <c r="BJ176" s="17" t="s">
        <v>86</v>
      </c>
      <c r="BK176" s="203">
        <f t="shared" si="9"/>
        <v>0</v>
      </c>
      <c r="BL176" s="17" t="s">
        <v>171</v>
      </c>
      <c r="BM176" s="202" t="s">
        <v>942</v>
      </c>
    </row>
    <row r="177" spans="2:65" s="1" customFormat="1" ht="24" customHeight="1">
      <c r="B177" s="34"/>
      <c r="C177" s="191" t="s">
        <v>298</v>
      </c>
      <c r="D177" s="191" t="s">
        <v>150</v>
      </c>
      <c r="E177" s="192" t="s">
        <v>943</v>
      </c>
      <c r="F177" s="193" t="s">
        <v>944</v>
      </c>
      <c r="G177" s="194" t="s">
        <v>170</v>
      </c>
      <c r="H177" s="195">
        <v>1</v>
      </c>
      <c r="I177" s="196"/>
      <c r="J177" s="197">
        <f t="shared" si="0"/>
        <v>0</v>
      </c>
      <c r="K177" s="193" t="s">
        <v>154</v>
      </c>
      <c r="L177" s="38"/>
      <c r="M177" s="198" t="s">
        <v>1</v>
      </c>
      <c r="N177" s="199" t="s">
        <v>43</v>
      </c>
      <c r="O177" s="66"/>
      <c r="P177" s="200">
        <f t="shared" si="1"/>
        <v>0</v>
      </c>
      <c r="Q177" s="200">
        <v>0.00112</v>
      </c>
      <c r="R177" s="200">
        <f t="shared" si="2"/>
        <v>0.00112</v>
      </c>
      <c r="S177" s="200">
        <v>0</v>
      </c>
      <c r="T177" s="201">
        <f t="shared" si="3"/>
        <v>0</v>
      </c>
      <c r="AR177" s="202" t="s">
        <v>171</v>
      </c>
      <c r="AT177" s="202" t="s">
        <v>150</v>
      </c>
      <c r="AU177" s="202" t="s">
        <v>88</v>
      </c>
      <c r="AY177" s="17" t="s">
        <v>148</v>
      </c>
      <c r="BE177" s="203">
        <f t="shared" si="4"/>
        <v>0</v>
      </c>
      <c r="BF177" s="203">
        <f t="shared" si="5"/>
        <v>0</v>
      </c>
      <c r="BG177" s="203">
        <f t="shared" si="6"/>
        <v>0</v>
      </c>
      <c r="BH177" s="203">
        <f t="shared" si="7"/>
        <v>0</v>
      </c>
      <c r="BI177" s="203">
        <f t="shared" si="8"/>
        <v>0</v>
      </c>
      <c r="BJ177" s="17" t="s">
        <v>86</v>
      </c>
      <c r="BK177" s="203">
        <f t="shared" si="9"/>
        <v>0</v>
      </c>
      <c r="BL177" s="17" t="s">
        <v>171</v>
      </c>
      <c r="BM177" s="202" t="s">
        <v>945</v>
      </c>
    </row>
    <row r="178" spans="2:65" s="1" customFormat="1" ht="16.5" customHeight="1">
      <c r="B178" s="34"/>
      <c r="C178" s="191" t="s">
        <v>369</v>
      </c>
      <c r="D178" s="191" t="s">
        <v>150</v>
      </c>
      <c r="E178" s="192" t="s">
        <v>946</v>
      </c>
      <c r="F178" s="193" t="s">
        <v>947</v>
      </c>
      <c r="G178" s="194" t="s">
        <v>170</v>
      </c>
      <c r="H178" s="195">
        <v>3</v>
      </c>
      <c r="I178" s="196"/>
      <c r="J178" s="197">
        <f t="shared" si="0"/>
        <v>0</v>
      </c>
      <c r="K178" s="193" t="s">
        <v>154</v>
      </c>
      <c r="L178" s="38"/>
      <c r="M178" s="198" t="s">
        <v>1</v>
      </c>
      <c r="N178" s="199" t="s">
        <v>43</v>
      </c>
      <c r="O178" s="66"/>
      <c r="P178" s="200">
        <f t="shared" si="1"/>
        <v>0</v>
      </c>
      <c r="Q178" s="200">
        <v>0.00029</v>
      </c>
      <c r="R178" s="200">
        <f t="shared" si="2"/>
        <v>0.00087</v>
      </c>
      <c r="S178" s="200">
        <v>0</v>
      </c>
      <c r="T178" s="201">
        <f t="shared" si="3"/>
        <v>0</v>
      </c>
      <c r="AR178" s="202" t="s">
        <v>171</v>
      </c>
      <c r="AT178" s="202" t="s">
        <v>150</v>
      </c>
      <c r="AU178" s="202" t="s">
        <v>88</v>
      </c>
      <c r="AY178" s="17" t="s">
        <v>148</v>
      </c>
      <c r="BE178" s="203">
        <f t="shared" si="4"/>
        <v>0</v>
      </c>
      <c r="BF178" s="203">
        <f t="shared" si="5"/>
        <v>0</v>
      </c>
      <c r="BG178" s="203">
        <f t="shared" si="6"/>
        <v>0</v>
      </c>
      <c r="BH178" s="203">
        <f t="shared" si="7"/>
        <v>0</v>
      </c>
      <c r="BI178" s="203">
        <f t="shared" si="8"/>
        <v>0</v>
      </c>
      <c r="BJ178" s="17" t="s">
        <v>86</v>
      </c>
      <c r="BK178" s="203">
        <f t="shared" si="9"/>
        <v>0</v>
      </c>
      <c r="BL178" s="17" t="s">
        <v>171</v>
      </c>
      <c r="BM178" s="202" t="s">
        <v>948</v>
      </c>
    </row>
    <row r="179" spans="2:65" s="1" customFormat="1" ht="24" customHeight="1">
      <c r="B179" s="34"/>
      <c r="C179" s="191" t="s">
        <v>373</v>
      </c>
      <c r="D179" s="191" t="s">
        <v>150</v>
      </c>
      <c r="E179" s="192" t="s">
        <v>949</v>
      </c>
      <c r="F179" s="193" t="s">
        <v>950</v>
      </c>
      <c r="G179" s="194" t="s">
        <v>170</v>
      </c>
      <c r="H179" s="195">
        <v>3</v>
      </c>
      <c r="I179" s="196"/>
      <c r="J179" s="197">
        <f t="shared" si="0"/>
        <v>0</v>
      </c>
      <c r="K179" s="193" t="s">
        <v>154</v>
      </c>
      <c r="L179" s="38"/>
      <c r="M179" s="198" t="s">
        <v>1</v>
      </c>
      <c r="N179" s="199" t="s">
        <v>43</v>
      </c>
      <c r="O179" s="66"/>
      <c r="P179" s="200">
        <f t="shared" si="1"/>
        <v>0</v>
      </c>
      <c r="Q179" s="200">
        <v>0.00051</v>
      </c>
      <c r="R179" s="200">
        <f t="shared" si="2"/>
        <v>0.0015300000000000001</v>
      </c>
      <c r="S179" s="200">
        <v>0</v>
      </c>
      <c r="T179" s="201">
        <f t="shared" si="3"/>
        <v>0</v>
      </c>
      <c r="AR179" s="202" t="s">
        <v>171</v>
      </c>
      <c r="AT179" s="202" t="s">
        <v>150</v>
      </c>
      <c r="AU179" s="202" t="s">
        <v>88</v>
      </c>
      <c r="AY179" s="17" t="s">
        <v>148</v>
      </c>
      <c r="BE179" s="203">
        <f t="shared" si="4"/>
        <v>0</v>
      </c>
      <c r="BF179" s="203">
        <f t="shared" si="5"/>
        <v>0</v>
      </c>
      <c r="BG179" s="203">
        <f t="shared" si="6"/>
        <v>0</v>
      </c>
      <c r="BH179" s="203">
        <f t="shared" si="7"/>
        <v>0</v>
      </c>
      <c r="BI179" s="203">
        <f t="shared" si="8"/>
        <v>0</v>
      </c>
      <c r="BJ179" s="17" t="s">
        <v>86</v>
      </c>
      <c r="BK179" s="203">
        <f t="shared" si="9"/>
        <v>0</v>
      </c>
      <c r="BL179" s="17" t="s">
        <v>171</v>
      </c>
      <c r="BM179" s="202" t="s">
        <v>951</v>
      </c>
    </row>
    <row r="180" spans="2:65" s="1" customFormat="1" ht="16.5" customHeight="1">
      <c r="B180" s="34"/>
      <c r="C180" s="191" t="s">
        <v>381</v>
      </c>
      <c r="D180" s="191" t="s">
        <v>150</v>
      </c>
      <c r="E180" s="192" t="s">
        <v>952</v>
      </c>
      <c r="F180" s="193" t="s">
        <v>953</v>
      </c>
      <c r="G180" s="194" t="s">
        <v>312</v>
      </c>
      <c r="H180" s="195">
        <v>151</v>
      </c>
      <c r="I180" s="196"/>
      <c r="J180" s="197">
        <f t="shared" si="0"/>
        <v>0</v>
      </c>
      <c r="K180" s="193" t="s">
        <v>154</v>
      </c>
      <c r="L180" s="38"/>
      <c r="M180" s="198" t="s">
        <v>1</v>
      </c>
      <c r="N180" s="199" t="s">
        <v>43</v>
      </c>
      <c r="O180" s="66"/>
      <c r="P180" s="200">
        <f t="shared" si="1"/>
        <v>0</v>
      </c>
      <c r="Q180" s="200">
        <v>0</v>
      </c>
      <c r="R180" s="200">
        <f t="shared" si="2"/>
        <v>0</v>
      </c>
      <c r="S180" s="200">
        <v>0</v>
      </c>
      <c r="T180" s="201">
        <f t="shared" si="3"/>
        <v>0</v>
      </c>
      <c r="AR180" s="202" t="s">
        <v>171</v>
      </c>
      <c r="AT180" s="202" t="s">
        <v>150</v>
      </c>
      <c r="AU180" s="202" t="s">
        <v>88</v>
      </c>
      <c r="AY180" s="17" t="s">
        <v>148</v>
      </c>
      <c r="BE180" s="203">
        <f t="shared" si="4"/>
        <v>0</v>
      </c>
      <c r="BF180" s="203">
        <f t="shared" si="5"/>
        <v>0</v>
      </c>
      <c r="BG180" s="203">
        <f t="shared" si="6"/>
        <v>0</v>
      </c>
      <c r="BH180" s="203">
        <f t="shared" si="7"/>
        <v>0</v>
      </c>
      <c r="BI180" s="203">
        <f t="shared" si="8"/>
        <v>0</v>
      </c>
      <c r="BJ180" s="17" t="s">
        <v>86</v>
      </c>
      <c r="BK180" s="203">
        <f t="shared" si="9"/>
        <v>0</v>
      </c>
      <c r="BL180" s="17" t="s">
        <v>171</v>
      </c>
      <c r="BM180" s="202" t="s">
        <v>954</v>
      </c>
    </row>
    <row r="181" spans="2:65" s="1" customFormat="1" ht="24" customHeight="1">
      <c r="B181" s="34"/>
      <c r="C181" s="191" t="s">
        <v>386</v>
      </c>
      <c r="D181" s="191" t="s">
        <v>150</v>
      </c>
      <c r="E181" s="192" t="s">
        <v>955</v>
      </c>
      <c r="F181" s="193" t="s">
        <v>956</v>
      </c>
      <c r="G181" s="194" t="s">
        <v>175</v>
      </c>
      <c r="H181" s="195">
        <v>0.195</v>
      </c>
      <c r="I181" s="196"/>
      <c r="J181" s="197">
        <f t="shared" si="0"/>
        <v>0</v>
      </c>
      <c r="K181" s="193" t="s">
        <v>154</v>
      </c>
      <c r="L181" s="38"/>
      <c r="M181" s="198" t="s">
        <v>1</v>
      </c>
      <c r="N181" s="199" t="s">
        <v>43</v>
      </c>
      <c r="O181" s="66"/>
      <c r="P181" s="200">
        <f t="shared" si="1"/>
        <v>0</v>
      </c>
      <c r="Q181" s="200">
        <v>0</v>
      </c>
      <c r="R181" s="200">
        <f t="shared" si="2"/>
        <v>0</v>
      </c>
      <c r="S181" s="200">
        <v>0</v>
      </c>
      <c r="T181" s="201">
        <f t="shared" si="3"/>
        <v>0</v>
      </c>
      <c r="AR181" s="202" t="s">
        <v>171</v>
      </c>
      <c r="AT181" s="202" t="s">
        <v>150</v>
      </c>
      <c r="AU181" s="202" t="s">
        <v>88</v>
      </c>
      <c r="AY181" s="17" t="s">
        <v>148</v>
      </c>
      <c r="BE181" s="203">
        <f t="shared" si="4"/>
        <v>0</v>
      </c>
      <c r="BF181" s="203">
        <f t="shared" si="5"/>
        <v>0</v>
      </c>
      <c r="BG181" s="203">
        <f t="shared" si="6"/>
        <v>0</v>
      </c>
      <c r="BH181" s="203">
        <f t="shared" si="7"/>
        <v>0</v>
      </c>
      <c r="BI181" s="203">
        <f t="shared" si="8"/>
        <v>0</v>
      </c>
      <c r="BJ181" s="17" t="s">
        <v>86</v>
      </c>
      <c r="BK181" s="203">
        <f t="shared" si="9"/>
        <v>0</v>
      </c>
      <c r="BL181" s="17" t="s">
        <v>171</v>
      </c>
      <c r="BM181" s="202" t="s">
        <v>957</v>
      </c>
    </row>
    <row r="182" spans="2:63" s="11" customFormat="1" ht="22.9" customHeight="1">
      <c r="B182" s="175"/>
      <c r="C182" s="176"/>
      <c r="D182" s="177" t="s">
        <v>77</v>
      </c>
      <c r="E182" s="189" t="s">
        <v>958</v>
      </c>
      <c r="F182" s="189" t="s">
        <v>959</v>
      </c>
      <c r="G182" s="176"/>
      <c r="H182" s="176"/>
      <c r="I182" s="179"/>
      <c r="J182" s="190">
        <f>BK182</f>
        <v>0</v>
      </c>
      <c r="K182" s="176"/>
      <c r="L182" s="181"/>
      <c r="M182" s="182"/>
      <c r="N182" s="183"/>
      <c r="O182" s="183"/>
      <c r="P182" s="184">
        <f>SUM(P183:P197)</f>
        <v>0</v>
      </c>
      <c r="Q182" s="183"/>
      <c r="R182" s="184">
        <f>SUM(R183:R197)</f>
        <v>0.17745000000000002</v>
      </c>
      <c r="S182" s="183"/>
      <c r="T182" s="185">
        <f>SUM(T183:T197)</f>
        <v>0.0639</v>
      </c>
      <c r="AR182" s="186" t="s">
        <v>88</v>
      </c>
      <c r="AT182" s="187" t="s">
        <v>77</v>
      </c>
      <c r="AU182" s="187" t="s">
        <v>86</v>
      </c>
      <c r="AY182" s="186" t="s">
        <v>148</v>
      </c>
      <c r="BK182" s="188">
        <f>SUM(BK183:BK197)</f>
        <v>0</v>
      </c>
    </row>
    <row r="183" spans="2:65" s="1" customFormat="1" ht="24" customHeight="1">
      <c r="B183" s="34"/>
      <c r="C183" s="191" t="s">
        <v>391</v>
      </c>
      <c r="D183" s="191" t="s">
        <v>150</v>
      </c>
      <c r="E183" s="192" t="s">
        <v>960</v>
      </c>
      <c r="F183" s="193" t="s">
        <v>961</v>
      </c>
      <c r="G183" s="194" t="s">
        <v>312</v>
      </c>
      <c r="H183" s="195">
        <v>30</v>
      </c>
      <c r="I183" s="196"/>
      <c r="J183" s="197">
        <f aca="true" t="shared" si="10" ref="J183:J197">ROUND(I183*H183,2)</f>
        <v>0</v>
      </c>
      <c r="K183" s="193" t="s">
        <v>154</v>
      </c>
      <c r="L183" s="38"/>
      <c r="M183" s="198" t="s">
        <v>1</v>
      </c>
      <c r="N183" s="199" t="s">
        <v>43</v>
      </c>
      <c r="O183" s="66"/>
      <c r="P183" s="200">
        <f aca="true" t="shared" si="11" ref="P183:P197">O183*H183</f>
        <v>0</v>
      </c>
      <c r="Q183" s="200">
        <v>0</v>
      </c>
      <c r="R183" s="200">
        <f aca="true" t="shared" si="12" ref="R183:R197">Q183*H183</f>
        <v>0</v>
      </c>
      <c r="S183" s="200">
        <v>0.00213</v>
      </c>
      <c r="T183" s="201">
        <f aca="true" t="shared" si="13" ref="T183:T197">S183*H183</f>
        <v>0.0639</v>
      </c>
      <c r="AR183" s="202" t="s">
        <v>171</v>
      </c>
      <c r="AT183" s="202" t="s">
        <v>150</v>
      </c>
      <c r="AU183" s="202" t="s">
        <v>88</v>
      </c>
      <c r="AY183" s="17" t="s">
        <v>148</v>
      </c>
      <c r="BE183" s="203">
        <f aca="true" t="shared" si="14" ref="BE183:BE197">IF(N183="základní",J183,0)</f>
        <v>0</v>
      </c>
      <c r="BF183" s="203">
        <f aca="true" t="shared" si="15" ref="BF183:BF197">IF(N183="snížená",J183,0)</f>
        <v>0</v>
      </c>
      <c r="BG183" s="203">
        <f aca="true" t="shared" si="16" ref="BG183:BG197">IF(N183="zákl. přenesená",J183,0)</f>
        <v>0</v>
      </c>
      <c r="BH183" s="203">
        <f aca="true" t="shared" si="17" ref="BH183:BH197">IF(N183="sníž. přenesená",J183,0)</f>
        <v>0</v>
      </c>
      <c r="BI183" s="203">
        <f aca="true" t="shared" si="18" ref="BI183:BI197">IF(N183="nulová",J183,0)</f>
        <v>0</v>
      </c>
      <c r="BJ183" s="17" t="s">
        <v>86</v>
      </c>
      <c r="BK183" s="203">
        <f aca="true" t="shared" si="19" ref="BK183:BK197">ROUND(I183*H183,2)</f>
        <v>0</v>
      </c>
      <c r="BL183" s="17" t="s">
        <v>171</v>
      </c>
      <c r="BM183" s="202" t="s">
        <v>962</v>
      </c>
    </row>
    <row r="184" spans="2:65" s="1" customFormat="1" ht="24" customHeight="1">
      <c r="B184" s="34"/>
      <c r="C184" s="191" t="s">
        <v>395</v>
      </c>
      <c r="D184" s="191" t="s">
        <v>150</v>
      </c>
      <c r="E184" s="192" t="s">
        <v>963</v>
      </c>
      <c r="F184" s="193" t="s">
        <v>964</v>
      </c>
      <c r="G184" s="194" t="s">
        <v>312</v>
      </c>
      <c r="H184" s="195">
        <v>81</v>
      </c>
      <c r="I184" s="196"/>
      <c r="J184" s="197">
        <f t="shared" si="10"/>
        <v>0</v>
      </c>
      <c r="K184" s="193" t="s">
        <v>154</v>
      </c>
      <c r="L184" s="38"/>
      <c r="M184" s="198" t="s">
        <v>1</v>
      </c>
      <c r="N184" s="199" t="s">
        <v>43</v>
      </c>
      <c r="O184" s="66"/>
      <c r="P184" s="200">
        <f t="shared" si="11"/>
        <v>0</v>
      </c>
      <c r="Q184" s="200">
        <v>0.00066</v>
      </c>
      <c r="R184" s="200">
        <f t="shared" si="12"/>
        <v>0.05346</v>
      </c>
      <c r="S184" s="200">
        <v>0</v>
      </c>
      <c r="T184" s="201">
        <f t="shared" si="13"/>
        <v>0</v>
      </c>
      <c r="AR184" s="202" t="s">
        <v>171</v>
      </c>
      <c r="AT184" s="202" t="s">
        <v>150</v>
      </c>
      <c r="AU184" s="202" t="s">
        <v>88</v>
      </c>
      <c r="AY184" s="17" t="s">
        <v>148</v>
      </c>
      <c r="BE184" s="203">
        <f t="shared" si="14"/>
        <v>0</v>
      </c>
      <c r="BF184" s="203">
        <f t="shared" si="15"/>
        <v>0</v>
      </c>
      <c r="BG184" s="203">
        <f t="shared" si="16"/>
        <v>0</v>
      </c>
      <c r="BH184" s="203">
        <f t="shared" si="17"/>
        <v>0</v>
      </c>
      <c r="BI184" s="203">
        <f t="shared" si="18"/>
        <v>0</v>
      </c>
      <c r="BJ184" s="17" t="s">
        <v>86</v>
      </c>
      <c r="BK184" s="203">
        <f t="shared" si="19"/>
        <v>0</v>
      </c>
      <c r="BL184" s="17" t="s">
        <v>171</v>
      </c>
      <c r="BM184" s="202" t="s">
        <v>965</v>
      </c>
    </row>
    <row r="185" spans="2:65" s="1" customFormat="1" ht="24" customHeight="1">
      <c r="B185" s="34"/>
      <c r="C185" s="191" t="s">
        <v>400</v>
      </c>
      <c r="D185" s="191" t="s">
        <v>150</v>
      </c>
      <c r="E185" s="192" t="s">
        <v>966</v>
      </c>
      <c r="F185" s="193" t="s">
        <v>967</v>
      </c>
      <c r="G185" s="194" t="s">
        <v>312</v>
      </c>
      <c r="H185" s="195">
        <v>39</v>
      </c>
      <c r="I185" s="196"/>
      <c r="J185" s="197">
        <f t="shared" si="10"/>
        <v>0</v>
      </c>
      <c r="K185" s="193" t="s">
        <v>154</v>
      </c>
      <c r="L185" s="38"/>
      <c r="M185" s="198" t="s">
        <v>1</v>
      </c>
      <c r="N185" s="199" t="s">
        <v>43</v>
      </c>
      <c r="O185" s="66"/>
      <c r="P185" s="200">
        <f t="shared" si="11"/>
        <v>0</v>
      </c>
      <c r="Q185" s="200">
        <v>0.00091</v>
      </c>
      <c r="R185" s="200">
        <f t="shared" si="12"/>
        <v>0.03549</v>
      </c>
      <c r="S185" s="200">
        <v>0</v>
      </c>
      <c r="T185" s="201">
        <f t="shared" si="13"/>
        <v>0</v>
      </c>
      <c r="AR185" s="202" t="s">
        <v>171</v>
      </c>
      <c r="AT185" s="202" t="s">
        <v>150</v>
      </c>
      <c r="AU185" s="202" t="s">
        <v>88</v>
      </c>
      <c r="AY185" s="17" t="s">
        <v>148</v>
      </c>
      <c r="BE185" s="203">
        <f t="shared" si="14"/>
        <v>0</v>
      </c>
      <c r="BF185" s="203">
        <f t="shared" si="15"/>
        <v>0</v>
      </c>
      <c r="BG185" s="203">
        <f t="shared" si="16"/>
        <v>0</v>
      </c>
      <c r="BH185" s="203">
        <f t="shared" si="17"/>
        <v>0</v>
      </c>
      <c r="BI185" s="203">
        <f t="shared" si="18"/>
        <v>0</v>
      </c>
      <c r="BJ185" s="17" t="s">
        <v>86</v>
      </c>
      <c r="BK185" s="203">
        <f t="shared" si="19"/>
        <v>0</v>
      </c>
      <c r="BL185" s="17" t="s">
        <v>171</v>
      </c>
      <c r="BM185" s="202" t="s">
        <v>968</v>
      </c>
    </row>
    <row r="186" spans="2:65" s="1" customFormat="1" ht="24" customHeight="1">
      <c r="B186" s="34"/>
      <c r="C186" s="191" t="s">
        <v>404</v>
      </c>
      <c r="D186" s="191" t="s">
        <v>150</v>
      </c>
      <c r="E186" s="192" t="s">
        <v>969</v>
      </c>
      <c r="F186" s="193" t="s">
        <v>970</v>
      </c>
      <c r="G186" s="194" t="s">
        <v>312</v>
      </c>
      <c r="H186" s="195">
        <v>13</v>
      </c>
      <c r="I186" s="196"/>
      <c r="J186" s="197">
        <f t="shared" si="10"/>
        <v>0</v>
      </c>
      <c r="K186" s="193" t="s">
        <v>154</v>
      </c>
      <c r="L186" s="38"/>
      <c r="M186" s="198" t="s">
        <v>1</v>
      </c>
      <c r="N186" s="199" t="s">
        <v>43</v>
      </c>
      <c r="O186" s="66"/>
      <c r="P186" s="200">
        <f t="shared" si="11"/>
        <v>0</v>
      </c>
      <c r="Q186" s="200">
        <v>0.00119</v>
      </c>
      <c r="R186" s="200">
        <f t="shared" si="12"/>
        <v>0.015470000000000001</v>
      </c>
      <c r="S186" s="200">
        <v>0</v>
      </c>
      <c r="T186" s="201">
        <f t="shared" si="13"/>
        <v>0</v>
      </c>
      <c r="AR186" s="202" t="s">
        <v>171</v>
      </c>
      <c r="AT186" s="202" t="s">
        <v>150</v>
      </c>
      <c r="AU186" s="202" t="s">
        <v>88</v>
      </c>
      <c r="AY186" s="17" t="s">
        <v>148</v>
      </c>
      <c r="BE186" s="203">
        <f t="shared" si="14"/>
        <v>0</v>
      </c>
      <c r="BF186" s="203">
        <f t="shared" si="15"/>
        <v>0</v>
      </c>
      <c r="BG186" s="203">
        <f t="shared" si="16"/>
        <v>0</v>
      </c>
      <c r="BH186" s="203">
        <f t="shared" si="17"/>
        <v>0</v>
      </c>
      <c r="BI186" s="203">
        <f t="shared" si="18"/>
        <v>0</v>
      </c>
      <c r="BJ186" s="17" t="s">
        <v>86</v>
      </c>
      <c r="BK186" s="203">
        <f t="shared" si="19"/>
        <v>0</v>
      </c>
      <c r="BL186" s="17" t="s">
        <v>171</v>
      </c>
      <c r="BM186" s="202" t="s">
        <v>971</v>
      </c>
    </row>
    <row r="187" spans="2:65" s="1" customFormat="1" ht="36" customHeight="1">
      <c r="B187" s="34"/>
      <c r="C187" s="191" t="s">
        <v>410</v>
      </c>
      <c r="D187" s="191" t="s">
        <v>150</v>
      </c>
      <c r="E187" s="192" t="s">
        <v>972</v>
      </c>
      <c r="F187" s="193" t="s">
        <v>973</v>
      </c>
      <c r="G187" s="194" t="s">
        <v>312</v>
      </c>
      <c r="H187" s="195">
        <v>47</v>
      </c>
      <c r="I187" s="196"/>
      <c r="J187" s="197">
        <f t="shared" si="10"/>
        <v>0</v>
      </c>
      <c r="K187" s="193" t="s">
        <v>154</v>
      </c>
      <c r="L187" s="38"/>
      <c r="M187" s="198" t="s">
        <v>1</v>
      </c>
      <c r="N187" s="199" t="s">
        <v>43</v>
      </c>
      <c r="O187" s="66"/>
      <c r="P187" s="200">
        <f t="shared" si="11"/>
        <v>0</v>
      </c>
      <c r="Q187" s="200">
        <v>4E-05</v>
      </c>
      <c r="R187" s="200">
        <f t="shared" si="12"/>
        <v>0.0018800000000000002</v>
      </c>
      <c r="S187" s="200">
        <v>0</v>
      </c>
      <c r="T187" s="201">
        <f t="shared" si="13"/>
        <v>0</v>
      </c>
      <c r="AR187" s="202" t="s">
        <v>171</v>
      </c>
      <c r="AT187" s="202" t="s">
        <v>150</v>
      </c>
      <c r="AU187" s="202" t="s">
        <v>88</v>
      </c>
      <c r="AY187" s="17" t="s">
        <v>148</v>
      </c>
      <c r="BE187" s="203">
        <f t="shared" si="14"/>
        <v>0</v>
      </c>
      <c r="BF187" s="203">
        <f t="shared" si="15"/>
        <v>0</v>
      </c>
      <c r="BG187" s="203">
        <f t="shared" si="16"/>
        <v>0</v>
      </c>
      <c r="BH187" s="203">
        <f t="shared" si="17"/>
        <v>0</v>
      </c>
      <c r="BI187" s="203">
        <f t="shared" si="18"/>
        <v>0</v>
      </c>
      <c r="BJ187" s="17" t="s">
        <v>86</v>
      </c>
      <c r="BK187" s="203">
        <f t="shared" si="19"/>
        <v>0</v>
      </c>
      <c r="BL187" s="17" t="s">
        <v>171</v>
      </c>
      <c r="BM187" s="202" t="s">
        <v>974</v>
      </c>
    </row>
    <row r="188" spans="2:65" s="1" customFormat="1" ht="36" customHeight="1">
      <c r="B188" s="34"/>
      <c r="C188" s="191" t="s">
        <v>417</v>
      </c>
      <c r="D188" s="191" t="s">
        <v>150</v>
      </c>
      <c r="E188" s="192" t="s">
        <v>975</v>
      </c>
      <c r="F188" s="193" t="s">
        <v>976</v>
      </c>
      <c r="G188" s="194" t="s">
        <v>312</v>
      </c>
      <c r="H188" s="195">
        <v>39</v>
      </c>
      <c r="I188" s="196"/>
      <c r="J188" s="197">
        <f t="shared" si="10"/>
        <v>0</v>
      </c>
      <c r="K188" s="193" t="s">
        <v>154</v>
      </c>
      <c r="L188" s="38"/>
      <c r="M188" s="198" t="s">
        <v>1</v>
      </c>
      <c r="N188" s="199" t="s">
        <v>43</v>
      </c>
      <c r="O188" s="66"/>
      <c r="P188" s="200">
        <f t="shared" si="11"/>
        <v>0</v>
      </c>
      <c r="Q188" s="200">
        <v>4E-05</v>
      </c>
      <c r="R188" s="200">
        <f t="shared" si="12"/>
        <v>0.0015600000000000002</v>
      </c>
      <c r="S188" s="200">
        <v>0</v>
      </c>
      <c r="T188" s="201">
        <f t="shared" si="13"/>
        <v>0</v>
      </c>
      <c r="AR188" s="202" t="s">
        <v>171</v>
      </c>
      <c r="AT188" s="202" t="s">
        <v>150</v>
      </c>
      <c r="AU188" s="202" t="s">
        <v>88</v>
      </c>
      <c r="AY188" s="17" t="s">
        <v>148</v>
      </c>
      <c r="BE188" s="203">
        <f t="shared" si="14"/>
        <v>0</v>
      </c>
      <c r="BF188" s="203">
        <f t="shared" si="15"/>
        <v>0</v>
      </c>
      <c r="BG188" s="203">
        <f t="shared" si="16"/>
        <v>0</v>
      </c>
      <c r="BH188" s="203">
        <f t="shared" si="17"/>
        <v>0</v>
      </c>
      <c r="BI188" s="203">
        <f t="shared" si="18"/>
        <v>0</v>
      </c>
      <c r="BJ188" s="17" t="s">
        <v>86</v>
      </c>
      <c r="BK188" s="203">
        <f t="shared" si="19"/>
        <v>0</v>
      </c>
      <c r="BL188" s="17" t="s">
        <v>171</v>
      </c>
      <c r="BM188" s="202" t="s">
        <v>977</v>
      </c>
    </row>
    <row r="189" spans="2:65" s="1" customFormat="1" ht="36" customHeight="1">
      <c r="B189" s="34"/>
      <c r="C189" s="191" t="s">
        <v>423</v>
      </c>
      <c r="D189" s="191" t="s">
        <v>150</v>
      </c>
      <c r="E189" s="192" t="s">
        <v>978</v>
      </c>
      <c r="F189" s="193" t="s">
        <v>979</v>
      </c>
      <c r="G189" s="194" t="s">
        <v>312</v>
      </c>
      <c r="H189" s="195">
        <v>34</v>
      </c>
      <c r="I189" s="196"/>
      <c r="J189" s="197">
        <f t="shared" si="10"/>
        <v>0</v>
      </c>
      <c r="K189" s="193" t="s">
        <v>154</v>
      </c>
      <c r="L189" s="38"/>
      <c r="M189" s="198" t="s">
        <v>1</v>
      </c>
      <c r="N189" s="199" t="s">
        <v>43</v>
      </c>
      <c r="O189" s="66"/>
      <c r="P189" s="200">
        <f t="shared" si="11"/>
        <v>0</v>
      </c>
      <c r="Q189" s="200">
        <v>0.00012</v>
      </c>
      <c r="R189" s="200">
        <f t="shared" si="12"/>
        <v>0.00408</v>
      </c>
      <c r="S189" s="200">
        <v>0</v>
      </c>
      <c r="T189" s="201">
        <f t="shared" si="13"/>
        <v>0</v>
      </c>
      <c r="AR189" s="202" t="s">
        <v>171</v>
      </c>
      <c r="AT189" s="202" t="s">
        <v>150</v>
      </c>
      <c r="AU189" s="202" t="s">
        <v>88</v>
      </c>
      <c r="AY189" s="17" t="s">
        <v>148</v>
      </c>
      <c r="BE189" s="203">
        <f t="shared" si="14"/>
        <v>0</v>
      </c>
      <c r="BF189" s="203">
        <f t="shared" si="15"/>
        <v>0</v>
      </c>
      <c r="BG189" s="203">
        <f t="shared" si="16"/>
        <v>0</v>
      </c>
      <c r="BH189" s="203">
        <f t="shared" si="17"/>
        <v>0</v>
      </c>
      <c r="BI189" s="203">
        <f t="shared" si="18"/>
        <v>0</v>
      </c>
      <c r="BJ189" s="17" t="s">
        <v>86</v>
      </c>
      <c r="BK189" s="203">
        <f t="shared" si="19"/>
        <v>0</v>
      </c>
      <c r="BL189" s="17" t="s">
        <v>171</v>
      </c>
      <c r="BM189" s="202" t="s">
        <v>980</v>
      </c>
    </row>
    <row r="190" spans="2:65" s="1" customFormat="1" ht="36" customHeight="1">
      <c r="B190" s="34"/>
      <c r="C190" s="191" t="s">
        <v>429</v>
      </c>
      <c r="D190" s="191" t="s">
        <v>150</v>
      </c>
      <c r="E190" s="192" t="s">
        <v>981</v>
      </c>
      <c r="F190" s="193" t="s">
        <v>982</v>
      </c>
      <c r="G190" s="194" t="s">
        <v>312</v>
      </c>
      <c r="H190" s="195">
        <v>13</v>
      </c>
      <c r="I190" s="196"/>
      <c r="J190" s="197">
        <f t="shared" si="10"/>
        <v>0</v>
      </c>
      <c r="K190" s="193" t="s">
        <v>154</v>
      </c>
      <c r="L190" s="38"/>
      <c r="M190" s="198" t="s">
        <v>1</v>
      </c>
      <c r="N190" s="199" t="s">
        <v>43</v>
      </c>
      <c r="O190" s="66"/>
      <c r="P190" s="200">
        <f t="shared" si="11"/>
        <v>0</v>
      </c>
      <c r="Q190" s="200">
        <v>0.00016</v>
      </c>
      <c r="R190" s="200">
        <f t="shared" si="12"/>
        <v>0.0020800000000000003</v>
      </c>
      <c r="S190" s="200">
        <v>0</v>
      </c>
      <c r="T190" s="201">
        <f t="shared" si="13"/>
        <v>0</v>
      </c>
      <c r="AR190" s="202" t="s">
        <v>171</v>
      </c>
      <c r="AT190" s="202" t="s">
        <v>150</v>
      </c>
      <c r="AU190" s="202" t="s">
        <v>88</v>
      </c>
      <c r="AY190" s="17" t="s">
        <v>148</v>
      </c>
      <c r="BE190" s="203">
        <f t="shared" si="14"/>
        <v>0</v>
      </c>
      <c r="BF190" s="203">
        <f t="shared" si="15"/>
        <v>0</v>
      </c>
      <c r="BG190" s="203">
        <f t="shared" si="16"/>
        <v>0</v>
      </c>
      <c r="BH190" s="203">
        <f t="shared" si="17"/>
        <v>0</v>
      </c>
      <c r="BI190" s="203">
        <f t="shared" si="18"/>
        <v>0</v>
      </c>
      <c r="BJ190" s="17" t="s">
        <v>86</v>
      </c>
      <c r="BK190" s="203">
        <f t="shared" si="19"/>
        <v>0</v>
      </c>
      <c r="BL190" s="17" t="s">
        <v>171</v>
      </c>
      <c r="BM190" s="202" t="s">
        <v>983</v>
      </c>
    </row>
    <row r="191" spans="2:65" s="1" customFormat="1" ht="16.5" customHeight="1">
      <c r="B191" s="34"/>
      <c r="C191" s="191" t="s">
        <v>435</v>
      </c>
      <c r="D191" s="191" t="s">
        <v>150</v>
      </c>
      <c r="E191" s="192" t="s">
        <v>984</v>
      </c>
      <c r="F191" s="193" t="s">
        <v>985</v>
      </c>
      <c r="G191" s="194" t="s">
        <v>170</v>
      </c>
      <c r="H191" s="195">
        <v>44</v>
      </c>
      <c r="I191" s="196"/>
      <c r="J191" s="197">
        <f t="shared" si="10"/>
        <v>0</v>
      </c>
      <c r="K191" s="193" t="s">
        <v>154</v>
      </c>
      <c r="L191" s="38"/>
      <c r="M191" s="198" t="s">
        <v>1</v>
      </c>
      <c r="N191" s="199" t="s">
        <v>43</v>
      </c>
      <c r="O191" s="66"/>
      <c r="P191" s="200">
        <f t="shared" si="11"/>
        <v>0</v>
      </c>
      <c r="Q191" s="200">
        <v>0</v>
      </c>
      <c r="R191" s="200">
        <f t="shared" si="12"/>
        <v>0</v>
      </c>
      <c r="S191" s="200">
        <v>0</v>
      </c>
      <c r="T191" s="201">
        <f t="shared" si="13"/>
        <v>0</v>
      </c>
      <c r="AR191" s="202" t="s">
        <v>171</v>
      </c>
      <c r="AT191" s="202" t="s">
        <v>150</v>
      </c>
      <c r="AU191" s="202" t="s">
        <v>88</v>
      </c>
      <c r="AY191" s="17" t="s">
        <v>148</v>
      </c>
      <c r="BE191" s="203">
        <f t="shared" si="14"/>
        <v>0</v>
      </c>
      <c r="BF191" s="203">
        <f t="shared" si="15"/>
        <v>0</v>
      </c>
      <c r="BG191" s="203">
        <f t="shared" si="16"/>
        <v>0</v>
      </c>
      <c r="BH191" s="203">
        <f t="shared" si="17"/>
        <v>0</v>
      </c>
      <c r="BI191" s="203">
        <f t="shared" si="18"/>
        <v>0</v>
      </c>
      <c r="BJ191" s="17" t="s">
        <v>86</v>
      </c>
      <c r="BK191" s="203">
        <f t="shared" si="19"/>
        <v>0</v>
      </c>
      <c r="BL191" s="17" t="s">
        <v>171</v>
      </c>
      <c r="BM191" s="202" t="s">
        <v>986</v>
      </c>
    </row>
    <row r="192" spans="2:65" s="1" customFormat="1" ht="16.5" customHeight="1">
      <c r="B192" s="34"/>
      <c r="C192" s="191" t="s">
        <v>442</v>
      </c>
      <c r="D192" s="191" t="s">
        <v>150</v>
      </c>
      <c r="E192" s="192" t="s">
        <v>987</v>
      </c>
      <c r="F192" s="193" t="s">
        <v>988</v>
      </c>
      <c r="G192" s="194" t="s">
        <v>170</v>
      </c>
      <c r="H192" s="195">
        <v>25</v>
      </c>
      <c r="I192" s="196"/>
      <c r="J192" s="197">
        <f t="shared" si="10"/>
        <v>0</v>
      </c>
      <c r="K192" s="193" t="s">
        <v>154</v>
      </c>
      <c r="L192" s="38"/>
      <c r="M192" s="198" t="s">
        <v>1</v>
      </c>
      <c r="N192" s="199" t="s">
        <v>43</v>
      </c>
      <c r="O192" s="66"/>
      <c r="P192" s="200">
        <f t="shared" si="11"/>
        <v>0</v>
      </c>
      <c r="Q192" s="200">
        <v>0.00013</v>
      </c>
      <c r="R192" s="200">
        <f t="shared" si="12"/>
        <v>0.00325</v>
      </c>
      <c r="S192" s="200">
        <v>0</v>
      </c>
      <c r="T192" s="201">
        <f t="shared" si="13"/>
        <v>0</v>
      </c>
      <c r="AR192" s="202" t="s">
        <v>171</v>
      </c>
      <c r="AT192" s="202" t="s">
        <v>150</v>
      </c>
      <c r="AU192" s="202" t="s">
        <v>88</v>
      </c>
      <c r="AY192" s="17" t="s">
        <v>148</v>
      </c>
      <c r="BE192" s="203">
        <f t="shared" si="14"/>
        <v>0</v>
      </c>
      <c r="BF192" s="203">
        <f t="shared" si="15"/>
        <v>0</v>
      </c>
      <c r="BG192" s="203">
        <f t="shared" si="16"/>
        <v>0</v>
      </c>
      <c r="BH192" s="203">
        <f t="shared" si="17"/>
        <v>0</v>
      </c>
      <c r="BI192" s="203">
        <f t="shared" si="18"/>
        <v>0</v>
      </c>
      <c r="BJ192" s="17" t="s">
        <v>86</v>
      </c>
      <c r="BK192" s="203">
        <f t="shared" si="19"/>
        <v>0</v>
      </c>
      <c r="BL192" s="17" t="s">
        <v>171</v>
      </c>
      <c r="BM192" s="202" t="s">
        <v>989</v>
      </c>
    </row>
    <row r="193" spans="2:65" s="1" customFormat="1" ht="16.5" customHeight="1">
      <c r="B193" s="34"/>
      <c r="C193" s="191" t="s">
        <v>446</v>
      </c>
      <c r="D193" s="191" t="s">
        <v>150</v>
      </c>
      <c r="E193" s="192" t="s">
        <v>990</v>
      </c>
      <c r="F193" s="193" t="s">
        <v>991</v>
      </c>
      <c r="G193" s="194" t="s">
        <v>992</v>
      </c>
      <c r="H193" s="195">
        <v>19</v>
      </c>
      <c r="I193" s="196"/>
      <c r="J193" s="197">
        <f t="shared" si="10"/>
        <v>0</v>
      </c>
      <c r="K193" s="193" t="s">
        <v>154</v>
      </c>
      <c r="L193" s="38"/>
      <c r="M193" s="198" t="s">
        <v>1</v>
      </c>
      <c r="N193" s="199" t="s">
        <v>43</v>
      </c>
      <c r="O193" s="66"/>
      <c r="P193" s="200">
        <f t="shared" si="11"/>
        <v>0</v>
      </c>
      <c r="Q193" s="200">
        <v>0.00025</v>
      </c>
      <c r="R193" s="200">
        <f t="shared" si="12"/>
        <v>0.00475</v>
      </c>
      <c r="S193" s="200">
        <v>0</v>
      </c>
      <c r="T193" s="201">
        <f t="shared" si="13"/>
        <v>0</v>
      </c>
      <c r="AR193" s="202" t="s">
        <v>171</v>
      </c>
      <c r="AT193" s="202" t="s">
        <v>150</v>
      </c>
      <c r="AU193" s="202" t="s">
        <v>88</v>
      </c>
      <c r="AY193" s="17" t="s">
        <v>148</v>
      </c>
      <c r="BE193" s="203">
        <f t="shared" si="14"/>
        <v>0</v>
      </c>
      <c r="BF193" s="203">
        <f t="shared" si="15"/>
        <v>0</v>
      </c>
      <c r="BG193" s="203">
        <f t="shared" si="16"/>
        <v>0</v>
      </c>
      <c r="BH193" s="203">
        <f t="shared" si="17"/>
        <v>0</v>
      </c>
      <c r="BI193" s="203">
        <f t="shared" si="18"/>
        <v>0</v>
      </c>
      <c r="BJ193" s="17" t="s">
        <v>86</v>
      </c>
      <c r="BK193" s="203">
        <f t="shared" si="19"/>
        <v>0</v>
      </c>
      <c r="BL193" s="17" t="s">
        <v>171</v>
      </c>
      <c r="BM193" s="202" t="s">
        <v>993</v>
      </c>
    </row>
    <row r="194" spans="2:65" s="1" customFormat="1" ht="16.5" customHeight="1">
      <c r="B194" s="34"/>
      <c r="C194" s="191" t="s">
        <v>451</v>
      </c>
      <c r="D194" s="191" t="s">
        <v>150</v>
      </c>
      <c r="E194" s="192" t="s">
        <v>994</v>
      </c>
      <c r="F194" s="193" t="s">
        <v>995</v>
      </c>
      <c r="G194" s="194" t="s">
        <v>541</v>
      </c>
      <c r="H194" s="195">
        <v>1</v>
      </c>
      <c r="I194" s="196"/>
      <c r="J194" s="197">
        <f t="shared" si="10"/>
        <v>0</v>
      </c>
      <c r="K194" s="193" t="s">
        <v>154</v>
      </c>
      <c r="L194" s="38"/>
      <c r="M194" s="198" t="s">
        <v>1</v>
      </c>
      <c r="N194" s="199" t="s">
        <v>43</v>
      </c>
      <c r="O194" s="66"/>
      <c r="P194" s="200">
        <f t="shared" si="11"/>
        <v>0</v>
      </c>
      <c r="Q194" s="200">
        <v>0.0009</v>
      </c>
      <c r="R194" s="200">
        <f t="shared" si="12"/>
        <v>0.0009</v>
      </c>
      <c r="S194" s="200">
        <v>0</v>
      </c>
      <c r="T194" s="201">
        <f t="shared" si="13"/>
        <v>0</v>
      </c>
      <c r="AR194" s="202" t="s">
        <v>171</v>
      </c>
      <c r="AT194" s="202" t="s">
        <v>150</v>
      </c>
      <c r="AU194" s="202" t="s">
        <v>88</v>
      </c>
      <c r="AY194" s="17" t="s">
        <v>148</v>
      </c>
      <c r="BE194" s="203">
        <f t="shared" si="14"/>
        <v>0</v>
      </c>
      <c r="BF194" s="203">
        <f t="shared" si="15"/>
        <v>0</v>
      </c>
      <c r="BG194" s="203">
        <f t="shared" si="16"/>
        <v>0</v>
      </c>
      <c r="BH194" s="203">
        <f t="shared" si="17"/>
        <v>0</v>
      </c>
      <c r="BI194" s="203">
        <f t="shared" si="18"/>
        <v>0</v>
      </c>
      <c r="BJ194" s="17" t="s">
        <v>86</v>
      </c>
      <c r="BK194" s="203">
        <f t="shared" si="19"/>
        <v>0</v>
      </c>
      <c r="BL194" s="17" t="s">
        <v>171</v>
      </c>
      <c r="BM194" s="202" t="s">
        <v>996</v>
      </c>
    </row>
    <row r="195" spans="2:65" s="1" customFormat="1" ht="24" customHeight="1">
      <c r="B195" s="34"/>
      <c r="C195" s="191" t="s">
        <v>455</v>
      </c>
      <c r="D195" s="191" t="s">
        <v>150</v>
      </c>
      <c r="E195" s="192" t="s">
        <v>997</v>
      </c>
      <c r="F195" s="193" t="s">
        <v>998</v>
      </c>
      <c r="G195" s="194" t="s">
        <v>312</v>
      </c>
      <c r="H195" s="195">
        <v>133</v>
      </c>
      <c r="I195" s="196"/>
      <c r="J195" s="197">
        <f t="shared" si="10"/>
        <v>0</v>
      </c>
      <c r="K195" s="193" t="s">
        <v>154</v>
      </c>
      <c r="L195" s="38"/>
      <c r="M195" s="198" t="s">
        <v>1</v>
      </c>
      <c r="N195" s="199" t="s">
        <v>43</v>
      </c>
      <c r="O195" s="66"/>
      <c r="P195" s="200">
        <f t="shared" si="11"/>
        <v>0</v>
      </c>
      <c r="Q195" s="200">
        <v>0.0004</v>
      </c>
      <c r="R195" s="200">
        <f t="shared" si="12"/>
        <v>0.053200000000000004</v>
      </c>
      <c r="S195" s="200">
        <v>0</v>
      </c>
      <c r="T195" s="201">
        <f t="shared" si="13"/>
        <v>0</v>
      </c>
      <c r="AR195" s="202" t="s">
        <v>171</v>
      </c>
      <c r="AT195" s="202" t="s">
        <v>150</v>
      </c>
      <c r="AU195" s="202" t="s">
        <v>88</v>
      </c>
      <c r="AY195" s="17" t="s">
        <v>148</v>
      </c>
      <c r="BE195" s="203">
        <f t="shared" si="14"/>
        <v>0</v>
      </c>
      <c r="BF195" s="203">
        <f t="shared" si="15"/>
        <v>0</v>
      </c>
      <c r="BG195" s="203">
        <f t="shared" si="16"/>
        <v>0</v>
      </c>
      <c r="BH195" s="203">
        <f t="shared" si="17"/>
        <v>0</v>
      </c>
      <c r="BI195" s="203">
        <f t="shared" si="18"/>
        <v>0</v>
      </c>
      <c r="BJ195" s="17" t="s">
        <v>86</v>
      </c>
      <c r="BK195" s="203">
        <f t="shared" si="19"/>
        <v>0</v>
      </c>
      <c r="BL195" s="17" t="s">
        <v>171</v>
      </c>
      <c r="BM195" s="202" t="s">
        <v>999</v>
      </c>
    </row>
    <row r="196" spans="2:65" s="1" customFormat="1" ht="16.5" customHeight="1">
      <c r="B196" s="34"/>
      <c r="C196" s="191" t="s">
        <v>461</v>
      </c>
      <c r="D196" s="191" t="s">
        <v>150</v>
      </c>
      <c r="E196" s="192" t="s">
        <v>1000</v>
      </c>
      <c r="F196" s="193" t="s">
        <v>1001</v>
      </c>
      <c r="G196" s="194" t="s">
        <v>312</v>
      </c>
      <c r="H196" s="195">
        <v>133</v>
      </c>
      <c r="I196" s="196"/>
      <c r="J196" s="197">
        <f t="shared" si="10"/>
        <v>0</v>
      </c>
      <c r="K196" s="193" t="s">
        <v>154</v>
      </c>
      <c r="L196" s="38"/>
      <c r="M196" s="198" t="s">
        <v>1</v>
      </c>
      <c r="N196" s="199" t="s">
        <v>43</v>
      </c>
      <c r="O196" s="66"/>
      <c r="P196" s="200">
        <f t="shared" si="11"/>
        <v>0</v>
      </c>
      <c r="Q196" s="200">
        <v>1E-05</v>
      </c>
      <c r="R196" s="200">
        <f t="shared" si="12"/>
        <v>0.00133</v>
      </c>
      <c r="S196" s="200">
        <v>0</v>
      </c>
      <c r="T196" s="201">
        <f t="shared" si="13"/>
        <v>0</v>
      </c>
      <c r="AR196" s="202" t="s">
        <v>171</v>
      </c>
      <c r="AT196" s="202" t="s">
        <v>150</v>
      </c>
      <c r="AU196" s="202" t="s">
        <v>88</v>
      </c>
      <c r="AY196" s="17" t="s">
        <v>148</v>
      </c>
      <c r="BE196" s="203">
        <f t="shared" si="14"/>
        <v>0</v>
      </c>
      <c r="BF196" s="203">
        <f t="shared" si="15"/>
        <v>0</v>
      </c>
      <c r="BG196" s="203">
        <f t="shared" si="16"/>
        <v>0</v>
      </c>
      <c r="BH196" s="203">
        <f t="shared" si="17"/>
        <v>0</v>
      </c>
      <c r="BI196" s="203">
        <f t="shared" si="18"/>
        <v>0</v>
      </c>
      <c r="BJ196" s="17" t="s">
        <v>86</v>
      </c>
      <c r="BK196" s="203">
        <f t="shared" si="19"/>
        <v>0</v>
      </c>
      <c r="BL196" s="17" t="s">
        <v>171</v>
      </c>
      <c r="BM196" s="202" t="s">
        <v>1002</v>
      </c>
    </row>
    <row r="197" spans="2:65" s="1" customFormat="1" ht="24" customHeight="1">
      <c r="B197" s="34"/>
      <c r="C197" s="191" t="s">
        <v>469</v>
      </c>
      <c r="D197" s="191" t="s">
        <v>150</v>
      </c>
      <c r="E197" s="192" t="s">
        <v>1003</v>
      </c>
      <c r="F197" s="193" t="s">
        <v>1004</v>
      </c>
      <c r="G197" s="194" t="s">
        <v>175</v>
      </c>
      <c r="H197" s="195">
        <v>0.177</v>
      </c>
      <c r="I197" s="196"/>
      <c r="J197" s="197">
        <f t="shared" si="10"/>
        <v>0</v>
      </c>
      <c r="K197" s="193" t="s">
        <v>154</v>
      </c>
      <c r="L197" s="38"/>
      <c r="M197" s="198" t="s">
        <v>1</v>
      </c>
      <c r="N197" s="199" t="s">
        <v>43</v>
      </c>
      <c r="O197" s="66"/>
      <c r="P197" s="200">
        <f t="shared" si="11"/>
        <v>0</v>
      </c>
      <c r="Q197" s="200">
        <v>0</v>
      </c>
      <c r="R197" s="200">
        <f t="shared" si="12"/>
        <v>0</v>
      </c>
      <c r="S197" s="200">
        <v>0</v>
      </c>
      <c r="T197" s="201">
        <f t="shared" si="13"/>
        <v>0</v>
      </c>
      <c r="AR197" s="202" t="s">
        <v>171</v>
      </c>
      <c r="AT197" s="202" t="s">
        <v>150</v>
      </c>
      <c r="AU197" s="202" t="s">
        <v>88</v>
      </c>
      <c r="AY197" s="17" t="s">
        <v>148</v>
      </c>
      <c r="BE197" s="203">
        <f t="shared" si="14"/>
        <v>0</v>
      </c>
      <c r="BF197" s="203">
        <f t="shared" si="15"/>
        <v>0</v>
      </c>
      <c r="BG197" s="203">
        <f t="shared" si="16"/>
        <v>0</v>
      </c>
      <c r="BH197" s="203">
        <f t="shared" si="17"/>
        <v>0</v>
      </c>
      <c r="BI197" s="203">
        <f t="shared" si="18"/>
        <v>0</v>
      </c>
      <c r="BJ197" s="17" t="s">
        <v>86</v>
      </c>
      <c r="BK197" s="203">
        <f t="shared" si="19"/>
        <v>0</v>
      </c>
      <c r="BL197" s="17" t="s">
        <v>171</v>
      </c>
      <c r="BM197" s="202" t="s">
        <v>1005</v>
      </c>
    </row>
    <row r="198" spans="2:63" s="11" customFormat="1" ht="22.9" customHeight="1">
      <c r="B198" s="175"/>
      <c r="C198" s="176"/>
      <c r="D198" s="177" t="s">
        <v>77</v>
      </c>
      <c r="E198" s="189" t="s">
        <v>536</v>
      </c>
      <c r="F198" s="189" t="s">
        <v>537</v>
      </c>
      <c r="G198" s="176"/>
      <c r="H198" s="176"/>
      <c r="I198" s="179"/>
      <c r="J198" s="190">
        <f>BK198</f>
        <v>0</v>
      </c>
      <c r="K198" s="176"/>
      <c r="L198" s="181"/>
      <c r="M198" s="182"/>
      <c r="N198" s="183"/>
      <c r="O198" s="183"/>
      <c r="P198" s="184">
        <f>SUM(P199:P219)</f>
        <v>0</v>
      </c>
      <c r="Q198" s="183"/>
      <c r="R198" s="184">
        <f>SUM(R199:R219)</f>
        <v>0.7808799999999999</v>
      </c>
      <c r="S198" s="183"/>
      <c r="T198" s="185">
        <f>SUM(T199:T219)</f>
        <v>0</v>
      </c>
      <c r="AR198" s="186" t="s">
        <v>88</v>
      </c>
      <c r="AT198" s="187" t="s">
        <v>77</v>
      </c>
      <c r="AU198" s="187" t="s">
        <v>86</v>
      </c>
      <c r="AY198" s="186" t="s">
        <v>148</v>
      </c>
      <c r="BK198" s="188">
        <f>SUM(BK199:BK219)</f>
        <v>0</v>
      </c>
    </row>
    <row r="199" spans="2:65" s="1" customFormat="1" ht="24" customHeight="1">
      <c r="B199" s="34"/>
      <c r="C199" s="191" t="s">
        <v>475</v>
      </c>
      <c r="D199" s="191" t="s">
        <v>150</v>
      </c>
      <c r="E199" s="192" t="s">
        <v>1006</v>
      </c>
      <c r="F199" s="193" t="s">
        <v>1007</v>
      </c>
      <c r="G199" s="194" t="s">
        <v>541</v>
      </c>
      <c r="H199" s="195">
        <v>15</v>
      </c>
      <c r="I199" s="196"/>
      <c r="J199" s="197">
        <f aca="true" t="shared" si="20" ref="J199:J211">ROUND(I199*H199,2)</f>
        <v>0</v>
      </c>
      <c r="K199" s="193" t="s">
        <v>154</v>
      </c>
      <c r="L199" s="38"/>
      <c r="M199" s="198" t="s">
        <v>1</v>
      </c>
      <c r="N199" s="199" t="s">
        <v>43</v>
      </c>
      <c r="O199" s="66"/>
      <c r="P199" s="200">
        <f aca="true" t="shared" si="21" ref="P199:P211">O199*H199</f>
        <v>0</v>
      </c>
      <c r="Q199" s="200">
        <v>0.01692</v>
      </c>
      <c r="R199" s="200">
        <f aca="true" t="shared" si="22" ref="R199:R211">Q199*H199</f>
        <v>0.2538</v>
      </c>
      <c r="S199" s="200">
        <v>0</v>
      </c>
      <c r="T199" s="201">
        <f aca="true" t="shared" si="23" ref="T199:T211">S199*H199</f>
        <v>0</v>
      </c>
      <c r="AR199" s="202" t="s">
        <v>171</v>
      </c>
      <c r="AT199" s="202" t="s">
        <v>150</v>
      </c>
      <c r="AU199" s="202" t="s">
        <v>88</v>
      </c>
      <c r="AY199" s="17" t="s">
        <v>148</v>
      </c>
      <c r="BE199" s="203">
        <f aca="true" t="shared" si="24" ref="BE199:BE211">IF(N199="základní",J199,0)</f>
        <v>0</v>
      </c>
      <c r="BF199" s="203">
        <f aca="true" t="shared" si="25" ref="BF199:BF211">IF(N199="snížená",J199,0)</f>
        <v>0</v>
      </c>
      <c r="BG199" s="203">
        <f aca="true" t="shared" si="26" ref="BG199:BG211">IF(N199="zákl. přenesená",J199,0)</f>
        <v>0</v>
      </c>
      <c r="BH199" s="203">
        <f aca="true" t="shared" si="27" ref="BH199:BH211">IF(N199="sníž. přenesená",J199,0)</f>
        <v>0</v>
      </c>
      <c r="BI199" s="203">
        <f aca="true" t="shared" si="28" ref="BI199:BI211">IF(N199="nulová",J199,0)</f>
        <v>0</v>
      </c>
      <c r="BJ199" s="17" t="s">
        <v>86</v>
      </c>
      <c r="BK199" s="203">
        <f aca="true" t="shared" si="29" ref="BK199:BK211">ROUND(I199*H199,2)</f>
        <v>0</v>
      </c>
      <c r="BL199" s="17" t="s">
        <v>171</v>
      </c>
      <c r="BM199" s="202" t="s">
        <v>1008</v>
      </c>
    </row>
    <row r="200" spans="2:65" s="1" customFormat="1" ht="24" customHeight="1">
      <c r="B200" s="34"/>
      <c r="C200" s="191" t="s">
        <v>480</v>
      </c>
      <c r="D200" s="191" t="s">
        <v>150</v>
      </c>
      <c r="E200" s="192" t="s">
        <v>1009</v>
      </c>
      <c r="F200" s="193" t="s">
        <v>1010</v>
      </c>
      <c r="G200" s="194" t="s">
        <v>541</v>
      </c>
      <c r="H200" s="195">
        <v>7</v>
      </c>
      <c r="I200" s="196"/>
      <c r="J200" s="197">
        <f t="shared" si="20"/>
        <v>0</v>
      </c>
      <c r="K200" s="193" t="s">
        <v>154</v>
      </c>
      <c r="L200" s="38"/>
      <c r="M200" s="198" t="s">
        <v>1</v>
      </c>
      <c r="N200" s="199" t="s">
        <v>43</v>
      </c>
      <c r="O200" s="66"/>
      <c r="P200" s="200">
        <f t="shared" si="21"/>
        <v>0</v>
      </c>
      <c r="Q200" s="200">
        <v>0.01608</v>
      </c>
      <c r="R200" s="200">
        <f t="shared" si="22"/>
        <v>0.11256000000000001</v>
      </c>
      <c r="S200" s="200">
        <v>0</v>
      </c>
      <c r="T200" s="201">
        <f t="shared" si="23"/>
        <v>0</v>
      </c>
      <c r="AR200" s="202" t="s">
        <v>171</v>
      </c>
      <c r="AT200" s="202" t="s">
        <v>150</v>
      </c>
      <c r="AU200" s="202" t="s">
        <v>88</v>
      </c>
      <c r="AY200" s="17" t="s">
        <v>148</v>
      </c>
      <c r="BE200" s="203">
        <f t="shared" si="24"/>
        <v>0</v>
      </c>
      <c r="BF200" s="203">
        <f t="shared" si="25"/>
        <v>0</v>
      </c>
      <c r="BG200" s="203">
        <f t="shared" si="26"/>
        <v>0</v>
      </c>
      <c r="BH200" s="203">
        <f t="shared" si="27"/>
        <v>0</v>
      </c>
      <c r="BI200" s="203">
        <f t="shared" si="28"/>
        <v>0</v>
      </c>
      <c r="BJ200" s="17" t="s">
        <v>86</v>
      </c>
      <c r="BK200" s="203">
        <f t="shared" si="29"/>
        <v>0</v>
      </c>
      <c r="BL200" s="17" t="s">
        <v>171</v>
      </c>
      <c r="BM200" s="202" t="s">
        <v>1011</v>
      </c>
    </row>
    <row r="201" spans="2:65" s="1" customFormat="1" ht="24" customHeight="1">
      <c r="B201" s="34"/>
      <c r="C201" s="191" t="s">
        <v>484</v>
      </c>
      <c r="D201" s="191" t="s">
        <v>150</v>
      </c>
      <c r="E201" s="192" t="s">
        <v>1012</v>
      </c>
      <c r="F201" s="193" t="s">
        <v>1013</v>
      </c>
      <c r="G201" s="194" t="s">
        <v>541</v>
      </c>
      <c r="H201" s="195">
        <v>15</v>
      </c>
      <c r="I201" s="196"/>
      <c r="J201" s="197">
        <f t="shared" si="20"/>
        <v>0</v>
      </c>
      <c r="K201" s="193" t="s">
        <v>154</v>
      </c>
      <c r="L201" s="38"/>
      <c r="M201" s="198" t="s">
        <v>1</v>
      </c>
      <c r="N201" s="199" t="s">
        <v>43</v>
      </c>
      <c r="O201" s="66"/>
      <c r="P201" s="200">
        <f t="shared" si="21"/>
        <v>0</v>
      </c>
      <c r="Q201" s="200">
        <v>0.01197</v>
      </c>
      <c r="R201" s="200">
        <f t="shared" si="22"/>
        <v>0.17955</v>
      </c>
      <c r="S201" s="200">
        <v>0</v>
      </c>
      <c r="T201" s="201">
        <f t="shared" si="23"/>
        <v>0</v>
      </c>
      <c r="AR201" s="202" t="s">
        <v>171</v>
      </c>
      <c r="AT201" s="202" t="s">
        <v>150</v>
      </c>
      <c r="AU201" s="202" t="s">
        <v>88</v>
      </c>
      <c r="AY201" s="17" t="s">
        <v>148</v>
      </c>
      <c r="BE201" s="203">
        <f t="shared" si="24"/>
        <v>0</v>
      </c>
      <c r="BF201" s="203">
        <f t="shared" si="25"/>
        <v>0</v>
      </c>
      <c r="BG201" s="203">
        <f t="shared" si="26"/>
        <v>0</v>
      </c>
      <c r="BH201" s="203">
        <f t="shared" si="27"/>
        <v>0</v>
      </c>
      <c r="BI201" s="203">
        <f t="shared" si="28"/>
        <v>0</v>
      </c>
      <c r="BJ201" s="17" t="s">
        <v>86</v>
      </c>
      <c r="BK201" s="203">
        <f t="shared" si="29"/>
        <v>0</v>
      </c>
      <c r="BL201" s="17" t="s">
        <v>171</v>
      </c>
      <c r="BM201" s="202" t="s">
        <v>1014</v>
      </c>
    </row>
    <row r="202" spans="2:65" s="1" customFormat="1" ht="24" customHeight="1">
      <c r="B202" s="34"/>
      <c r="C202" s="191" t="s">
        <v>488</v>
      </c>
      <c r="D202" s="191" t="s">
        <v>150</v>
      </c>
      <c r="E202" s="192" t="s">
        <v>1015</v>
      </c>
      <c r="F202" s="193" t="s">
        <v>1016</v>
      </c>
      <c r="G202" s="194" t="s">
        <v>541</v>
      </c>
      <c r="H202" s="195">
        <v>4</v>
      </c>
      <c r="I202" s="196"/>
      <c r="J202" s="197">
        <f t="shared" si="20"/>
        <v>0</v>
      </c>
      <c r="K202" s="193" t="s">
        <v>154</v>
      </c>
      <c r="L202" s="38"/>
      <c r="M202" s="198" t="s">
        <v>1</v>
      </c>
      <c r="N202" s="199" t="s">
        <v>43</v>
      </c>
      <c r="O202" s="66"/>
      <c r="P202" s="200">
        <f t="shared" si="21"/>
        <v>0</v>
      </c>
      <c r="Q202" s="200">
        <v>0.01196</v>
      </c>
      <c r="R202" s="200">
        <f t="shared" si="22"/>
        <v>0.04784</v>
      </c>
      <c r="S202" s="200">
        <v>0</v>
      </c>
      <c r="T202" s="201">
        <f t="shared" si="23"/>
        <v>0</v>
      </c>
      <c r="AR202" s="202" t="s">
        <v>155</v>
      </c>
      <c r="AT202" s="202" t="s">
        <v>150</v>
      </c>
      <c r="AU202" s="202" t="s">
        <v>88</v>
      </c>
      <c r="AY202" s="17" t="s">
        <v>148</v>
      </c>
      <c r="BE202" s="203">
        <f t="shared" si="24"/>
        <v>0</v>
      </c>
      <c r="BF202" s="203">
        <f t="shared" si="25"/>
        <v>0</v>
      </c>
      <c r="BG202" s="203">
        <f t="shared" si="26"/>
        <v>0</v>
      </c>
      <c r="BH202" s="203">
        <f t="shared" si="27"/>
        <v>0</v>
      </c>
      <c r="BI202" s="203">
        <f t="shared" si="28"/>
        <v>0</v>
      </c>
      <c r="BJ202" s="17" t="s">
        <v>86</v>
      </c>
      <c r="BK202" s="203">
        <f t="shared" si="29"/>
        <v>0</v>
      </c>
      <c r="BL202" s="17" t="s">
        <v>155</v>
      </c>
      <c r="BM202" s="202" t="s">
        <v>1017</v>
      </c>
    </row>
    <row r="203" spans="2:65" s="1" customFormat="1" ht="16.5" customHeight="1">
      <c r="B203" s="34"/>
      <c r="C203" s="191" t="s">
        <v>493</v>
      </c>
      <c r="D203" s="191" t="s">
        <v>150</v>
      </c>
      <c r="E203" s="192" t="s">
        <v>1018</v>
      </c>
      <c r="F203" s="193" t="s">
        <v>1019</v>
      </c>
      <c r="G203" s="194" t="s">
        <v>541</v>
      </c>
      <c r="H203" s="195">
        <v>2</v>
      </c>
      <c r="I203" s="196"/>
      <c r="J203" s="197">
        <f t="shared" si="20"/>
        <v>0</v>
      </c>
      <c r="K203" s="193" t="s">
        <v>154</v>
      </c>
      <c r="L203" s="38"/>
      <c r="M203" s="198" t="s">
        <v>1</v>
      </c>
      <c r="N203" s="199" t="s">
        <v>43</v>
      </c>
      <c r="O203" s="66"/>
      <c r="P203" s="200">
        <f t="shared" si="21"/>
        <v>0</v>
      </c>
      <c r="Q203" s="200">
        <v>0.01452</v>
      </c>
      <c r="R203" s="200">
        <f t="shared" si="22"/>
        <v>0.02904</v>
      </c>
      <c r="S203" s="200">
        <v>0</v>
      </c>
      <c r="T203" s="201">
        <f t="shared" si="23"/>
        <v>0</v>
      </c>
      <c r="AR203" s="202" t="s">
        <v>171</v>
      </c>
      <c r="AT203" s="202" t="s">
        <v>150</v>
      </c>
      <c r="AU203" s="202" t="s">
        <v>88</v>
      </c>
      <c r="AY203" s="17" t="s">
        <v>148</v>
      </c>
      <c r="BE203" s="203">
        <f t="shared" si="24"/>
        <v>0</v>
      </c>
      <c r="BF203" s="203">
        <f t="shared" si="25"/>
        <v>0</v>
      </c>
      <c r="BG203" s="203">
        <f t="shared" si="26"/>
        <v>0</v>
      </c>
      <c r="BH203" s="203">
        <f t="shared" si="27"/>
        <v>0</v>
      </c>
      <c r="BI203" s="203">
        <f t="shared" si="28"/>
        <v>0</v>
      </c>
      <c r="BJ203" s="17" t="s">
        <v>86</v>
      </c>
      <c r="BK203" s="203">
        <f t="shared" si="29"/>
        <v>0</v>
      </c>
      <c r="BL203" s="17" t="s">
        <v>171</v>
      </c>
      <c r="BM203" s="202" t="s">
        <v>1020</v>
      </c>
    </row>
    <row r="204" spans="2:65" s="1" customFormat="1" ht="24" customHeight="1">
      <c r="B204" s="34"/>
      <c r="C204" s="191" t="s">
        <v>497</v>
      </c>
      <c r="D204" s="191" t="s">
        <v>150</v>
      </c>
      <c r="E204" s="192" t="s">
        <v>1021</v>
      </c>
      <c r="F204" s="193" t="s">
        <v>1022</v>
      </c>
      <c r="G204" s="194" t="s">
        <v>541</v>
      </c>
      <c r="H204" s="195">
        <v>2</v>
      </c>
      <c r="I204" s="196"/>
      <c r="J204" s="197">
        <f t="shared" si="20"/>
        <v>0</v>
      </c>
      <c r="K204" s="193" t="s">
        <v>154</v>
      </c>
      <c r="L204" s="38"/>
      <c r="M204" s="198" t="s">
        <v>1</v>
      </c>
      <c r="N204" s="199" t="s">
        <v>43</v>
      </c>
      <c r="O204" s="66"/>
      <c r="P204" s="200">
        <f t="shared" si="21"/>
        <v>0</v>
      </c>
      <c r="Q204" s="200">
        <v>0.01937</v>
      </c>
      <c r="R204" s="200">
        <f t="shared" si="22"/>
        <v>0.03874</v>
      </c>
      <c r="S204" s="200">
        <v>0</v>
      </c>
      <c r="T204" s="201">
        <f t="shared" si="23"/>
        <v>0</v>
      </c>
      <c r="AR204" s="202" t="s">
        <v>171</v>
      </c>
      <c r="AT204" s="202" t="s">
        <v>150</v>
      </c>
      <c r="AU204" s="202" t="s">
        <v>88</v>
      </c>
      <c r="AY204" s="17" t="s">
        <v>148</v>
      </c>
      <c r="BE204" s="203">
        <f t="shared" si="24"/>
        <v>0</v>
      </c>
      <c r="BF204" s="203">
        <f t="shared" si="25"/>
        <v>0</v>
      </c>
      <c r="BG204" s="203">
        <f t="shared" si="26"/>
        <v>0</v>
      </c>
      <c r="BH204" s="203">
        <f t="shared" si="27"/>
        <v>0</v>
      </c>
      <c r="BI204" s="203">
        <f t="shared" si="28"/>
        <v>0</v>
      </c>
      <c r="BJ204" s="17" t="s">
        <v>86</v>
      </c>
      <c r="BK204" s="203">
        <f t="shared" si="29"/>
        <v>0</v>
      </c>
      <c r="BL204" s="17" t="s">
        <v>171</v>
      </c>
      <c r="BM204" s="202" t="s">
        <v>1023</v>
      </c>
    </row>
    <row r="205" spans="2:65" s="1" customFormat="1" ht="24" customHeight="1">
      <c r="B205" s="34"/>
      <c r="C205" s="191" t="s">
        <v>501</v>
      </c>
      <c r="D205" s="191" t="s">
        <v>150</v>
      </c>
      <c r="E205" s="192" t="s">
        <v>1024</v>
      </c>
      <c r="F205" s="193" t="s">
        <v>1025</v>
      </c>
      <c r="G205" s="194" t="s">
        <v>541</v>
      </c>
      <c r="H205" s="195">
        <v>15</v>
      </c>
      <c r="I205" s="196"/>
      <c r="J205" s="197">
        <f t="shared" si="20"/>
        <v>0</v>
      </c>
      <c r="K205" s="193" t="s">
        <v>154</v>
      </c>
      <c r="L205" s="38"/>
      <c r="M205" s="198" t="s">
        <v>1</v>
      </c>
      <c r="N205" s="199" t="s">
        <v>43</v>
      </c>
      <c r="O205" s="66"/>
      <c r="P205" s="200">
        <f t="shared" si="21"/>
        <v>0</v>
      </c>
      <c r="Q205" s="200">
        <v>0.00052</v>
      </c>
      <c r="R205" s="200">
        <f t="shared" si="22"/>
        <v>0.0078</v>
      </c>
      <c r="S205" s="200">
        <v>0</v>
      </c>
      <c r="T205" s="201">
        <f t="shared" si="23"/>
        <v>0</v>
      </c>
      <c r="AR205" s="202" t="s">
        <v>171</v>
      </c>
      <c r="AT205" s="202" t="s">
        <v>150</v>
      </c>
      <c r="AU205" s="202" t="s">
        <v>88</v>
      </c>
      <c r="AY205" s="17" t="s">
        <v>148</v>
      </c>
      <c r="BE205" s="203">
        <f t="shared" si="24"/>
        <v>0</v>
      </c>
      <c r="BF205" s="203">
        <f t="shared" si="25"/>
        <v>0</v>
      </c>
      <c r="BG205" s="203">
        <f t="shared" si="26"/>
        <v>0</v>
      </c>
      <c r="BH205" s="203">
        <f t="shared" si="27"/>
        <v>0</v>
      </c>
      <c r="BI205" s="203">
        <f t="shared" si="28"/>
        <v>0</v>
      </c>
      <c r="BJ205" s="17" t="s">
        <v>86</v>
      </c>
      <c r="BK205" s="203">
        <f t="shared" si="29"/>
        <v>0</v>
      </c>
      <c r="BL205" s="17" t="s">
        <v>171</v>
      </c>
      <c r="BM205" s="202" t="s">
        <v>1026</v>
      </c>
    </row>
    <row r="206" spans="2:65" s="1" customFormat="1" ht="16.5" customHeight="1">
      <c r="B206" s="34"/>
      <c r="C206" s="191" t="s">
        <v>503</v>
      </c>
      <c r="D206" s="191" t="s">
        <v>150</v>
      </c>
      <c r="E206" s="192" t="s">
        <v>1027</v>
      </c>
      <c r="F206" s="193" t="s">
        <v>1028</v>
      </c>
      <c r="G206" s="194" t="s">
        <v>541</v>
      </c>
      <c r="H206" s="195">
        <v>15</v>
      </c>
      <c r="I206" s="196"/>
      <c r="J206" s="197">
        <f t="shared" si="20"/>
        <v>0</v>
      </c>
      <c r="K206" s="193" t="s">
        <v>1</v>
      </c>
      <c r="L206" s="38"/>
      <c r="M206" s="198" t="s">
        <v>1</v>
      </c>
      <c r="N206" s="199" t="s">
        <v>43</v>
      </c>
      <c r="O206" s="66"/>
      <c r="P206" s="200">
        <f t="shared" si="21"/>
        <v>0</v>
      </c>
      <c r="Q206" s="200">
        <v>0.00052</v>
      </c>
      <c r="R206" s="200">
        <f t="shared" si="22"/>
        <v>0.0078</v>
      </c>
      <c r="S206" s="200">
        <v>0</v>
      </c>
      <c r="T206" s="201">
        <f t="shared" si="23"/>
        <v>0</v>
      </c>
      <c r="AR206" s="202" t="s">
        <v>171</v>
      </c>
      <c r="AT206" s="202" t="s">
        <v>150</v>
      </c>
      <c r="AU206" s="202" t="s">
        <v>88</v>
      </c>
      <c r="AY206" s="17" t="s">
        <v>148</v>
      </c>
      <c r="BE206" s="203">
        <f t="shared" si="24"/>
        <v>0</v>
      </c>
      <c r="BF206" s="203">
        <f t="shared" si="25"/>
        <v>0</v>
      </c>
      <c r="BG206" s="203">
        <f t="shared" si="26"/>
        <v>0</v>
      </c>
      <c r="BH206" s="203">
        <f t="shared" si="27"/>
        <v>0</v>
      </c>
      <c r="BI206" s="203">
        <f t="shared" si="28"/>
        <v>0</v>
      </c>
      <c r="BJ206" s="17" t="s">
        <v>86</v>
      </c>
      <c r="BK206" s="203">
        <f t="shared" si="29"/>
        <v>0</v>
      </c>
      <c r="BL206" s="17" t="s">
        <v>171</v>
      </c>
      <c r="BM206" s="202" t="s">
        <v>1029</v>
      </c>
    </row>
    <row r="207" spans="2:65" s="1" customFormat="1" ht="24" customHeight="1">
      <c r="B207" s="34"/>
      <c r="C207" s="191" t="s">
        <v>509</v>
      </c>
      <c r="D207" s="191" t="s">
        <v>150</v>
      </c>
      <c r="E207" s="192" t="s">
        <v>1030</v>
      </c>
      <c r="F207" s="193" t="s">
        <v>1031</v>
      </c>
      <c r="G207" s="194" t="s">
        <v>541</v>
      </c>
      <c r="H207" s="195">
        <v>4</v>
      </c>
      <c r="I207" s="196"/>
      <c r="J207" s="197">
        <f t="shared" si="20"/>
        <v>0</v>
      </c>
      <c r="K207" s="193" t="s">
        <v>1</v>
      </c>
      <c r="L207" s="38"/>
      <c r="M207" s="198" t="s">
        <v>1</v>
      </c>
      <c r="N207" s="199" t="s">
        <v>43</v>
      </c>
      <c r="O207" s="66"/>
      <c r="P207" s="200">
        <f t="shared" si="21"/>
        <v>0</v>
      </c>
      <c r="Q207" s="200">
        <v>0.00052</v>
      </c>
      <c r="R207" s="200">
        <f t="shared" si="22"/>
        <v>0.00208</v>
      </c>
      <c r="S207" s="200">
        <v>0</v>
      </c>
      <c r="T207" s="201">
        <f t="shared" si="23"/>
        <v>0</v>
      </c>
      <c r="AR207" s="202" t="s">
        <v>171</v>
      </c>
      <c r="AT207" s="202" t="s">
        <v>150</v>
      </c>
      <c r="AU207" s="202" t="s">
        <v>88</v>
      </c>
      <c r="AY207" s="17" t="s">
        <v>148</v>
      </c>
      <c r="BE207" s="203">
        <f t="shared" si="24"/>
        <v>0</v>
      </c>
      <c r="BF207" s="203">
        <f t="shared" si="25"/>
        <v>0</v>
      </c>
      <c r="BG207" s="203">
        <f t="shared" si="26"/>
        <v>0</v>
      </c>
      <c r="BH207" s="203">
        <f t="shared" si="27"/>
        <v>0</v>
      </c>
      <c r="BI207" s="203">
        <f t="shared" si="28"/>
        <v>0</v>
      </c>
      <c r="BJ207" s="17" t="s">
        <v>86</v>
      </c>
      <c r="BK207" s="203">
        <f t="shared" si="29"/>
        <v>0</v>
      </c>
      <c r="BL207" s="17" t="s">
        <v>171</v>
      </c>
      <c r="BM207" s="202" t="s">
        <v>1032</v>
      </c>
    </row>
    <row r="208" spans="2:65" s="1" customFormat="1" ht="16.5" customHeight="1">
      <c r="B208" s="34"/>
      <c r="C208" s="191" t="s">
        <v>514</v>
      </c>
      <c r="D208" s="191" t="s">
        <v>150</v>
      </c>
      <c r="E208" s="192" t="s">
        <v>1033</v>
      </c>
      <c r="F208" s="193" t="s">
        <v>1034</v>
      </c>
      <c r="G208" s="194" t="s">
        <v>541</v>
      </c>
      <c r="H208" s="195">
        <v>20</v>
      </c>
      <c r="I208" s="196"/>
      <c r="J208" s="197">
        <f t="shared" si="20"/>
        <v>0</v>
      </c>
      <c r="K208" s="193" t="s">
        <v>1</v>
      </c>
      <c r="L208" s="38"/>
      <c r="M208" s="198" t="s">
        <v>1</v>
      </c>
      <c r="N208" s="199" t="s">
        <v>43</v>
      </c>
      <c r="O208" s="66"/>
      <c r="P208" s="200">
        <f t="shared" si="21"/>
        <v>0</v>
      </c>
      <c r="Q208" s="200">
        <v>0.00052</v>
      </c>
      <c r="R208" s="200">
        <f t="shared" si="22"/>
        <v>0.0104</v>
      </c>
      <c r="S208" s="200">
        <v>0</v>
      </c>
      <c r="T208" s="201">
        <f t="shared" si="23"/>
        <v>0</v>
      </c>
      <c r="AR208" s="202" t="s">
        <v>171</v>
      </c>
      <c r="AT208" s="202" t="s">
        <v>150</v>
      </c>
      <c r="AU208" s="202" t="s">
        <v>88</v>
      </c>
      <c r="AY208" s="17" t="s">
        <v>148</v>
      </c>
      <c r="BE208" s="203">
        <f t="shared" si="24"/>
        <v>0</v>
      </c>
      <c r="BF208" s="203">
        <f t="shared" si="25"/>
        <v>0</v>
      </c>
      <c r="BG208" s="203">
        <f t="shared" si="26"/>
        <v>0</v>
      </c>
      <c r="BH208" s="203">
        <f t="shared" si="27"/>
        <v>0</v>
      </c>
      <c r="BI208" s="203">
        <f t="shared" si="28"/>
        <v>0</v>
      </c>
      <c r="BJ208" s="17" t="s">
        <v>86</v>
      </c>
      <c r="BK208" s="203">
        <f t="shared" si="29"/>
        <v>0</v>
      </c>
      <c r="BL208" s="17" t="s">
        <v>171</v>
      </c>
      <c r="BM208" s="202" t="s">
        <v>1035</v>
      </c>
    </row>
    <row r="209" spans="2:65" s="1" customFormat="1" ht="24" customHeight="1">
      <c r="B209" s="34"/>
      <c r="C209" s="191" t="s">
        <v>519</v>
      </c>
      <c r="D209" s="191" t="s">
        <v>150</v>
      </c>
      <c r="E209" s="192" t="s">
        <v>1036</v>
      </c>
      <c r="F209" s="193" t="s">
        <v>1037</v>
      </c>
      <c r="G209" s="194" t="s">
        <v>541</v>
      </c>
      <c r="H209" s="195">
        <v>2</v>
      </c>
      <c r="I209" s="196"/>
      <c r="J209" s="197">
        <f t="shared" si="20"/>
        <v>0</v>
      </c>
      <c r="K209" s="193" t="s">
        <v>154</v>
      </c>
      <c r="L209" s="38"/>
      <c r="M209" s="198" t="s">
        <v>1</v>
      </c>
      <c r="N209" s="199" t="s">
        <v>43</v>
      </c>
      <c r="O209" s="66"/>
      <c r="P209" s="200">
        <f t="shared" si="21"/>
        <v>0</v>
      </c>
      <c r="Q209" s="200">
        <v>0.0147</v>
      </c>
      <c r="R209" s="200">
        <f t="shared" si="22"/>
        <v>0.0294</v>
      </c>
      <c r="S209" s="200">
        <v>0</v>
      </c>
      <c r="T209" s="201">
        <f t="shared" si="23"/>
        <v>0</v>
      </c>
      <c r="AR209" s="202" t="s">
        <v>171</v>
      </c>
      <c r="AT209" s="202" t="s">
        <v>150</v>
      </c>
      <c r="AU209" s="202" t="s">
        <v>88</v>
      </c>
      <c r="AY209" s="17" t="s">
        <v>148</v>
      </c>
      <c r="BE209" s="203">
        <f t="shared" si="24"/>
        <v>0</v>
      </c>
      <c r="BF209" s="203">
        <f t="shared" si="25"/>
        <v>0</v>
      </c>
      <c r="BG209" s="203">
        <f t="shared" si="26"/>
        <v>0</v>
      </c>
      <c r="BH209" s="203">
        <f t="shared" si="27"/>
        <v>0</v>
      </c>
      <c r="BI209" s="203">
        <f t="shared" si="28"/>
        <v>0</v>
      </c>
      <c r="BJ209" s="17" t="s">
        <v>86</v>
      </c>
      <c r="BK209" s="203">
        <f t="shared" si="29"/>
        <v>0</v>
      </c>
      <c r="BL209" s="17" t="s">
        <v>171</v>
      </c>
      <c r="BM209" s="202" t="s">
        <v>1038</v>
      </c>
    </row>
    <row r="210" spans="2:65" s="1" customFormat="1" ht="24" customHeight="1">
      <c r="B210" s="34"/>
      <c r="C210" s="191" t="s">
        <v>523</v>
      </c>
      <c r="D210" s="191" t="s">
        <v>150</v>
      </c>
      <c r="E210" s="192" t="s">
        <v>1039</v>
      </c>
      <c r="F210" s="193" t="s">
        <v>1040</v>
      </c>
      <c r="G210" s="194" t="s">
        <v>541</v>
      </c>
      <c r="H210" s="195">
        <v>40</v>
      </c>
      <c r="I210" s="196"/>
      <c r="J210" s="197">
        <f t="shared" si="20"/>
        <v>0</v>
      </c>
      <c r="K210" s="193" t="s">
        <v>154</v>
      </c>
      <c r="L210" s="38"/>
      <c r="M210" s="198" t="s">
        <v>1</v>
      </c>
      <c r="N210" s="199" t="s">
        <v>43</v>
      </c>
      <c r="O210" s="66"/>
      <c r="P210" s="200">
        <f t="shared" si="21"/>
        <v>0</v>
      </c>
      <c r="Q210" s="200">
        <v>0.0003</v>
      </c>
      <c r="R210" s="200">
        <f t="shared" si="22"/>
        <v>0.011999999999999999</v>
      </c>
      <c r="S210" s="200">
        <v>0</v>
      </c>
      <c r="T210" s="201">
        <f t="shared" si="23"/>
        <v>0</v>
      </c>
      <c r="AR210" s="202" t="s">
        <v>171</v>
      </c>
      <c r="AT210" s="202" t="s">
        <v>150</v>
      </c>
      <c r="AU210" s="202" t="s">
        <v>88</v>
      </c>
      <c r="AY210" s="17" t="s">
        <v>148</v>
      </c>
      <c r="BE210" s="203">
        <f t="shared" si="24"/>
        <v>0</v>
      </c>
      <c r="BF210" s="203">
        <f t="shared" si="25"/>
        <v>0</v>
      </c>
      <c r="BG210" s="203">
        <f t="shared" si="26"/>
        <v>0</v>
      </c>
      <c r="BH210" s="203">
        <f t="shared" si="27"/>
        <v>0</v>
      </c>
      <c r="BI210" s="203">
        <f t="shared" si="28"/>
        <v>0</v>
      </c>
      <c r="BJ210" s="17" t="s">
        <v>86</v>
      </c>
      <c r="BK210" s="203">
        <f t="shared" si="29"/>
        <v>0</v>
      </c>
      <c r="BL210" s="17" t="s">
        <v>171</v>
      </c>
      <c r="BM210" s="202" t="s">
        <v>1041</v>
      </c>
    </row>
    <row r="211" spans="2:65" s="1" customFormat="1" ht="24" customHeight="1">
      <c r="B211" s="34"/>
      <c r="C211" s="191" t="s">
        <v>527</v>
      </c>
      <c r="D211" s="191" t="s">
        <v>150</v>
      </c>
      <c r="E211" s="192" t="s">
        <v>1042</v>
      </c>
      <c r="F211" s="193" t="s">
        <v>1043</v>
      </c>
      <c r="G211" s="194" t="s">
        <v>541</v>
      </c>
      <c r="H211" s="195">
        <v>2</v>
      </c>
      <c r="I211" s="196"/>
      <c r="J211" s="197">
        <f t="shared" si="20"/>
        <v>0</v>
      </c>
      <c r="K211" s="193" t="s">
        <v>154</v>
      </c>
      <c r="L211" s="38"/>
      <c r="M211" s="198" t="s">
        <v>1</v>
      </c>
      <c r="N211" s="199" t="s">
        <v>43</v>
      </c>
      <c r="O211" s="66"/>
      <c r="P211" s="200">
        <f t="shared" si="21"/>
        <v>0</v>
      </c>
      <c r="Q211" s="200">
        <v>0.00208</v>
      </c>
      <c r="R211" s="200">
        <f t="shared" si="22"/>
        <v>0.00416</v>
      </c>
      <c r="S211" s="200">
        <v>0</v>
      </c>
      <c r="T211" s="201">
        <f t="shared" si="23"/>
        <v>0</v>
      </c>
      <c r="AR211" s="202" t="s">
        <v>171</v>
      </c>
      <c r="AT211" s="202" t="s">
        <v>150</v>
      </c>
      <c r="AU211" s="202" t="s">
        <v>88</v>
      </c>
      <c r="AY211" s="17" t="s">
        <v>148</v>
      </c>
      <c r="BE211" s="203">
        <f t="shared" si="24"/>
        <v>0</v>
      </c>
      <c r="BF211" s="203">
        <f t="shared" si="25"/>
        <v>0</v>
      </c>
      <c r="BG211" s="203">
        <f t="shared" si="26"/>
        <v>0</v>
      </c>
      <c r="BH211" s="203">
        <f t="shared" si="27"/>
        <v>0</v>
      </c>
      <c r="BI211" s="203">
        <f t="shared" si="28"/>
        <v>0</v>
      </c>
      <c r="BJ211" s="17" t="s">
        <v>86</v>
      </c>
      <c r="BK211" s="203">
        <f t="shared" si="29"/>
        <v>0</v>
      </c>
      <c r="BL211" s="17" t="s">
        <v>171</v>
      </c>
      <c r="BM211" s="202" t="s">
        <v>1044</v>
      </c>
    </row>
    <row r="212" spans="2:51" s="12" customFormat="1" ht="11.25">
      <c r="B212" s="204"/>
      <c r="C212" s="205"/>
      <c r="D212" s="206" t="s">
        <v>157</v>
      </c>
      <c r="E212" s="207" t="s">
        <v>1</v>
      </c>
      <c r="F212" s="208" t="s">
        <v>1045</v>
      </c>
      <c r="G212" s="205"/>
      <c r="H212" s="209">
        <v>2</v>
      </c>
      <c r="I212" s="210"/>
      <c r="J212" s="205"/>
      <c r="K212" s="205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157</v>
      </c>
      <c r="AU212" s="215" t="s">
        <v>88</v>
      </c>
      <c r="AV212" s="12" t="s">
        <v>88</v>
      </c>
      <c r="AW212" s="12" t="s">
        <v>32</v>
      </c>
      <c r="AX212" s="12" t="s">
        <v>78</v>
      </c>
      <c r="AY212" s="215" t="s">
        <v>148</v>
      </c>
    </row>
    <row r="213" spans="2:51" s="13" customFormat="1" ht="11.25">
      <c r="B213" s="216"/>
      <c r="C213" s="217"/>
      <c r="D213" s="206" t="s">
        <v>157</v>
      </c>
      <c r="E213" s="218" t="s">
        <v>1</v>
      </c>
      <c r="F213" s="219" t="s">
        <v>159</v>
      </c>
      <c r="G213" s="217"/>
      <c r="H213" s="220">
        <v>2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157</v>
      </c>
      <c r="AU213" s="226" t="s">
        <v>88</v>
      </c>
      <c r="AV213" s="13" t="s">
        <v>155</v>
      </c>
      <c r="AW213" s="13" t="s">
        <v>32</v>
      </c>
      <c r="AX213" s="13" t="s">
        <v>86</v>
      </c>
      <c r="AY213" s="226" t="s">
        <v>148</v>
      </c>
    </row>
    <row r="214" spans="2:65" s="1" customFormat="1" ht="16.5" customHeight="1">
      <c r="B214" s="34"/>
      <c r="C214" s="191" t="s">
        <v>532</v>
      </c>
      <c r="D214" s="191" t="s">
        <v>150</v>
      </c>
      <c r="E214" s="192" t="s">
        <v>1046</v>
      </c>
      <c r="F214" s="193" t="s">
        <v>1047</v>
      </c>
      <c r="G214" s="194" t="s">
        <v>541</v>
      </c>
      <c r="H214" s="195">
        <v>19</v>
      </c>
      <c r="I214" s="196"/>
      <c r="J214" s="197">
        <f aca="true" t="shared" si="30" ref="J214:J219">ROUND(I214*H214,2)</f>
        <v>0</v>
      </c>
      <c r="K214" s="193" t="s">
        <v>154</v>
      </c>
      <c r="L214" s="38"/>
      <c r="M214" s="198" t="s">
        <v>1</v>
      </c>
      <c r="N214" s="199" t="s">
        <v>43</v>
      </c>
      <c r="O214" s="66"/>
      <c r="P214" s="200">
        <f aca="true" t="shared" si="31" ref="P214:P219">O214*H214</f>
        <v>0</v>
      </c>
      <c r="Q214" s="200">
        <v>0.0018</v>
      </c>
      <c r="R214" s="200">
        <f aca="true" t="shared" si="32" ref="R214:R219">Q214*H214</f>
        <v>0.0342</v>
      </c>
      <c r="S214" s="200">
        <v>0</v>
      </c>
      <c r="T214" s="201">
        <f aca="true" t="shared" si="33" ref="T214:T219">S214*H214</f>
        <v>0</v>
      </c>
      <c r="AR214" s="202" t="s">
        <v>171</v>
      </c>
      <c r="AT214" s="202" t="s">
        <v>150</v>
      </c>
      <c r="AU214" s="202" t="s">
        <v>88</v>
      </c>
      <c r="AY214" s="17" t="s">
        <v>148</v>
      </c>
      <c r="BE214" s="203">
        <f aca="true" t="shared" si="34" ref="BE214:BE219">IF(N214="základní",J214,0)</f>
        <v>0</v>
      </c>
      <c r="BF214" s="203">
        <f aca="true" t="shared" si="35" ref="BF214:BF219">IF(N214="snížená",J214,0)</f>
        <v>0</v>
      </c>
      <c r="BG214" s="203">
        <f aca="true" t="shared" si="36" ref="BG214:BG219">IF(N214="zákl. přenesená",J214,0)</f>
        <v>0</v>
      </c>
      <c r="BH214" s="203">
        <f aca="true" t="shared" si="37" ref="BH214:BH219">IF(N214="sníž. přenesená",J214,0)</f>
        <v>0</v>
      </c>
      <c r="BI214" s="203">
        <f aca="true" t="shared" si="38" ref="BI214:BI219">IF(N214="nulová",J214,0)</f>
        <v>0</v>
      </c>
      <c r="BJ214" s="17" t="s">
        <v>86</v>
      </c>
      <c r="BK214" s="203">
        <f aca="true" t="shared" si="39" ref="BK214:BK219">ROUND(I214*H214,2)</f>
        <v>0</v>
      </c>
      <c r="BL214" s="17" t="s">
        <v>171</v>
      </c>
      <c r="BM214" s="202" t="s">
        <v>1048</v>
      </c>
    </row>
    <row r="215" spans="2:65" s="1" customFormat="1" ht="16.5" customHeight="1">
      <c r="B215" s="34"/>
      <c r="C215" s="191" t="s">
        <v>538</v>
      </c>
      <c r="D215" s="191" t="s">
        <v>150</v>
      </c>
      <c r="E215" s="192" t="s">
        <v>1049</v>
      </c>
      <c r="F215" s="193" t="s">
        <v>1050</v>
      </c>
      <c r="G215" s="194" t="s">
        <v>541</v>
      </c>
      <c r="H215" s="195">
        <v>2</v>
      </c>
      <c r="I215" s="196"/>
      <c r="J215" s="197">
        <f t="shared" si="30"/>
        <v>0</v>
      </c>
      <c r="K215" s="193" t="s">
        <v>154</v>
      </c>
      <c r="L215" s="38"/>
      <c r="M215" s="198" t="s">
        <v>1</v>
      </c>
      <c r="N215" s="199" t="s">
        <v>43</v>
      </c>
      <c r="O215" s="66"/>
      <c r="P215" s="200">
        <f t="shared" si="31"/>
        <v>0</v>
      </c>
      <c r="Q215" s="200">
        <v>0.00184</v>
      </c>
      <c r="R215" s="200">
        <f t="shared" si="32"/>
        <v>0.00368</v>
      </c>
      <c r="S215" s="200">
        <v>0</v>
      </c>
      <c r="T215" s="201">
        <f t="shared" si="33"/>
        <v>0</v>
      </c>
      <c r="AR215" s="202" t="s">
        <v>171</v>
      </c>
      <c r="AT215" s="202" t="s">
        <v>150</v>
      </c>
      <c r="AU215" s="202" t="s">
        <v>88</v>
      </c>
      <c r="AY215" s="17" t="s">
        <v>148</v>
      </c>
      <c r="BE215" s="203">
        <f t="shared" si="34"/>
        <v>0</v>
      </c>
      <c r="BF215" s="203">
        <f t="shared" si="35"/>
        <v>0</v>
      </c>
      <c r="BG215" s="203">
        <f t="shared" si="36"/>
        <v>0</v>
      </c>
      <c r="BH215" s="203">
        <f t="shared" si="37"/>
        <v>0</v>
      </c>
      <c r="BI215" s="203">
        <f t="shared" si="38"/>
        <v>0</v>
      </c>
      <c r="BJ215" s="17" t="s">
        <v>86</v>
      </c>
      <c r="BK215" s="203">
        <f t="shared" si="39"/>
        <v>0</v>
      </c>
      <c r="BL215" s="17" t="s">
        <v>171</v>
      </c>
      <c r="BM215" s="202" t="s">
        <v>1051</v>
      </c>
    </row>
    <row r="216" spans="2:65" s="1" customFormat="1" ht="16.5" customHeight="1">
      <c r="B216" s="34"/>
      <c r="C216" s="191" t="s">
        <v>545</v>
      </c>
      <c r="D216" s="191" t="s">
        <v>150</v>
      </c>
      <c r="E216" s="192" t="s">
        <v>1052</v>
      </c>
      <c r="F216" s="193" t="s">
        <v>1053</v>
      </c>
      <c r="G216" s="194" t="s">
        <v>170</v>
      </c>
      <c r="H216" s="195">
        <v>19</v>
      </c>
      <c r="I216" s="196"/>
      <c r="J216" s="197">
        <f t="shared" si="30"/>
        <v>0</v>
      </c>
      <c r="K216" s="193" t="s">
        <v>154</v>
      </c>
      <c r="L216" s="38"/>
      <c r="M216" s="198" t="s">
        <v>1</v>
      </c>
      <c r="N216" s="199" t="s">
        <v>43</v>
      </c>
      <c r="O216" s="66"/>
      <c r="P216" s="200">
        <f t="shared" si="31"/>
        <v>0</v>
      </c>
      <c r="Q216" s="200">
        <v>0.00023</v>
      </c>
      <c r="R216" s="200">
        <f t="shared" si="32"/>
        <v>0.00437</v>
      </c>
      <c r="S216" s="200">
        <v>0</v>
      </c>
      <c r="T216" s="201">
        <f t="shared" si="33"/>
        <v>0</v>
      </c>
      <c r="AR216" s="202" t="s">
        <v>171</v>
      </c>
      <c r="AT216" s="202" t="s">
        <v>150</v>
      </c>
      <c r="AU216" s="202" t="s">
        <v>88</v>
      </c>
      <c r="AY216" s="17" t="s">
        <v>148</v>
      </c>
      <c r="BE216" s="203">
        <f t="shared" si="34"/>
        <v>0</v>
      </c>
      <c r="BF216" s="203">
        <f t="shared" si="35"/>
        <v>0</v>
      </c>
      <c r="BG216" s="203">
        <f t="shared" si="36"/>
        <v>0</v>
      </c>
      <c r="BH216" s="203">
        <f t="shared" si="37"/>
        <v>0</v>
      </c>
      <c r="BI216" s="203">
        <f t="shared" si="38"/>
        <v>0</v>
      </c>
      <c r="BJ216" s="17" t="s">
        <v>86</v>
      </c>
      <c r="BK216" s="203">
        <f t="shared" si="39"/>
        <v>0</v>
      </c>
      <c r="BL216" s="17" t="s">
        <v>171</v>
      </c>
      <c r="BM216" s="202" t="s">
        <v>1054</v>
      </c>
    </row>
    <row r="217" spans="2:65" s="1" customFormat="1" ht="24" customHeight="1">
      <c r="B217" s="34"/>
      <c r="C217" s="191" t="s">
        <v>551</v>
      </c>
      <c r="D217" s="191" t="s">
        <v>150</v>
      </c>
      <c r="E217" s="192" t="s">
        <v>1055</v>
      </c>
      <c r="F217" s="193" t="s">
        <v>1056</v>
      </c>
      <c r="G217" s="194" t="s">
        <v>170</v>
      </c>
      <c r="H217" s="195">
        <v>2</v>
      </c>
      <c r="I217" s="196"/>
      <c r="J217" s="197">
        <f t="shared" si="30"/>
        <v>0</v>
      </c>
      <c r="K217" s="193" t="s">
        <v>154</v>
      </c>
      <c r="L217" s="38"/>
      <c r="M217" s="198" t="s">
        <v>1</v>
      </c>
      <c r="N217" s="199" t="s">
        <v>43</v>
      </c>
      <c r="O217" s="66"/>
      <c r="P217" s="200">
        <f t="shared" si="31"/>
        <v>0</v>
      </c>
      <c r="Q217" s="200">
        <v>0.00075</v>
      </c>
      <c r="R217" s="200">
        <f t="shared" si="32"/>
        <v>0.0015</v>
      </c>
      <c r="S217" s="200">
        <v>0</v>
      </c>
      <c r="T217" s="201">
        <f t="shared" si="33"/>
        <v>0</v>
      </c>
      <c r="AR217" s="202" t="s">
        <v>171</v>
      </c>
      <c r="AT217" s="202" t="s">
        <v>150</v>
      </c>
      <c r="AU217" s="202" t="s">
        <v>88</v>
      </c>
      <c r="AY217" s="17" t="s">
        <v>148</v>
      </c>
      <c r="BE217" s="203">
        <f t="shared" si="34"/>
        <v>0</v>
      </c>
      <c r="BF217" s="203">
        <f t="shared" si="35"/>
        <v>0</v>
      </c>
      <c r="BG217" s="203">
        <f t="shared" si="36"/>
        <v>0</v>
      </c>
      <c r="BH217" s="203">
        <f t="shared" si="37"/>
        <v>0</v>
      </c>
      <c r="BI217" s="203">
        <f t="shared" si="38"/>
        <v>0</v>
      </c>
      <c r="BJ217" s="17" t="s">
        <v>86</v>
      </c>
      <c r="BK217" s="203">
        <f t="shared" si="39"/>
        <v>0</v>
      </c>
      <c r="BL217" s="17" t="s">
        <v>171</v>
      </c>
      <c r="BM217" s="202" t="s">
        <v>1057</v>
      </c>
    </row>
    <row r="218" spans="2:65" s="1" customFormat="1" ht="16.5" customHeight="1">
      <c r="B218" s="34"/>
      <c r="C218" s="191" t="s">
        <v>557</v>
      </c>
      <c r="D218" s="191" t="s">
        <v>150</v>
      </c>
      <c r="E218" s="192" t="s">
        <v>1058</v>
      </c>
      <c r="F218" s="193" t="s">
        <v>1059</v>
      </c>
      <c r="G218" s="194" t="s">
        <v>170</v>
      </c>
      <c r="H218" s="195">
        <v>7</v>
      </c>
      <c r="I218" s="196"/>
      <c r="J218" s="197">
        <f t="shared" si="30"/>
        <v>0</v>
      </c>
      <c r="K218" s="193" t="s">
        <v>154</v>
      </c>
      <c r="L218" s="38"/>
      <c r="M218" s="198" t="s">
        <v>1</v>
      </c>
      <c r="N218" s="199" t="s">
        <v>43</v>
      </c>
      <c r="O218" s="66"/>
      <c r="P218" s="200">
        <f t="shared" si="31"/>
        <v>0</v>
      </c>
      <c r="Q218" s="200">
        <v>0.00028</v>
      </c>
      <c r="R218" s="200">
        <f t="shared" si="32"/>
        <v>0.00196</v>
      </c>
      <c r="S218" s="200">
        <v>0</v>
      </c>
      <c r="T218" s="201">
        <f t="shared" si="33"/>
        <v>0</v>
      </c>
      <c r="AR218" s="202" t="s">
        <v>171</v>
      </c>
      <c r="AT218" s="202" t="s">
        <v>150</v>
      </c>
      <c r="AU218" s="202" t="s">
        <v>88</v>
      </c>
      <c r="AY218" s="17" t="s">
        <v>148</v>
      </c>
      <c r="BE218" s="203">
        <f t="shared" si="34"/>
        <v>0</v>
      </c>
      <c r="BF218" s="203">
        <f t="shared" si="35"/>
        <v>0</v>
      </c>
      <c r="BG218" s="203">
        <f t="shared" si="36"/>
        <v>0</v>
      </c>
      <c r="BH218" s="203">
        <f t="shared" si="37"/>
        <v>0</v>
      </c>
      <c r="BI218" s="203">
        <f t="shared" si="38"/>
        <v>0</v>
      </c>
      <c r="BJ218" s="17" t="s">
        <v>86</v>
      </c>
      <c r="BK218" s="203">
        <f t="shared" si="39"/>
        <v>0</v>
      </c>
      <c r="BL218" s="17" t="s">
        <v>171</v>
      </c>
      <c r="BM218" s="202" t="s">
        <v>1060</v>
      </c>
    </row>
    <row r="219" spans="2:65" s="1" customFormat="1" ht="24" customHeight="1">
      <c r="B219" s="34"/>
      <c r="C219" s="191" t="s">
        <v>563</v>
      </c>
      <c r="D219" s="191" t="s">
        <v>150</v>
      </c>
      <c r="E219" s="192" t="s">
        <v>1061</v>
      </c>
      <c r="F219" s="193" t="s">
        <v>1062</v>
      </c>
      <c r="G219" s="194" t="s">
        <v>175</v>
      </c>
      <c r="H219" s="195">
        <v>0.733</v>
      </c>
      <c r="I219" s="196"/>
      <c r="J219" s="197">
        <f t="shared" si="30"/>
        <v>0</v>
      </c>
      <c r="K219" s="193" t="s">
        <v>154</v>
      </c>
      <c r="L219" s="38"/>
      <c r="M219" s="198" t="s">
        <v>1</v>
      </c>
      <c r="N219" s="199" t="s">
        <v>43</v>
      </c>
      <c r="O219" s="66"/>
      <c r="P219" s="200">
        <f t="shared" si="31"/>
        <v>0</v>
      </c>
      <c r="Q219" s="200">
        <v>0</v>
      </c>
      <c r="R219" s="200">
        <f t="shared" si="32"/>
        <v>0</v>
      </c>
      <c r="S219" s="200">
        <v>0</v>
      </c>
      <c r="T219" s="201">
        <f t="shared" si="33"/>
        <v>0</v>
      </c>
      <c r="AR219" s="202" t="s">
        <v>171</v>
      </c>
      <c r="AT219" s="202" t="s">
        <v>150</v>
      </c>
      <c r="AU219" s="202" t="s">
        <v>88</v>
      </c>
      <c r="AY219" s="17" t="s">
        <v>148</v>
      </c>
      <c r="BE219" s="203">
        <f t="shared" si="34"/>
        <v>0</v>
      </c>
      <c r="BF219" s="203">
        <f t="shared" si="35"/>
        <v>0</v>
      </c>
      <c r="BG219" s="203">
        <f t="shared" si="36"/>
        <v>0</v>
      </c>
      <c r="BH219" s="203">
        <f t="shared" si="37"/>
        <v>0</v>
      </c>
      <c r="BI219" s="203">
        <f t="shared" si="38"/>
        <v>0</v>
      </c>
      <c r="BJ219" s="17" t="s">
        <v>86</v>
      </c>
      <c r="BK219" s="203">
        <f t="shared" si="39"/>
        <v>0</v>
      </c>
      <c r="BL219" s="17" t="s">
        <v>171</v>
      </c>
      <c r="BM219" s="202" t="s">
        <v>1063</v>
      </c>
    </row>
    <row r="220" spans="2:63" s="11" customFormat="1" ht="22.9" customHeight="1">
      <c r="B220" s="175"/>
      <c r="C220" s="176"/>
      <c r="D220" s="177" t="s">
        <v>77</v>
      </c>
      <c r="E220" s="189" t="s">
        <v>1064</v>
      </c>
      <c r="F220" s="189" t="s">
        <v>1065</v>
      </c>
      <c r="G220" s="176"/>
      <c r="H220" s="176"/>
      <c r="I220" s="179"/>
      <c r="J220" s="190">
        <f>BK220</f>
        <v>0</v>
      </c>
      <c r="K220" s="176"/>
      <c r="L220" s="181"/>
      <c r="M220" s="182"/>
      <c r="N220" s="183"/>
      <c r="O220" s="183"/>
      <c r="P220" s="184">
        <f>SUM(P221:P224)</f>
        <v>0</v>
      </c>
      <c r="Q220" s="183"/>
      <c r="R220" s="184">
        <f>SUM(R221:R224)</f>
        <v>0.14775000000000002</v>
      </c>
      <c r="S220" s="183"/>
      <c r="T220" s="185">
        <f>SUM(T221:T224)</f>
        <v>0</v>
      </c>
      <c r="AR220" s="186" t="s">
        <v>88</v>
      </c>
      <c r="AT220" s="187" t="s">
        <v>77</v>
      </c>
      <c r="AU220" s="187" t="s">
        <v>86</v>
      </c>
      <c r="AY220" s="186" t="s">
        <v>148</v>
      </c>
      <c r="BK220" s="188">
        <f>SUM(BK221:BK224)</f>
        <v>0</v>
      </c>
    </row>
    <row r="221" spans="2:65" s="1" customFormat="1" ht="24" customHeight="1">
      <c r="B221" s="34"/>
      <c r="C221" s="191" t="s">
        <v>567</v>
      </c>
      <c r="D221" s="191" t="s">
        <v>150</v>
      </c>
      <c r="E221" s="192" t="s">
        <v>1066</v>
      </c>
      <c r="F221" s="193" t="s">
        <v>1067</v>
      </c>
      <c r="G221" s="194" t="s">
        <v>541</v>
      </c>
      <c r="H221" s="195">
        <v>15</v>
      </c>
      <c r="I221" s="196"/>
      <c r="J221" s="197">
        <f>ROUND(I221*H221,2)</f>
        <v>0</v>
      </c>
      <c r="K221" s="193" t="s">
        <v>154</v>
      </c>
      <c r="L221" s="38"/>
      <c r="M221" s="198" t="s">
        <v>1</v>
      </c>
      <c r="N221" s="199" t="s">
        <v>43</v>
      </c>
      <c r="O221" s="66"/>
      <c r="P221" s="200">
        <f>O221*H221</f>
        <v>0</v>
      </c>
      <c r="Q221" s="200">
        <v>0.0092</v>
      </c>
      <c r="R221" s="200">
        <f>Q221*H221</f>
        <v>0.138</v>
      </c>
      <c r="S221" s="200">
        <v>0</v>
      </c>
      <c r="T221" s="201">
        <f>S221*H221</f>
        <v>0</v>
      </c>
      <c r="AR221" s="202" t="s">
        <v>171</v>
      </c>
      <c r="AT221" s="202" t="s">
        <v>150</v>
      </c>
      <c r="AU221" s="202" t="s">
        <v>88</v>
      </c>
      <c r="AY221" s="17" t="s">
        <v>148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86</v>
      </c>
      <c r="BK221" s="203">
        <f>ROUND(I221*H221,2)</f>
        <v>0</v>
      </c>
      <c r="BL221" s="17" t="s">
        <v>171</v>
      </c>
      <c r="BM221" s="202" t="s">
        <v>1068</v>
      </c>
    </row>
    <row r="222" spans="2:65" s="1" customFormat="1" ht="16.5" customHeight="1">
      <c r="B222" s="34"/>
      <c r="C222" s="191" t="s">
        <v>575</v>
      </c>
      <c r="D222" s="191" t="s">
        <v>150</v>
      </c>
      <c r="E222" s="192" t="s">
        <v>1069</v>
      </c>
      <c r="F222" s="193" t="s">
        <v>1070</v>
      </c>
      <c r="G222" s="194" t="s">
        <v>541</v>
      </c>
      <c r="H222" s="195">
        <v>15</v>
      </c>
      <c r="I222" s="196"/>
      <c r="J222" s="197">
        <f>ROUND(I222*H222,2)</f>
        <v>0</v>
      </c>
      <c r="K222" s="193" t="s">
        <v>154</v>
      </c>
      <c r="L222" s="38"/>
      <c r="M222" s="198" t="s">
        <v>1</v>
      </c>
      <c r="N222" s="199" t="s">
        <v>43</v>
      </c>
      <c r="O222" s="66"/>
      <c r="P222" s="200">
        <f>O222*H222</f>
        <v>0</v>
      </c>
      <c r="Q222" s="200">
        <v>0.00015</v>
      </c>
      <c r="R222" s="200">
        <f>Q222*H222</f>
        <v>0.00225</v>
      </c>
      <c r="S222" s="200">
        <v>0</v>
      </c>
      <c r="T222" s="201">
        <f>S222*H222</f>
        <v>0</v>
      </c>
      <c r="AR222" s="202" t="s">
        <v>171</v>
      </c>
      <c r="AT222" s="202" t="s">
        <v>150</v>
      </c>
      <c r="AU222" s="202" t="s">
        <v>88</v>
      </c>
      <c r="AY222" s="17" t="s">
        <v>148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7" t="s">
        <v>86</v>
      </c>
      <c r="BK222" s="203">
        <f>ROUND(I222*H222,2)</f>
        <v>0</v>
      </c>
      <c r="BL222" s="17" t="s">
        <v>171</v>
      </c>
      <c r="BM222" s="202" t="s">
        <v>1071</v>
      </c>
    </row>
    <row r="223" spans="2:65" s="1" customFormat="1" ht="16.5" customHeight="1">
      <c r="B223" s="34"/>
      <c r="C223" s="191" t="s">
        <v>580</v>
      </c>
      <c r="D223" s="191" t="s">
        <v>150</v>
      </c>
      <c r="E223" s="192" t="s">
        <v>1072</v>
      </c>
      <c r="F223" s="193" t="s">
        <v>1073</v>
      </c>
      <c r="G223" s="194" t="s">
        <v>541</v>
      </c>
      <c r="H223" s="195">
        <v>15</v>
      </c>
      <c r="I223" s="196"/>
      <c r="J223" s="197">
        <f>ROUND(I223*H223,2)</f>
        <v>0</v>
      </c>
      <c r="K223" s="193" t="s">
        <v>154</v>
      </c>
      <c r="L223" s="38"/>
      <c r="M223" s="198" t="s">
        <v>1</v>
      </c>
      <c r="N223" s="199" t="s">
        <v>43</v>
      </c>
      <c r="O223" s="66"/>
      <c r="P223" s="200">
        <f>O223*H223</f>
        <v>0</v>
      </c>
      <c r="Q223" s="200">
        <v>0.0005</v>
      </c>
      <c r="R223" s="200">
        <f>Q223*H223</f>
        <v>0.0075</v>
      </c>
      <c r="S223" s="200">
        <v>0</v>
      </c>
      <c r="T223" s="201">
        <f>S223*H223</f>
        <v>0</v>
      </c>
      <c r="AR223" s="202" t="s">
        <v>171</v>
      </c>
      <c r="AT223" s="202" t="s">
        <v>150</v>
      </c>
      <c r="AU223" s="202" t="s">
        <v>88</v>
      </c>
      <c r="AY223" s="17" t="s">
        <v>148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86</v>
      </c>
      <c r="BK223" s="203">
        <f>ROUND(I223*H223,2)</f>
        <v>0</v>
      </c>
      <c r="BL223" s="17" t="s">
        <v>171</v>
      </c>
      <c r="BM223" s="202" t="s">
        <v>1074</v>
      </c>
    </row>
    <row r="224" spans="2:65" s="1" customFormat="1" ht="24" customHeight="1">
      <c r="B224" s="34"/>
      <c r="C224" s="191" t="s">
        <v>586</v>
      </c>
      <c r="D224" s="191" t="s">
        <v>150</v>
      </c>
      <c r="E224" s="192" t="s">
        <v>1075</v>
      </c>
      <c r="F224" s="193" t="s">
        <v>1076</v>
      </c>
      <c r="G224" s="194" t="s">
        <v>175</v>
      </c>
      <c r="H224" s="195">
        <v>0.148</v>
      </c>
      <c r="I224" s="196"/>
      <c r="J224" s="197">
        <f>ROUND(I224*H224,2)</f>
        <v>0</v>
      </c>
      <c r="K224" s="193" t="s">
        <v>154</v>
      </c>
      <c r="L224" s="38"/>
      <c r="M224" s="198" t="s">
        <v>1</v>
      </c>
      <c r="N224" s="199" t="s">
        <v>43</v>
      </c>
      <c r="O224" s="66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AR224" s="202" t="s">
        <v>171</v>
      </c>
      <c r="AT224" s="202" t="s">
        <v>150</v>
      </c>
      <c r="AU224" s="202" t="s">
        <v>88</v>
      </c>
      <c r="AY224" s="17" t="s">
        <v>148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86</v>
      </c>
      <c r="BK224" s="203">
        <f>ROUND(I224*H224,2)</f>
        <v>0</v>
      </c>
      <c r="BL224" s="17" t="s">
        <v>171</v>
      </c>
      <c r="BM224" s="202" t="s">
        <v>1077</v>
      </c>
    </row>
    <row r="225" spans="2:63" s="11" customFormat="1" ht="25.9" customHeight="1">
      <c r="B225" s="175"/>
      <c r="C225" s="176"/>
      <c r="D225" s="177" t="s">
        <v>77</v>
      </c>
      <c r="E225" s="178" t="s">
        <v>759</v>
      </c>
      <c r="F225" s="178" t="s">
        <v>760</v>
      </c>
      <c r="G225" s="176"/>
      <c r="H225" s="176"/>
      <c r="I225" s="179"/>
      <c r="J225" s="180">
        <f>BK225</f>
        <v>0</v>
      </c>
      <c r="K225" s="176"/>
      <c r="L225" s="181"/>
      <c r="M225" s="182"/>
      <c r="N225" s="183"/>
      <c r="O225" s="183"/>
      <c r="P225" s="184">
        <f>SUM(P226:P229)</f>
        <v>0</v>
      </c>
      <c r="Q225" s="183"/>
      <c r="R225" s="184">
        <f>SUM(R226:R229)</f>
        <v>0</v>
      </c>
      <c r="S225" s="183"/>
      <c r="T225" s="185">
        <f>SUM(T226:T229)</f>
        <v>0</v>
      </c>
      <c r="AR225" s="186" t="s">
        <v>155</v>
      </c>
      <c r="AT225" s="187" t="s">
        <v>77</v>
      </c>
      <c r="AU225" s="187" t="s">
        <v>78</v>
      </c>
      <c r="AY225" s="186" t="s">
        <v>148</v>
      </c>
      <c r="BK225" s="188">
        <f>SUM(BK226:BK229)</f>
        <v>0</v>
      </c>
    </row>
    <row r="226" spans="2:65" s="1" customFormat="1" ht="16.5" customHeight="1">
      <c r="B226" s="34"/>
      <c r="C226" s="191" t="s">
        <v>592</v>
      </c>
      <c r="D226" s="191" t="s">
        <v>150</v>
      </c>
      <c r="E226" s="192" t="s">
        <v>1078</v>
      </c>
      <c r="F226" s="193" t="s">
        <v>1079</v>
      </c>
      <c r="G226" s="194" t="s">
        <v>764</v>
      </c>
      <c r="H226" s="195">
        <v>10</v>
      </c>
      <c r="I226" s="196"/>
      <c r="J226" s="197">
        <f>ROUND(I226*H226,2)</f>
        <v>0</v>
      </c>
      <c r="K226" s="193" t="s">
        <v>154</v>
      </c>
      <c r="L226" s="38"/>
      <c r="M226" s="198" t="s">
        <v>1</v>
      </c>
      <c r="N226" s="199" t="s">
        <v>43</v>
      </c>
      <c r="O226" s="66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AR226" s="202" t="s">
        <v>765</v>
      </c>
      <c r="AT226" s="202" t="s">
        <v>150</v>
      </c>
      <c r="AU226" s="202" t="s">
        <v>86</v>
      </c>
      <c r="AY226" s="17" t="s">
        <v>148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7" t="s">
        <v>86</v>
      </c>
      <c r="BK226" s="203">
        <f>ROUND(I226*H226,2)</f>
        <v>0</v>
      </c>
      <c r="BL226" s="17" t="s">
        <v>765</v>
      </c>
      <c r="BM226" s="202" t="s">
        <v>1080</v>
      </c>
    </row>
    <row r="227" spans="2:51" s="14" customFormat="1" ht="11.25">
      <c r="B227" s="239"/>
      <c r="C227" s="240"/>
      <c r="D227" s="206" t="s">
        <v>157</v>
      </c>
      <c r="E227" s="241" t="s">
        <v>1</v>
      </c>
      <c r="F227" s="242" t="s">
        <v>1081</v>
      </c>
      <c r="G227" s="240"/>
      <c r="H227" s="241" t="s">
        <v>1</v>
      </c>
      <c r="I227" s="243"/>
      <c r="J227" s="240"/>
      <c r="K227" s="240"/>
      <c r="L227" s="244"/>
      <c r="M227" s="245"/>
      <c r="N227" s="246"/>
      <c r="O227" s="246"/>
      <c r="P227" s="246"/>
      <c r="Q227" s="246"/>
      <c r="R227" s="246"/>
      <c r="S227" s="246"/>
      <c r="T227" s="247"/>
      <c r="AT227" s="248" t="s">
        <v>157</v>
      </c>
      <c r="AU227" s="248" t="s">
        <v>86</v>
      </c>
      <c r="AV227" s="14" t="s">
        <v>86</v>
      </c>
      <c r="AW227" s="14" t="s">
        <v>32</v>
      </c>
      <c r="AX227" s="14" t="s">
        <v>78</v>
      </c>
      <c r="AY227" s="248" t="s">
        <v>148</v>
      </c>
    </row>
    <row r="228" spans="2:51" s="12" customFormat="1" ht="11.25">
      <c r="B228" s="204"/>
      <c r="C228" s="205"/>
      <c r="D228" s="206" t="s">
        <v>157</v>
      </c>
      <c r="E228" s="207" t="s">
        <v>1</v>
      </c>
      <c r="F228" s="208" t="s">
        <v>1082</v>
      </c>
      <c r="G228" s="205"/>
      <c r="H228" s="209">
        <v>10</v>
      </c>
      <c r="I228" s="210"/>
      <c r="J228" s="205"/>
      <c r="K228" s="205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157</v>
      </c>
      <c r="AU228" s="215" t="s">
        <v>86</v>
      </c>
      <c r="AV228" s="12" t="s">
        <v>88</v>
      </c>
      <c r="AW228" s="12" t="s">
        <v>32</v>
      </c>
      <c r="AX228" s="12" t="s">
        <v>78</v>
      </c>
      <c r="AY228" s="215" t="s">
        <v>148</v>
      </c>
    </row>
    <row r="229" spans="2:51" s="13" customFormat="1" ht="11.25">
      <c r="B229" s="216"/>
      <c r="C229" s="217"/>
      <c r="D229" s="206" t="s">
        <v>157</v>
      </c>
      <c r="E229" s="218" t="s">
        <v>1</v>
      </c>
      <c r="F229" s="219" t="s">
        <v>159</v>
      </c>
      <c r="G229" s="217"/>
      <c r="H229" s="220">
        <v>10</v>
      </c>
      <c r="I229" s="221"/>
      <c r="J229" s="217"/>
      <c r="K229" s="217"/>
      <c r="L229" s="222"/>
      <c r="M229" s="260"/>
      <c r="N229" s="261"/>
      <c r="O229" s="261"/>
      <c r="P229" s="261"/>
      <c r="Q229" s="261"/>
      <c r="R229" s="261"/>
      <c r="S229" s="261"/>
      <c r="T229" s="262"/>
      <c r="AT229" s="226" t="s">
        <v>157</v>
      </c>
      <c r="AU229" s="226" t="s">
        <v>86</v>
      </c>
      <c r="AV229" s="13" t="s">
        <v>155</v>
      </c>
      <c r="AW229" s="13" t="s">
        <v>32</v>
      </c>
      <c r="AX229" s="13" t="s">
        <v>86</v>
      </c>
      <c r="AY229" s="226" t="s">
        <v>148</v>
      </c>
    </row>
    <row r="230" spans="2:12" s="1" customFormat="1" ht="6.95" customHeight="1">
      <c r="B230" s="49"/>
      <c r="C230" s="50"/>
      <c r="D230" s="50"/>
      <c r="E230" s="50"/>
      <c r="F230" s="50"/>
      <c r="G230" s="50"/>
      <c r="H230" s="50"/>
      <c r="I230" s="142"/>
      <c r="J230" s="50"/>
      <c r="K230" s="50"/>
      <c r="L230" s="38"/>
    </row>
  </sheetData>
  <sheetProtection algorithmName="SHA-512" hashValue="xC9CrQRD8IZ+z+CeQsslzG57hQ22XFqsTgHDpmpiUAZb05VGV2Njok6WbwywefnSVOoPQhKm/ywaXxx5QjyY9w==" saltValue="fbrPoLMOeCMclyZTnKt3WZkbm6hsFvMut9d9/vPA7ZyWTxjz6fVaaotph9nWapzGGshG6GhYDIyZzrJKHBe2Iw==" spinCount="100000" sheet="1" objects="1" scenarios="1" formatColumns="0" formatRows="0" autoFilter="0"/>
  <autoFilter ref="C128:K229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97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88</v>
      </c>
    </row>
    <row r="4" spans="2:46" ht="24.95" customHeight="1">
      <c r="B4" s="20"/>
      <c r="D4" s="107" t="s">
        <v>104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9" t="str">
        <f>'Rekapitulace stavby'!K6</f>
        <v>Rekonstrukce a přístavba sociálního zařízení - stavební úpravy objektu č.p. 248</v>
      </c>
      <c r="F7" s="310"/>
      <c r="G7" s="310"/>
      <c r="H7" s="310"/>
      <c r="L7" s="20"/>
    </row>
    <row r="8" spans="2:12" s="1" customFormat="1" ht="12" customHeight="1">
      <c r="B8" s="38"/>
      <c r="D8" s="109" t="s">
        <v>105</v>
      </c>
      <c r="I8" s="110"/>
      <c r="L8" s="38"/>
    </row>
    <row r="9" spans="2:12" s="1" customFormat="1" ht="36.95" customHeight="1">
      <c r="B9" s="38"/>
      <c r="E9" s="311" t="s">
        <v>1083</v>
      </c>
      <c r="F9" s="312"/>
      <c r="G9" s="312"/>
      <c r="H9" s="312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769</v>
      </c>
      <c r="I12" s="112" t="s">
        <v>22</v>
      </c>
      <c r="J12" s="113" t="str">
        <f>'Rekapitulace stavby'!AN8</f>
        <v>6. 5. 2019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/>
      </c>
      <c r="L14" s="38"/>
    </row>
    <row r="15" spans="2:12" s="1" customFormat="1" ht="18" customHeight="1">
      <c r="B15" s="38"/>
      <c r="E15" s="111" t="str">
        <f>IF('Rekapitulace stavby'!E11="","",'Rekapitulace stavby'!E11)</f>
        <v>Gymnázium a SOŠ pedagogická</v>
      </c>
      <c r="I15" s="112" t="s">
        <v>27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28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3" t="str">
        <f>'Rekapitulace stavby'!E14</f>
        <v>Vyplň údaj</v>
      </c>
      <c r="F18" s="314"/>
      <c r="G18" s="314"/>
      <c r="H18" s="314"/>
      <c r="I18" s="112" t="s">
        <v>27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30</v>
      </c>
      <c r="I20" s="112" t="s">
        <v>25</v>
      </c>
      <c r="J20" s="111" t="str">
        <f>IF('Rekapitulace stavby'!AN16="","",'Rekapitulace stavby'!AN16)</f>
        <v/>
      </c>
      <c r="L20" s="38"/>
    </row>
    <row r="21" spans="2:12" s="1" customFormat="1" ht="18" customHeight="1">
      <c r="B21" s="38"/>
      <c r="E21" s="111" t="str">
        <f>IF('Rekapitulace stavby'!E17="","",'Rekapitulace stavby'!E17)</f>
        <v>Ing Arch Luboš Petříček</v>
      </c>
      <c r="I21" s="112" t="s">
        <v>27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33</v>
      </c>
      <c r="I23" s="112" t="s">
        <v>25</v>
      </c>
      <c r="J23" s="111" t="str">
        <f>IF('Rekapitulace stavby'!AN19="","",'Rekapitulace stavby'!AN19)</f>
        <v>01890000</v>
      </c>
      <c r="L23" s="38"/>
    </row>
    <row r="24" spans="2:12" s="1" customFormat="1" ht="18" customHeight="1">
      <c r="B24" s="38"/>
      <c r="E24" s="111" t="str">
        <f>IF('Rekapitulace stavby'!E20="","",'Rekapitulace stavby'!E20)</f>
        <v>Jan Petr</v>
      </c>
      <c r="I24" s="112" t="s">
        <v>27</v>
      </c>
      <c r="J24" s="111" t="str">
        <f>IF('Rekapitulace stavby'!AN20="","",'Rekapitulace stavby'!AN20)</f>
        <v>CZ8604200451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242.25" customHeight="1">
      <c r="B27" s="114"/>
      <c r="E27" s="315" t="s">
        <v>1084</v>
      </c>
      <c r="F27" s="315"/>
      <c r="G27" s="315"/>
      <c r="H27" s="315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ROUND(J125,2)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ROUND((SUM(BE125:BE179)),2)</f>
        <v>0</v>
      </c>
      <c r="I33" s="123">
        <v>0.21</v>
      </c>
      <c r="J33" s="122">
        <f>ROUND(((SUM(BE125:BE179))*I33),2)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ROUND((SUM(BF125:BF179)),2)</f>
        <v>0</v>
      </c>
      <c r="I34" s="123">
        <v>0.15</v>
      </c>
      <c r="J34" s="122">
        <f>ROUND(((SUM(BF125:BF179))*I34),2)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ROUND((SUM(BG125:BG179)),2)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ROUND((SUM(BH125:BH179)),2)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ROUND((SUM(BI125:BI179)),2)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107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6" t="str">
        <f>E7</f>
        <v>Rekonstrukce a přístavba sociálního zařízení - stavební úpravy objektu č.p. 248</v>
      </c>
      <c r="F85" s="317"/>
      <c r="G85" s="317"/>
      <c r="H85" s="317"/>
      <c r="I85" s="110"/>
      <c r="J85" s="35"/>
      <c r="K85" s="35"/>
      <c r="L85" s="38"/>
    </row>
    <row r="86" spans="2:12" s="1" customFormat="1" ht="12" customHeight="1">
      <c r="B86" s="34"/>
      <c r="C86" s="29" t="s">
        <v>105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8" t="str">
        <f>E9</f>
        <v>04 - VZT</v>
      </c>
      <c r="F87" s="318"/>
      <c r="G87" s="318"/>
      <c r="H87" s="318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6. 5. 2019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Gymnázium a SOŠ pedagogická</v>
      </c>
      <c r="G91" s="35"/>
      <c r="H91" s="35"/>
      <c r="I91" s="112" t="s">
        <v>30</v>
      </c>
      <c r="J91" s="32" t="str">
        <f>E21</f>
        <v>Ing Arch Luboš Petříček</v>
      </c>
      <c r="K91" s="35"/>
      <c r="L91" s="38"/>
    </row>
    <row r="92" spans="2:12" s="1" customFormat="1" ht="15.2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33</v>
      </c>
      <c r="J92" s="32" t="str">
        <f>E24</f>
        <v>Jan Petr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108</v>
      </c>
      <c r="D94" s="147"/>
      <c r="E94" s="147"/>
      <c r="F94" s="147"/>
      <c r="G94" s="147"/>
      <c r="H94" s="147"/>
      <c r="I94" s="148"/>
      <c r="J94" s="149" t="s">
        <v>109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110</v>
      </c>
      <c r="D96" s="35"/>
      <c r="E96" s="35"/>
      <c r="F96" s="35"/>
      <c r="G96" s="35"/>
      <c r="H96" s="35"/>
      <c r="I96" s="110"/>
      <c r="J96" s="79">
        <f>J125</f>
        <v>0</v>
      </c>
      <c r="K96" s="35"/>
      <c r="L96" s="38"/>
      <c r="AU96" s="17" t="s">
        <v>111</v>
      </c>
    </row>
    <row r="97" spans="2:12" s="8" customFormat="1" ht="24.95" customHeight="1">
      <c r="B97" s="151"/>
      <c r="C97" s="152"/>
      <c r="D97" s="153" t="s">
        <v>1085</v>
      </c>
      <c r="E97" s="154"/>
      <c r="F97" s="154"/>
      <c r="G97" s="154"/>
      <c r="H97" s="154"/>
      <c r="I97" s="155"/>
      <c r="J97" s="156">
        <f>J126</f>
        <v>0</v>
      </c>
      <c r="K97" s="152"/>
      <c r="L97" s="157"/>
    </row>
    <row r="98" spans="2:12" s="8" customFormat="1" ht="24.95" customHeight="1">
      <c r="B98" s="151"/>
      <c r="C98" s="152"/>
      <c r="D98" s="153" t="s">
        <v>1086</v>
      </c>
      <c r="E98" s="154"/>
      <c r="F98" s="154"/>
      <c r="G98" s="154"/>
      <c r="H98" s="154"/>
      <c r="I98" s="155"/>
      <c r="J98" s="156">
        <f>J133</f>
        <v>0</v>
      </c>
      <c r="K98" s="152"/>
      <c r="L98" s="157"/>
    </row>
    <row r="99" spans="2:12" s="8" customFormat="1" ht="24.95" customHeight="1">
      <c r="B99" s="151"/>
      <c r="C99" s="152"/>
      <c r="D99" s="153" t="s">
        <v>1087</v>
      </c>
      <c r="E99" s="154"/>
      <c r="F99" s="154"/>
      <c r="G99" s="154"/>
      <c r="H99" s="154"/>
      <c r="I99" s="155"/>
      <c r="J99" s="156">
        <f>J137</f>
        <v>0</v>
      </c>
      <c r="K99" s="152"/>
      <c r="L99" s="157"/>
    </row>
    <row r="100" spans="2:12" s="8" customFormat="1" ht="24.95" customHeight="1">
      <c r="B100" s="151"/>
      <c r="C100" s="152"/>
      <c r="D100" s="153" t="s">
        <v>1088</v>
      </c>
      <c r="E100" s="154"/>
      <c r="F100" s="154"/>
      <c r="G100" s="154"/>
      <c r="H100" s="154"/>
      <c r="I100" s="155"/>
      <c r="J100" s="156">
        <f>J141</f>
        <v>0</v>
      </c>
      <c r="K100" s="152"/>
      <c r="L100" s="157"/>
    </row>
    <row r="101" spans="2:12" s="8" customFormat="1" ht="24.95" customHeight="1">
      <c r="B101" s="151"/>
      <c r="C101" s="152"/>
      <c r="D101" s="153" t="s">
        <v>1089</v>
      </c>
      <c r="E101" s="154"/>
      <c r="F101" s="154"/>
      <c r="G101" s="154"/>
      <c r="H101" s="154"/>
      <c r="I101" s="155"/>
      <c r="J101" s="156">
        <f>J144</f>
        <v>0</v>
      </c>
      <c r="K101" s="152"/>
      <c r="L101" s="157"/>
    </row>
    <row r="102" spans="2:12" s="8" customFormat="1" ht="24.95" customHeight="1">
      <c r="B102" s="151"/>
      <c r="C102" s="152"/>
      <c r="D102" s="153" t="s">
        <v>1090</v>
      </c>
      <c r="E102" s="154"/>
      <c r="F102" s="154"/>
      <c r="G102" s="154"/>
      <c r="H102" s="154"/>
      <c r="I102" s="155"/>
      <c r="J102" s="156">
        <f>J149</f>
        <v>0</v>
      </c>
      <c r="K102" s="152"/>
      <c r="L102" s="157"/>
    </row>
    <row r="103" spans="2:12" s="8" customFormat="1" ht="24.95" customHeight="1">
      <c r="B103" s="151"/>
      <c r="C103" s="152"/>
      <c r="D103" s="153" t="s">
        <v>1091</v>
      </c>
      <c r="E103" s="154"/>
      <c r="F103" s="154"/>
      <c r="G103" s="154"/>
      <c r="H103" s="154"/>
      <c r="I103" s="155"/>
      <c r="J103" s="156">
        <f>J167</f>
        <v>0</v>
      </c>
      <c r="K103" s="152"/>
      <c r="L103" s="157"/>
    </row>
    <row r="104" spans="2:12" s="8" customFormat="1" ht="24.95" customHeight="1">
      <c r="B104" s="151"/>
      <c r="C104" s="152"/>
      <c r="D104" s="153" t="s">
        <v>1092</v>
      </c>
      <c r="E104" s="154"/>
      <c r="F104" s="154"/>
      <c r="G104" s="154"/>
      <c r="H104" s="154"/>
      <c r="I104" s="155"/>
      <c r="J104" s="156">
        <f>J170</f>
        <v>0</v>
      </c>
      <c r="K104" s="152"/>
      <c r="L104" s="157"/>
    </row>
    <row r="105" spans="2:12" s="8" customFormat="1" ht="24.95" customHeight="1">
      <c r="B105" s="151"/>
      <c r="C105" s="152"/>
      <c r="D105" s="153" t="s">
        <v>1093</v>
      </c>
      <c r="E105" s="154"/>
      <c r="F105" s="154"/>
      <c r="G105" s="154"/>
      <c r="H105" s="154"/>
      <c r="I105" s="155"/>
      <c r="J105" s="156">
        <f>J173</f>
        <v>0</v>
      </c>
      <c r="K105" s="152"/>
      <c r="L105" s="157"/>
    </row>
    <row r="106" spans="2:12" s="1" customFormat="1" ht="21.75" customHeight="1">
      <c r="B106" s="34"/>
      <c r="C106" s="35"/>
      <c r="D106" s="35"/>
      <c r="E106" s="35"/>
      <c r="F106" s="35"/>
      <c r="G106" s="35"/>
      <c r="H106" s="35"/>
      <c r="I106" s="110"/>
      <c r="J106" s="35"/>
      <c r="K106" s="35"/>
      <c r="L106" s="38"/>
    </row>
    <row r="107" spans="2:12" s="1" customFormat="1" ht="6.95" customHeight="1">
      <c r="B107" s="49"/>
      <c r="C107" s="50"/>
      <c r="D107" s="50"/>
      <c r="E107" s="50"/>
      <c r="F107" s="50"/>
      <c r="G107" s="50"/>
      <c r="H107" s="50"/>
      <c r="I107" s="142"/>
      <c r="J107" s="50"/>
      <c r="K107" s="50"/>
      <c r="L107" s="38"/>
    </row>
    <row r="111" spans="2:12" s="1" customFormat="1" ht="6.95" customHeight="1">
      <c r="B111" s="51"/>
      <c r="C111" s="52"/>
      <c r="D111" s="52"/>
      <c r="E111" s="52"/>
      <c r="F111" s="52"/>
      <c r="G111" s="52"/>
      <c r="H111" s="52"/>
      <c r="I111" s="145"/>
      <c r="J111" s="52"/>
      <c r="K111" s="52"/>
      <c r="L111" s="38"/>
    </row>
    <row r="112" spans="2:12" s="1" customFormat="1" ht="24.95" customHeight="1">
      <c r="B112" s="34"/>
      <c r="C112" s="23" t="s">
        <v>133</v>
      </c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12" s="1" customFormat="1" ht="12" customHeight="1">
      <c r="B114" s="34"/>
      <c r="C114" s="29" t="s">
        <v>16</v>
      </c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12" s="1" customFormat="1" ht="16.5" customHeight="1">
      <c r="B115" s="34"/>
      <c r="C115" s="35"/>
      <c r="D115" s="35"/>
      <c r="E115" s="316" t="str">
        <f>E7</f>
        <v>Rekonstrukce a přístavba sociálního zařízení - stavební úpravy objektu č.p. 248</v>
      </c>
      <c r="F115" s="317"/>
      <c r="G115" s="317"/>
      <c r="H115" s="317"/>
      <c r="I115" s="110"/>
      <c r="J115" s="35"/>
      <c r="K115" s="35"/>
      <c r="L115" s="38"/>
    </row>
    <row r="116" spans="2:12" s="1" customFormat="1" ht="12" customHeight="1">
      <c r="B116" s="34"/>
      <c r="C116" s="29" t="s">
        <v>105</v>
      </c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16.5" customHeight="1">
      <c r="B117" s="34"/>
      <c r="C117" s="35"/>
      <c r="D117" s="35"/>
      <c r="E117" s="288" t="str">
        <f>E9</f>
        <v>04 - VZT</v>
      </c>
      <c r="F117" s="318"/>
      <c r="G117" s="318"/>
      <c r="H117" s="318"/>
      <c r="I117" s="110"/>
      <c r="J117" s="35"/>
      <c r="K117" s="35"/>
      <c r="L117" s="38"/>
    </row>
    <row r="118" spans="2:12" s="1" customFormat="1" ht="6.95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12" customHeight="1">
      <c r="B119" s="34"/>
      <c r="C119" s="29" t="s">
        <v>20</v>
      </c>
      <c r="D119" s="35"/>
      <c r="E119" s="35"/>
      <c r="F119" s="27" t="str">
        <f>F12</f>
        <v xml:space="preserve"> </v>
      </c>
      <c r="G119" s="35"/>
      <c r="H119" s="35"/>
      <c r="I119" s="112" t="s">
        <v>22</v>
      </c>
      <c r="J119" s="61" t="str">
        <f>IF(J12="","",J12)</f>
        <v>6. 5. 2019</v>
      </c>
      <c r="K119" s="35"/>
      <c r="L119" s="38"/>
    </row>
    <row r="120" spans="2:12" s="1" customFormat="1" ht="6.95" customHeight="1">
      <c r="B120" s="34"/>
      <c r="C120" s="35"/>
      <c r="D120" s="35"/>
      <c r="E120" s="35"/>
      <c r="F120" s="35"/>
      <c r="G120" s="35"/>
      <c r="H120" s="35"/>
      <c r="I120" s="110"/>
      <c r="J120" s="35"/>
      <c r="K120" s="35"/>
      <c r="L120" s="38"/>
    </row>
    <row r="121" spans="2:12" s="1" customFormat="1" ht="27.95" customHeight="1">
      <c r="B121" s="34"/>
      <c r="C121" s="29" t="s">
        <v>24</v>
      </c>
      <c r="D121" s="35"/>
      <c r="E121" s="35"/>
      <c r="F121" s="27" t="str">
        <f>E15</f>
        <v>Gymnázium a SOŠ pedagogická</v>
      </c>
      <c r="G121" s="35"/>
      <c r="H121" s="35"/>
      <c r="I121" s="112" t="s">
        <v>30</v>
      </c>
      <c r="J121" s="32" t="str">
        <f>E21</f>
        <v>Ing Arch Luboš Petříček</v>
      </c>
      <c r="K121" s="35"/>
      <c r="L121" s="38"/>
    </row>
    <row r="122" spans="2:12" s="1" customFormat="1" ht="15.2" customHeight="1">
      <c r="B122" s="34"/>
      <c r="C122" s="29" t="s">
        <v>28</v>
      </c>
      <c r="D122" s="35"/>
      <c r="E122" s="35"/>
      <c r="F122" s="27" t="str">
        <f>IF(E18="","",E18)</f>
        <v>Vyplň údaj</v>
      </c>
      <c r="G122" s="35"/>
      <c r="H122" s="35"/>
      <c r="I122" s="112" t="s">
        <v>33</v>
      </c>
      <c r="J122" s="32" t="str">
        <f>E24</f>
        <v>Jan Petr</v>
      </c>
      <c r="K122" s="35"/>
      <c r="L122" s="38"/>
    </row>
    <row r="123" spans="2:12" s="1" customFormat="1" ht="10.35" customHeight="1">
      <c r="B123" s="34"/>
      <c r="C123" s="35"/>
      <c r="D123" s="35"/>
      <c r="E123" s="35"/>
      <c r="F123" s="35"/>
      <c r="G123" s="35"/>
      <c r="H123" s="35"/>
      <c r="I123" s="110"/>
      <c r="J123" s="35"/>
      <c r="K123" s="35"/>
      <c r="L123" s="38"/>
    </row>
    <row r="124" spans="2:20" s="10" customFormat="1" ht="29.25" customHeight="1">
      <c r="B124" s="165"/>
      <c r="C124" s="166" t="s">
        <v>134</v>
      </c>
      <c r="D124" s="167" t="s">
        <v>63</v>
      </c>
      <c r="E124" s="167" t="s">
        <v>59</v>
      </c>
      <c r="F124" s="167" t="s">
        <v>60</v>
      </c>
      <c r="G124" s="167" t="s">
        <v>135</v>
      </c>
      <c r="H124" s="167" t="s">
        <v>136</v>
      </c>
      <c r="I124" s="168" t="s">
        <v>137</v>
      </c>
      <c r="J124" s="167" t="s">
        <v>109</v>
      </c>
      <c r="K124" s="169" t="s">
        <v>138</v>
      </c>
      <c r="L124" s="170"/>
      <c r="M124" s="70" t="s">
        <v>1</v>
      </c>
      <c r="N124" s="71" t="s">
        <v>42</v>
      </c>
      <c r="O124" s="71" t="s">
        <v>139</v>
      </c>
      <c r="P124" s="71" t="s">
        <v>140</v>
      </c>
      <c r="Q124" s="71" t="s">
        <v>141</v>
      </c>
      <c r="R124" s="71" t="s">
        <v>142</v>
      </c>
      <c r="S124" s="71" t="s">
        <v>143</v>
      </c>
      <c r="T124" s="72" t="s">
        <v>144</v>
      </c>
    </row>
    <row r="125" spans="2:63" s="1" customFormat="1" ht="22.9" customHeight="1">
      <c r="B125" s="34"/>
      <c r="C125" s="77" t="s">
        <v>145</v>
      </c>
      <c r="D125" s="35"/>
      <c r="E125" s="35"/>
      <c r="F125" s="35"/>
      <c r="G125" s="35"/>
      <c r="H125" s="35"/>
      <c r="I125" s="110"/>
      <c r="J125" s="171">
        <f>BK125</f>
        <v>0</v>
      </c>
      <c r="K125" s="35"/>
      <c r="L125" s="38"/>
      <c r="M125" s="73"/>
      <c r="N125" s="74"/>
      <c r="O125" s="74"/>
      <c r="P125" s="172">
        <f>P126+P133+P137+P141+P144+P149+P167+P170+P173</f>
        <v>0</v>
      </c>
      <c r="Q125" s="74"/>
      <c r="R125" s="172">
        <f>R126+R133+R137+R141+R144+R149+R167+R170+R173</f>
        <v>0</v>
      </c>
      <c r="S125" s="74"/>
      <c r="T125" s="173">
        <f>T126+T133+T137+T141+T144+T149+T167+T170+T173</f>
        <v>0</v>
      </c>
      <c r="AT125" s="17" t="s">
        <v>77</v>
      </c>
      <c r="AU125" s="17" t="s">
        <v>111</v>
      </c>
      <c r="BK125" s="174">
        <f>BK126+BK133+BK137+BK141+BK144+BK149+BK167+BK170+BK173</f>
        <v>0</v>
      </c>
    </row>
    <row r="126" spans="2:63" s="11" customFormat="1" ht="25.9" customHeight="1">
      <c r="B126" s="175"/>
      <c r="C126" s="176"/>
      <c r="D126" s="177" t="s">
        <v>77</v>
      </c>
      <c r="E126" s="178" t="s">
        <v>1094</v>
      </c>
      <c r="F126" s="178" t="s">
        <v>1095</v>
      </c>
      <c r="G126" s="176"/>
      <c r="H126" s="176"/>
      <c r="I126" s="179"/>
      <c r="J126" s="180">
        <f>BK126</f>
        <v>0</v>
      </c>
      <c r="K126" s="176"/>
      <c r="L126" s="181"/>
      <c r="M126" s="182"/>
      <c r="N126" s="183"/>
      <c r="O126" s="183"/>
      <c r="P126" s="184">
        <f>SUM(P127:P132)</f>
        <v>0</v>
      </c>
      <c r="Q126" s="183"/>
      <c r="R126" s="184">
        <f>SUM(R127:R132)</f>
        <v>0</v>
      </c>
      <c r="S126" s="183"/>
      <c r="T126" s="185">
        <f>SUM(T127:T132)</f>
        <v>0</v>
      </c>
      <c r="AR126" s="186" t="s">
        <v>86</v>
      </c>
      <c r="AT126" s="187" t="s">
        <v>77</v>
      </c>
      <c r="AU126" s="187" t="s">
        <v>78</v>
      </c>
      <c r="AY126" s="186" t="s">
        <v>148</v>
      </c>
      <c r="BK126" s="188">
        <f>SUM(BK127:BK132)</f>
        <v>0</v>
      </c>
    </row>
    <row r="127" spans="2:65" s="1" customFormat="1" ht="24" customHeight="1">
      <c r="B127" s="34"/>
      <c r="C127" s="191" t="s">
        <v>78</v>
      </c>
      <c r="D127" s="191" t="s">
        <v>150</v>
      </c>
      <c r="E127" s="192" t="s">
        <v>1096</v>
      </c>
      <c r="F127" s="193" t="s">
        <v>1097</v>
      </c>
      <c r="G127" s="194" t="s">
        <v>806</v>
      </c>
      <c r="H127" s="195">
        <v>4</v>
      </c>
      <c r="I127" s="196"/>
      <c r="J127" s="197">
        <f>ROUND(I127*H127,2)</f>
        <v>0</v>
      </c>
      <c r="K127" s="193" t="s">
        <v>1</v>
      </c>
      <c r="L127" s="38"/>
      <c r="M127" s="198" t="s">
        <v>1</v>
      </c>
      <c r="N127" s="199" t="s">
        <v>43</v>
      </c>
      <c r="O127" s="66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02" t="s">
        <v>155</v>
      </c>
      <c r="AT127" s="202" t="s">
        <v>150</v>
      </c>
      <c r="AU127" s="202" t="s">
        <v>86</v>
      </c>
      <c r="AY127" s="17" t="s">
        <v>148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86</v>
      </c>
      <c r="BK127" s="203">
        <f>ROUND(I127*H127,2)</f>
        <v>0</v>
      </c>
      <c r="BL127" s="17" t="s">
        <v>155</v>
      </c>
      <c r="BM127" s="202" t="s">
        <v>88</v>
      </c>
    </row>
    <row r="128" spans="2:47" s="1" customFormat="1" ht="19.5">
      <c r="B128" s="34"/>
      <c r="C128" s="35"/>
      <c r="D128" s="206" t="s">
        <v>182</v>
      </c>
      <c r="E128" s="35"/>
      <c r="F128" s="237" t="s">
        <v>1098</v>
      </c>
      <c r="G128" s="35"/>
      <c r="H128" s="35"/>
      <c r="I128" s="110"/>
      <c r="J128" s="35"/>
      <c r="K128" s="35"/>
      <c r="L128" s="38"/>
      <c r="M128" s="238"/>
      <c r="N128" s="66"/>
      <c r="O128" s="66"/>
      <c r="P128" s="66"/>
      <c r="Q128" s="66"/>
      <c r="R128" s="66"/>
      <c r="S128" s="66"/>
      <c r="T128" s="67"/>
      <c r="AT128" s="17" t="s">
        <v>182</v>
      </c>
      <c r="AU128" s="17" t="s">
        <v>86</v>
      </c>
    </row>
    <row r="129" spans="2:65" s="1" customFormat="1" ht="24" customHeight="1">
      <c r="B129" s="34"/>
      <c r="C129" s="191" t="s">
        <v>78</v>
      </c>
      <c r="D129" s="191" t="s">
        <v>150</v>
      </c>
      <c r="E129" s="192" t="s">
        <v>1099</v>
      </c>
      <c r="F129" s="193" t="s">
        <v>1100</v>
      </c>
      <c r="G129" s="194" t="s">
        <v>806</v>
      </c>
      <c r="H129" s="195">
        <v>2</v>
      </c>
      <c r="I129" s="196"/>
      <c r="J129" s="197">
        <f>ROUND(I129*H129,2)</f>
        <v>0</v>
      </c>
      <c r="K129" s="193" t="s">
        <v>1</v>
      </c>
      <c r="L129" s="38"/>
      <c r="M129" s="198" t="s">
        <v>1</v>
      </c>
      <c r="N129" s="199" t="s">
        <v>43</v>
      </c>
      <c r="O129" s="66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02" t="s">
        <v>155</v>
      </c>
      <c r="AT129" s="202" t="s">
        <v>150</v>
      </c>
      <c r="AU129" s="202" t="s">
        <v>86</v>
      </c>
      <c r="AY129" s="17" t="s">
        <v>148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86</v>
      </c>
      <c r="BK129" s="203">
        <f>ROUND(I129*H129,2)</f>
        <v>0</v>
      </c>
      <c r="BL129" s="17" t="s">
        <v>155</v>
      </c>
      <c r="BM129" s="202" t="s">
        <v>155</v>
      </c>
    </row>
    <row r="130" spans="2:47" s="1" customFormat="1" ht="19.5">
      <c r="B130" s="34"/>
      <c r="C130" s="35"/>
      <c r="D130" s="206" t="s">
        <v>182</v>
      </c>
      <c r="E130" s="35"/>
      <c r="F130" s="237" t="s">
        <v>1098</v>
      </c>
      <c r="G130" s="35"/>
      <c r="H130" s="35"/>
      <c r="I130" s="110"/>
      <c r="J130" s="35"/>
      <c r="K130" s="35"/>
      <c r="L130" s="38"/>
      <c r="M130" s="238"/>
      <c r="N130" s="66"/>
      <c r="O130" s="66"/>
      <c r="P130" s="66"/>
      <c r="Q130" s="66"/>
      <c r="R130" s="66"/>
      <c r="S130" s="66"/>
      <c r="T130" s="67"/>
      <c r="AT130" s="17" t="s">
        <v>182</v>
      </c>
      <c r="AU130" s="17" t="s">
        <v>86</v>
      </c>
    </row>
    <row r="131" spans="2:65" s="1" customFormat="1" ht="24" customHeight="1">
      <c r="B131" s="34"/>
      <c r="C131" s="191" t="s">
        <v>78</v>
      </c>
      <c r="D131" s="191" t="s">
        <v>150</v>
      </c>
      <c r="E131" s="192" t="s">
        <v>1101</v>
      </c>
      <c r="F131" s="193" t="s">
        <v>1102</v>
      </c>
      <c r="G131" s="194" t="s">
        <v>806</v>
      </c>
      <c r="H131" s="195">
        <v>1</v>
      </c>
      <c r="I131" s="196"/>
      <c r="J131" s="197">
        <f>ROUND(I131*H131,2)</f>
        <v>0</v>
      </c>
      <c r="K131" s="193" t="s">
        <v>1</v>
      </c>
      <c r="L131" s="38"/>
      <c r="M131" s="198" t="s">
        <v>1</v>
      </c>
      <c r="N131" s="199" t="s">
        <v>43</v>
      </c>
      <c r="O131" s="66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02" t="s">
        <v>155</v>
      </c>
      <c r="AT131" s="202" t="s">
        <v>150</v>
      </c>
      <c r="AU131" s="202" t="s">
        <v>86</v>
      </c>
      <c r="AY131" s="17" t="s">
        <v>148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86</v>
      </c>
      <c r="BK131" s="203">
        <f>ROUND(I131*H131,2)</f>
        <v>0</v>
      </c>
      <c r="BL131" s="17" t="s">
        <v>155</v>
      </c>
      <c r="BM131" s="202" t="s">
        <v>185</v>
      </c>
    </row>
    <row r="132" spans="2:47" s="1" customFormat="1" ht="19.5">
      <c r="B132" s="34"/>
      <c r="C132" s="35"/>
      <c r="D132" s="206" t="s">
        <v>182</v>
      </c>
      <c r="E132" s="35"/>
      <c r="F132" s="237" t="s">
        <v>1103</v>
      </c>
      <c r="G132" s="35"/>
      <c r="H132" s="35"/>
      <c r="I132" s="110"/>
      <c r="J132" s="35"/>
      <c r="K132" s="35"/>
      <c r="L132" s="38"/>
      <c r="M132" s="238"/>
      <c r="N132" s="66"/>
      <c r="O132" s="66"/>
      <c r="P132" s="66"/>
      <c r="Q132" s="66"/>
      <c r="R132" s="66"/>
      <c r="S132" s="66"/>
      <c r="T132" s="67"/>
      <c r="AT132" s="17" t="s">
        <v>182</v>
      </c>
      <c r="AU132" s="17" t="s">
        <v>86</v>
      </c>
    </row>
    <row r="133" spans="2:63" s="11" customFormat="1" ht="25.9" customHeight="1">
      <c r="B133" s="175"/>
      <c r="C133" s="176"/>
      <c r="D133" s="177" t="s">
        <v>77</v>
      </c>
      <c r="E133" s="178" t="s">
        <v>1104</v>
      </c>
      <c r="F133" s="178" t="s">
        <v>1105</v>
      </c>
      <c r="G133" s="176"/>
      <c r="H133" s="176"/>
      <c r="I133" s="179"/>
      <c r="J133" s="180">
        <f>BK133</f>
        <v>0</v>
      </c>
      <c r="K133" s="176"/>
      <c r="L133" s="181"/>
      <c r="M133" s="182"/>
      <c r="N133" s="183"/>
      <c r="O133" s="183"/>
      <c r="P133" s="184">
        <f>SUM(P134:P136)</f>
        <v>0</v>
      </c>
      <c r="Q133" s="183"/>
      <c r="R133" s="184">
        <f>SUM(R134:R136)</f>
        <v>0</v>
      </c>
      <c r="S133" s="183"/>
      <c r="T133" s="185">
        <f>SUM(T134:T136)</f>
        <v>0</v>
      </c>
      <c r="AR133" s="186" t="s">
        <v>86</v>
      </c>
      <c r="AT133" s="187" t="s">
        <v>77</v>
      </c>
      <c r="AU133" s="187" t="s">
        <v>78</v>
      </c>
      <c r="AY133" s="186" t="s">
        <v>148</v>
      </c>
      <c r="BK133" s="188">
        <f>SUM(BK134:BK136)</f>
        <v>0</v>
      </c>
    </row>
    <row r="134" spans="2:65" s="1" customFormat="1" ht="24" customHeight="1">
      <c r="B134" s="34"/>
      <c r="C134" s="191" t="s">
        <v>78</v>
      </c>
      <c r="D134" s="191" t="s">
        <v>150</v>
      </c>
      <c r="E134" s="192" t="s">
        <v>1106</v>
      </c>
      <c r="F134" s="193" t="s">
        <v>1107</v>
      </c>
      <c r="G134" s="194" t="s">
        <v>806</v>
      </c>
      <c r="H134" s="195">
        <v>30</v>
      </c>
      <c r="I134" s="196"/>
      <c r="J134" s="197">
        <f>ROUND(I134*H134,2)</f>
        <v>0</v>
      </c>
      <c r="K134" s="193" t="s">
        <v>1</v>
      </c>
      <c r="L134" s="38"/>
      <c r="M134" s="198" t="s">
        <v>1</v>
      </c>
      <c r="N134" s="199" t="s">
        <v>43</v>
      </c>
      <c r="O134" s="66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02" t="s">
        <v>155</v>
      </c>
      <c r="AT134" s="202" t="s">
        <v>150</v>
      </c>
      <c r="AU134" s="202" t="s">
        <v>86</v>
      </c>
      <c r="AY134" s="17" t="s">
        <v>148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86</v>
      </c>
      <c r="BK134" s="203">
        <f>ROUND(I134*H134,2)</f>
        <v>0</v>
      </c>
      <c r="BL134" s="17" t="s">
        <v>155</v>
      </c>
      <c r="BM134" s="202" t="s">
        <v>163</v>
      </c>
    </row>
    <row r="135" spans="2:65" s="1" customFormat="1" ht="16.5" customHeight="1">
      <c r="B135" s="34"/>
      <c r="C135" s="191" t="s">
        <v>78</v>
      </c>
      <c r="D135" s="191" t="s">
        <v>150</v>
      </c>
      <c r="E135" s="192" t="s">
        <v>1108</v>
      </c>
      <c r="F135" s="193" t="s">
        <v>1109</v>
      </c>
      <c r="G135" s="194" t="s">
        <v>806</v>
      </c>
      <c r="H135" s="195">
        <v>1</v>
      </c>
      <c r="I135" s="196"/>
      <c r="J135" s="197">
        <f>ROUND(I135*H135,2)</f>
        <v>0</v>
      </c>
      <c r="K135" s="193" t="s">
        <v>1</v>
      </c>
      <c r="L135" s="38"/>
      <c r="M135" s="198" t="s">
        <v>1</v>
      </c>
      <c r="N135" s="199" t="s">
        <v>43</v>
      </c>
      <c r="O135" s="6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02" t="s">
        <v>155</v>
      </c>
      <c r="AT135" s="202" t="s">
        <v>150</v>
      </c>
      <c r="AU135" s="202" t="s">
        <v>86</v>
      </c>
      <c r="AY135" s="17" t="s">
        <v>148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86</v>
      </c>
      <c r="BK135" s="203">
        <f>ROUND(I135*H135,2)</f>
        <v>0</v>
      </c>
      <c r="BL135" s="17" t="s">
        <v>155</v>
      </c>
      <c r="BM135" s="202" t="s">
        <v>216</v>
      </c>
    </row>
    <row r="136" spans="2:65" s="1" customFormat="1" ht="16.5" customHeight="1">
      <c r="B136" s="34"/>
      <c r="C136" s="191" t="s">
        <v>78</v>
      </c>
      <c r="D136" s="191" t="s">
        <v>150</v>
      </c>
      <c r="E136" s="192" t="s">
        <v>1110</v>
      </c>
      <c r="F136" s="193" t="s">
        <v>1111</v>
      </c>
      <c r="G136" s="194" t="s">
        <v>806</v>
      </c>
      <c r="H136" s="195">
        <v>1</v>
      </c>
      <c r="I136" s="196"/>
      <c r="J136" s="197">
        <f>ROUND(I136*H136,2)</f>
        <v>0</v>
      </c>
      <c r="K136" s="193" t="s">
        <v>1</v>
      </c>
      <c r="L136" s="38"/>
      <c r="M136" s="198" t="s">
        <v>1</v>
      </c>
      <c r="N136" s="199" t="s">
        <v>43</v>
      </c>
      <c r="O136" s="66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02" t="s">
        <v>155</v>
      </c>
      <c r="AT136" s="202" t="s">
        <v>150</v>
      </c>
      <c r="AU136" s="202" t="s">
        <v>86</v>
      </c>
      <c r="AY136" s="17" t="s">
        <v>148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86</v>
      </c>
      <c r="BK136" s="203">
        <f>ROUND(I136*H136,2)</f>
        <v>0</v>
      </c>
      <c r="BL136" s="17" t="s">
        <v>155</v>
      </c>
      <c r="BM136" s="202" t="s">
        <v>231</v>
      </c>
    </row>
    <row r="137" spans="2:63" s="11" customFormat="1" ht="25.9" customHeight="1">
      <c r="B137" s="175"/>
      <c r="C137" s="176"/>
      <c r="D137" s="177" t="s">
        <v>77</v>
      </c>
      <c r="E137" s="178" t="s">
        <v>1112</v>
      </c>
      <c r="F137" s="178" t="s">
        <v>1113</v>
      </c>
      <c r="G137" s="176"/>
      <c r="H137" s="176"/>
      <c r="I137" s="179"/>
      <c r="J137" s="180">
        <f>BK137</f>
        <v>0</v>
      </c>
      <c r="K137" s="176"/>
      <c r="L137" s="181"/>
      <c r="M137" s="182"/>
      <c r="N137" s="183"/>
      <c r="O137" s="183"/>
      <c r="P137" s="184">
        <f>SUM(P138:P140)</f>
        <v>0</v>
      </c>
      <c r="Q137" s="183"/>
      <c r="R137" s="184">
        <f>SUM(R138:R140)</f>
        <v>0</v>
      </c>
      <c r="S137" s="183"/>
      <c r="T137" s="185">
        <f>SUM(T138:T140)</f>
        <v>0</v>
      </c>
      <c r="AR137" s="186" t="s">
        <v>86</v>
      </c>
      <c r="AT137" s="187" t="s">
        <v>77</v>
      </c>
      <c r="AU137" s="187" t="s">
        <v>78</v>
      </c>
      <c r="AY137" s="186" t="s">
        <v>148</v>
      </c>
      <c r="BK137" s="188">
        <f>SUM(BK138:BK140)</f>
        <v>0</v>
      </c>
    </row>
    <row r="138" spans="2:65" s="1" customFormat="1" ht="24" customHeight="1">
      <c r="B138" s="34"/>
      <c r="C138" s="191" t="s">
        <v>78</v>
      </c>
      <c r="D138" s="191" t="s">
        <v>150</v>
      </c>
      <c r="E138" s="192" t="s">
        <v>1114</v>
      </c>
      <c r="F138" s="193" t="s">
        <v>1115</v>
      </c>
      <c r="G138" s="194" t="s">
        <v>806</v>
      </c>
      <c r="H138" s="195">
        <v>4</v>
      </c>
      <c r="I138" s="196"/>
      <c r="J138" s="197">
        <f>ROUND(I138*H138,2)</f>
        <v>0</v>
      </c>
      <c r="K138" s="193" t="s">
        <v>1</v>
      </c>
      <c r="L138" s="38"/>
      <c r="M138" s="198" t="s">
        <v>1</v>
      </c>
      <c r="N138" s="199" t="s">
        <v>43</v>
      </c>
      <c r="O138" s="66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02" t="s">
        <v>155</v>
      </c>
      <c r="AT138" s="202" t="s">
        <v>150</v>
      </c>
      <c r="AU138" s="202" t="s">
        <v>86</v>
      </c>
      <c r="AY138" s="17" t="s">
        <v>148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86</v>
      </c>
      <c r="BK138" s="203">
        <f>ROUND(I138*H138,2)</f>
        <v>0</v>
      </c>
      <c r="BL138" s="17" t="s">
        <v>155</v>
      </c>
      <c r="BM138" s="202" t="s">
        <v>243</v>
      </c>
    </row>
    <row r="139" spans="2:65" s="1" customFormat="1" ht="24" customHeight="1">
      <c r="B139" s="34"/>
      <c r="C139" s="191" t="s">
        <v>78</v>
      </c>
      <c r="D139" s="191" t="s">
        <v>150</v>
      </c>
      <c r="E139" s="192" t="s">
        <v>1116</v>
      </c>
      <c r="F139" s="193" t="s">
        <v>1117</v>
      </c>
      <c r="G139" s="194" t="s">
        <v>806</v>
      </c>
      <c r="H139" s="195">
        <v>2</v>
      </c>
      <c r="I139" s="196"/>
      <c r="J139" s="197">
        <f>ROUND(I139*H139,2)</f>
        <v>0</v>
      </c>
      <c r="K139" s="193" t="s">
        <v>1</v>
      </c>
      <c r="L139" s="38"/>
      <c r="M139" s="198" t="s">
        <v>1</v>
      </c>
      <c r="N139" s="199" t="s">
        <v>43</v>
      </c>
      <c r="O139" s="6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02" t="s">
        <v>155</v>
      </c>
      <c r="AT139" s="202" t="s">
        <v>150</v>
      </c>
      <c r="AU139" s="202" t="s">
        <v>86</v>
      </c>
      <c r="AY139" s="17" t="s">
        <v>148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86</v>
      </c>
      <c r="BK139" s="203">
        <f>ROUND(I139*H139,2)</f>
        <v>0</v>
      </c>
      <c r="BL139" s="17" t="s">
        <v>155</v>
      </c>
      <c r="BM139" s="202" t="s">
        <v>171</v>
      </c>
    </row>
    <row r="140" spans="2:65" s="1" customFormat="1" ht="24" customHeight="1">
      <c r="B140" s="34"/>
      <c r="C140" s="191" t="s">
        <v>78</v>
      </c>
      <c r="D140" s="191" t="s">
        <v>150</v>
      </c>
      <c r="E140" s="192" t="s">
        <v>1118</v>
      </c>
      <c r="F140" s="193" t="s">
        <v>1119</v>
      </c>
      <c r="G140" s="194" t="s">
        <v>806</v>
      </c>
      <c r="H140" s="195">
        <v>1</v>
      </c>
      <c r="I140" s="196"/>
      <c r="J140" s="197">
        <f>ROUND(I140*H140,2)</f>
        <v>0</v>
      </c>
      <c r="K140" s="193" t="s">
        <v>1</v>
      </c>
      <c r="L140" s="38"/>
      <c r="M140" s="198" t="s">
        <v>1</v>
      </c>
      <c r="N140" s="199" t="s">
        <v>43</v>
      </c>
      <c r="O140" s="66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02" t="s">
        <v>155</v>
      </c>
      <c r="AT140" s="202" t="s">
        <v>150</v>
      </c>
      <c r="AU140" s="202" t="s">
        <v>86</v>
      </c>
      <c r="AY140" s="17" t="s">
        <v>148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86</v>
      </c>
      <c r="BK140" s="203">
        <f>ROUND(I140*H140,2)</f>
        <v>0</v>
      </c>
      <c r="BL140" s="17" t="s">
        <v>155</v>
      </c>
      <c r="BM140" s="202" t="s">
        <v>259</v>
      </c>
    </row>
    <row r="141" spans="2:63" s="11" customFormat="1" ht="25.9" customHeight="1">
      <c r="B141" s="175"/>
      <c r="C141" s="176"/>
      <c r="D141" s="177" t="s">
        <v>77</v>
      </c>
      <c r="E141" s="178" t="s">
        <v>1120</v>
      </c>
      <c r="F141" s="178" t="s">
        <v>1121</v>
      </c>
      <c r="G141" s="176"/>
      <c r="H141" s="176"/>
      <c r="I141" s="179"/>
      <c r="J141" s="180">
        <f>BK141</f>
        <v>0</v>
      </c>
      <c r="K141" s="176"/>
      <c r="L141" s="181"/>
      <c r="M141" s="182"/>
      <c r="N141" s="183"/>
      <c r="O141" s="183"/>
      <c r="P141" s="184">
        <f>SUM(P142:P143)</f>
        <v>0</v>
      </c>
      <c r="Q141" s="183"/>
      <c r="R141" s="184">
        <f>SUM(R142:R143)</f>
        <v>0</v>
      </c>
      <c r="S141" s="183"/>
      <c r="T141" s="185">
        <f>SUM(T142:T143)</f>
        <v>0</v>
      </c>
      <c r="AR141" s="186" t="s">
        <v>86</v>
      </c>
      <c r="AT141" s="187" t="s">
        <v>77</v>
      </c>
      <c r="AU141" s="187" t="s">
        <v>78</v>
      </c>
      <c r="AY141" s="186" t="s">
        <v>148</v>
      </c>
      <c r="BK141" s="188">
        <f>SUM(BK142:BK143)</f>
        <v>0</v>
      </c>
    </row>
    <row r="142" spans="2:65" s="1" customFormat="1" ht="16.5" customHeight="1">
      <c r="B142" s="34"/>
      <c r="C142" s="191" t="s">
        <v>78</v>
      </c>
      <c r="D142" s="191" t="s">
        <v>150</v>
      </c>
      <c r="E142" s="192" t="s">
        <v>1122</v>
      </c>
      <c r="F142" s="193" t="s">
        <v>1123</v>
      </c>
      <c r="G142" s="194" t="s">
        <v>806</v>
      </c>
      <c r="H142" s="195">
        <v>4</v>
      </c>
      <c r="I142" s="196"/>
      <c r="J142" s="197">
        <f>ROUND(I142*H142,2)</f>
        <v>0</v>
      </c>
      <c r="K142" s="193" t="s">
        <v>1</v>
      </c>
      <c r="L142" s="38"/>
      <c r="M142" s="198" t="s">
        <v>1</v>
      </c>
      <c r="N142" s="199" t="s">
        <v>43</v>
      </c>
      <c r="O142" s="66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202" t="s">
        <v>155</v>
      </c>
      <c r="AT142" s="202" t="s">
        <v>150</v>
      </c>
      <c r="AU142" s="202" t="s">
        <v>86</v>
      </c>
      <c r="AY142" s="17" t="s">
        <v>148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86</v>
      </c>
      <c r="BK142" s="203">
        <f>ROUND(I142*H142,2)</f>
        <v>0</v>
      </c>
      <c r="BL142" s="17" t="s">
        <v>155</v>
      </c>
      <c r="BM142" s="202" t="s">
        <v>271</v>
      </c>
    </row>
    <row r="143" spans="2:65" s="1" customFormat="1" ht="16.5" customHeight="1">
      <c r="B143" s="34"/>
      <c r="C143" s="191" t="s">
        <v>78</v>
      </c>
      <c r="D143" s="191" t="s">
        <v>150</v>
      </c>
      <c r="E143" s="192" t="s">
        <v>1124</v>
      </c>
      <c r="F143" s="193" t="s">
        <v>1125</v>
      </c>
      <c r="G143" s="194" t="s">
        <v>806</v>
      </c>
      <c r="H143" s="195">
        <v>2</v>
      </c>
      <c r="I143" s="196"/>
      <c r="J143" s="197">
        <f>ROUND(I143*H143,2)</f>
        <v>0</v>
      </c>
      <c r="K143" s="193" t="s">
        <v>1</v>
      </c>
      <c r="L143" s="38"/>
      <c r="M143" s="198" t="s">
        <v>1</v>
      </c>
      <c r="N143" s="199" t="s">
        <v>43</v>
      </c>
      <c r="O143" s="66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02" t="s">
        <v>155</v>
      </c>
      <c r="AT143" s="202" t="s">
        <v>150</v>
      </c>
      <c r="AU143" s="202" t="s">
        <v>86</v>
      </c>
      <c r="AY143" s="17" t="s">
        <v>148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86</v>
      </c>
      <c r="BK143" s="203">
        <f>ROUND(I143*H143,2)</f>
        <v>0</v>
      </c>
      <c r="BL143" s="17" t="s">
        <v>155</v>
      </c>
      <c r="BM143" s="202" t="s">
        <v>286</v>
      </c>
    </row>
    <row r="144" spans="2:63" s="11" customFormat="1" ht="25.9" customHeight="1">
      <c r="B144" s="175"/>
      <c r="C144" s="176"/>
      <c r="D144" s="177" t="s">
        <v>77</v>
      </c>
      <c r="E144" s="178" t="s">
        <v>1126</v>
      </c>
      <c r="F144" s="178" t="s">
        <v>1127</v>
      </c>
      <c r="G144" s="176"/>
      <c r="H144" s="176"/>
      <c r="I144" s="179"/>
      <c r="J144" s="180">
        <f>BK144</f>
        <v>0</v>
      </c>
      <c r="K144" s="176"/>
      <c r="L144" s="181"/>
      <c r="M144" s="182"/>
      <c r="N144" s="183"/>
      <c r="O144" s="183"/>
      <c r="P144" s="184">
        <f>SUM(P145:P148)</f>
        <v>0</v>
      </c>
      <c r="Q144" s="183"/>
      <c r="R144" s="184">
        <f>SUM(R145:R148)</f>
        <v>0</v>
      </c>
      <c r="S144" s="183"/>
      <c r="T144" s="185">
        <f>SUM(T145:T148)</f>
        <v>0</v>
      </c>
      <c r="AR144" s="186" t="s">
        <v>86</v>
      </c>
      <c r="AT144" s="187" t="s">
        <v>77</v>
      </c>
      <c r="AU144" s="187" t="s">
        <v>78</v>
      </c>
      <c r="AY144" s="186" t="s">
        <v>148</v>
      </c>
      <c r="BK144" s="188">
        <f>SUM(BK145:BK148)</f>
        <v>0</v>
      </c>
    </row>
    <row r="145" spans="2:65" s="1" customFormat="1" ht="16.5" customHeight="1">
      <c r="B145" s="34"/>
      <c r="C145" s="191" t="s">
        <v>78</v>
      </c>
      <c r="D145" s="191" t="s">
        <v>150</v>
      </c>
      <c r="E145" s="192" t="s">
        <v>1128</v>
      </c>
      <c r="F145" s="193" t="s">
        <v>1129</v>
      </c>
      <c r="G145" s="194" t="s">
        <v>312</v>
      </c>
      <c r="H145" s="195">
        <v>1</v>
      </c>
      <c r="I145" s="196"/>
      <c r="J145" s="197">
        <f>ROUND(I145*H145,2)</f>
        <v>0</v>
      </c>
      <c r="K145" s="193" t="s">
        <v>1</v>
      </c>
      <c r="L145" s="38"/>
      <c r="M145" s="198" t="s">
        <v>1</v>
      </c>
      <c r="N145" s="199" t="s">
        <v>43</v>
      </c>
      <c r="O145" s="66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02" t="s">
        <v>155</v>
      </c>
      <c r="AT145" s="202" t="s">
        <v>150</v>
      </c>
      <c r="AU145" s="202" t="s">
        <v>86</v>
      </c>
      <c r="AY145" s="17" t="s">
        <v>148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86</v>
      </c>
      <c r="BK145" s="203">
        <f>ROUND(I145*H145,2)</f>
        <v>0</v>
      </c>
      <c r="BL145" s="17" t="s">
        <v>155</v>
      </c>
      <c r="BM145" s="202" t="s">
        <v>299</v>
      </c>
    </row>
    <row r="146" spans="2:65" s="1" customFormat="1" ht="16.5" customHeight="1">
      <c r="B146" s="34"/>
      <c r="C146" s="191" t="s">
        <v>78</v>
      </c>
      <c r="D146" s="191" t="s">
        <v>150</v>
      </c>
      <c r="E146" s="192" t="s">
        <v>1130</v>
      </c>
      <c r="F146" s="193" t="s">
        <v>1131</v>
      </c>
      <c r="G146" s="194" t="s">
        <v>312</v>
      </c>
      <c r="H146" s="195">
        <v>47</v>
      </c>
      <c r="I146" s="196"/>
      <c r="J146" s="197">
        <f>ROUND(I146*H146,2)</f>
        <v>0</v>
      </c>
      <c r="K146" s="193" t="s">
        <v>1</v>
      </c>
      <c r="L146" s="38"/>
      <c r="M146" s="198" t="s">
        <v>1</v>
      </c>
      <c r="N146" s="199" t="s">
        <v>43</v>
      </c>
      <c r="O146" s="66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02" t="s">
        <v>155</v>
      </c>
      <c r="AT146" s="202" t="s">
        <v>150</v>
      </c>
      <c r="AU146" s="202" t="s">
        <v>86</v>
      </c>
      <c r="AY146" s="17" t="s">
        <v>148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86</v>
      </c>
      <c r="BK146" s="203">
        <f>ROUND(I146*H146,2)</f>
        <v>0</v>
      </c>
      <c r="BL146" s="17" t="s">
        <v>155</v>
      </c>
      <c r="BM146" s="202" t="s">
        <v>318</v>
      </c>
    </row>
    <row r="147" spans="2:65" s="1" customFormat="1" ht="16.5" customHeight="1">
      <c r="B147" s="34"/>
      <c r="C147" s="191" t="s">
        <v>78</v>
      </c>
      <c r="D147" s="191" t="s">
        <v>150</v>
      </c>
      <c r="E147" s="192" t="s">
        <v>1132</v>
      </c>
      <c r="F147" s="193" t="s">
        <v>1133</v>
      </c>
      <c r="G147" s="194" t="s">
        <v>312</v>
      </c>
      <c r="H147" s="195">
        <v>12</v>
      </c>
      <c r="I147" s="196"/>
      <c r="J147" s="197">
        <f>ROUND(I147*H147,2)</f>
        <v>0</v>
      </c>
      <c r="K147" s="193" t="s">
        <v>1</v>
      </c>
      <c r="L147" s="38"/>
      <c r="M147" s="198" t="s">
        <v>1</v>
      </c>
      <c r="N147" s="199" t="s">
        <v>43</v>
      </c>
      <c r="O147" s="66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02" t="s">
        <v>155</v>
      </c>
      <c r="AT147" s="202" t="s">
        <v>150</v>
      </c>
      <c r="AU147" s="202" t="s">
        <v>86</v>
      </c>
      <c r="AY147" s="17" t="s">
        <v>148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86</v>
      </c>
      <c r="BK147" s="203">
        <f>ROUND(I147*H147,2)</f>
        <v>0</v>
      </c>
      <c r="BL147" s="17" t="s">
        <v>155</v>
      </c>
      <c r="BM147" s="202" t="s">
        <v>328</v>
      </c>
    </row>
    <row r="148" spans="2:65" s="1" customFormat="1" ht="16.5" customHeight="1">
      <c r="B148" s="34"/>
      <c r="C148" s="191" t="s">
        <v>78</v>
      </c>
      <c r="D148" s="191" t="s">
        <v>150</v>
      </c>
      <c r="E148" s="192" t="s">
        <v>1134</v>
      </c>
      <c r="F148" s="193" t="s">
        <v>1135</v>
      </c>
      <c r="G148" s="194" t="s">
        <v>312</v>
      </c>
      <c r="H148" s="195">
        <v>8</v>
      </c>
      <c r="I148" s="196"/>
      <c r="J148" s="197">
        <f>ROUND(I148*H148,2)</f>
        <v>0</v>
      </c>
      <c r="K148" s="193" t="s">
        <v>1</v>
      </c>
      <c r="L148" s="38"/>
      <c r="M148" s="198" t="s">
        <v>1</v>
      </c>
      <c r="N148" s="199" t="s">
        <v>43</v>
      </c>
      <c r="O148" s="66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02" t="s">
        <v>155</v>
      </c>
      <c r="AT148" s="202" t="s">
        <v>150</v>
      </c>
      <c r="AU148" s="202" t="s">
        <v>86</v>
      </c>
      <c r="AY148" s="17" t="s">
        <v>148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86</v>
      </c>
      <c r="BK148" s="203">
        <f>ROUND(I148*H148,2)</f>
        <v>0</v>
      </c>
      <c r="BL148" s="17" t="s">
        <v>155</v>
      </c>
      <c r="BM148" s="202" t="s">
        <v>338</v>
      </c>
    </row>
    <row r="149" spans="2:63" s="11" customFormat="1" ht="25.9" customHeight="1">
      <c r="B149" s="175"/>
      <c r="C149" s="176"/>
      <c r="D149" s="177" t="s">
        <v>77</v>
      </c>
      <c r="E149" s="178" t="s">
        <v>1136</v>
      </c>
      <c r="F149" s="178" t="s">
        <v>1137</v>
      </c>
      <c r="G149" s="176"/>
      <c r="H149" s="176"/>
      <c r="I149" s="179"/>
      <c r="J149" s="180">
        <f>BK149</f>
        <v>0</v>
      </c>
      <c r="K149" s="176"/>
      <c r="L149" s="181"/>
      <c r="M149" s="182"/>
      <c r="N149" s="183"/>
      <c r="O149" s="183"/>
      <c r="P149" s="184">
        <f>SUM(P150:P166)</f>
        <v>0</v>
      </c>
      <c r="Q149" s="183"/>
      <c r="R149" s="184">
        <f>SUM(R150:R166)</f>
        <v>0</v>
      </c>
      <c r="S149" s="183"/>
      <c r="T149" s="185">
        <f>SUM(T150:T166)</f>
        <v>0</v>
      </c>
      <c r="AR149" s="186" t="s">
        <v>86</v>
      </c>
      <c r="AT149" s="187" t="s">
        <v>77</v>
      </c>
      <c r="AU149" s="187" t="s">
        <v>78</v>
      </c>
      <c r="AY149" s="186" t="s">
        <v>148</v>
      </c>
      <c r="BK149" s="188">
        <f>SUM(BK150:BK166)</f>
        <v>0</v>
      </c>
    </row>
    <row r="150" spans="2:65" s="1" customFormat="1" ht="16.5" customHeight="1">
      <c r="B150" s="34"/>
      <c r="C150" s="191" t="s">
        <v>78</v>
      </c>
      <c r="D150" s="191" t="s">
        <v>150</v>
      </c>
      <c r="E150" s="192" t="s">
        <v>1138</v>
      </c>
      <c r="F150" s="193" t="s">
        <v>1139</v>
      </c>
      <c r="G150" s="194" t="s">
        <v>806</v>
      </c>
      <c r="H150" s="195">
        <v>9</v>
      </c>
      <c r="I150" s="196"/>
      <c r="J150" s="197">
        <f aca="true" t="shared" si="0" ref="J150:J166">ROUND(I150*H150,2)</f>
        <v>0</v>
      </c>
      <c r="K150" s="193" t="s">
        <v>1</v>
      </c>
      <c r="L150" s="38"/>
      <c r="M150" s="198" t="s">
        <v>1</v>
      </c>
      <c r="N150" s="199" t="s">
        <v>43</v>
      </c>
      <c r="O150" s="66"/>
      <c r="P150" s="200">
        <f aca="true" t="shared" si="1" ref="P150:P166">O150*H150</f>
        <v>0</v>
      </c>
      <c r="Q150" s="200">
        <v>0</v>
      </c>
      <c r="R150" s="200">
        <f aca="true" t="shared" si="2" ref="R150:R166">Q150*H150</f>
        <v>0</v>
      </c>
      <c r="S150" s="200">
        <v>0</v>
      </c>
      <c r="T150" s="201">
        <f aca="true" t="shared" si="3" ref="T150:T166">S150*H150</f>
        <v>0</v>
      </c>
      <c r="AR150" s="202" t="s">
        <v>155</v>
      </c>
      <c r="AT150" s="202" t="s">
        <v>150</v>
      </c>
      <c r="AU150" s="202" t="s">
        <v>86</v>
      </c>
      <c r="AY150" s="17" t="s">
        <v>148</v>
      </c>
      <c r="BE150" s="203">
        <f aca="true" t="shared" si="4" ref="BE150:BE166">IF(N150="základní",J150,0)</f>
        <v>0</v>
      </c>
      <c r="BF150" s="203">
        <f aca="true" t="shared" si="5" ref="BF150:BF166">IF(N150="snížená",J150,0)</f>
        <v>0</v>
      </c>
      <c r="BG150" s="203">
        <f aca="true" t="shared" si="6" ref="BG150:BG166">IF(N150="zákl. přenesená",J150,0)</f>
        <v>0</v>
      </c>
      <c r="BH150" s="203">
        <f aca="true" t="shared" si="7" ref="BH150:BH166">IF(N150="sníž. přenesená",J150,0)</f>
        <v>0</v>
      </c>
      <c r="BI150" s="203">
        <f aca="true" t="shared" si="8" ref="BI150:BI166">IF(N150="nulová",J150,0)</f>
        <v>0</v>
      </c>
      <c r="BJ150" s="17" t="s">
        <v>86</v>
      </c>
      <c r="BK150" s="203">
        <f aca="true" t="shared" si="9" ref="BK150:BK166">ROUND(I150*H150,2)</f>
        <v>0</v>
      </c>
      <c r="BL150" s="17" t="s">
        <v>155</v>
      </c>
      <c r="BM150" s="202" t="s">
        <v>348</v>
      </c>
    </row>
    <row r="151" spans="2:65" s="1" customFormat="1" ht="16.5" customHeight="1">
      <c r="B151" s="34"/>
      <c r="C151" s="191" t="s">
        <v>78</v>
      </c>
      <c r="D151" s="191" t="s">
        <v>150</v>
      </c>
      <c r="E151" s="192" t="s">
        <v>1140</v>
      </c>
      <c r="F151" s="193" t="s">
        <v>1141</v>
      </c>
      <c r="G151" s="194" t="s">
        <v>806</v>
      </c>
      <c r="H151" s="195">
        <v>1</v>
      </c>
      <c r="I151" s="196"/>
      <c r="J151" s="197">
        <f t="shared" si="0"/>
        <v>0</v>
      </c>
      <c r="K151" s="193" t="s">
        <v>1</v>
      </c>
      <c r="L151" s="38"/>
      <c r="M151" s="198" t="s">
        <v>1</v>
      </c>
      <c r="N151" s="199" t="s">
        <v>43</v>
      </c>
      <c r="O151" s="66"/>
      <c r="P151" s="200">
        <f t="shared" si="1"/>
        <v>0</v>
      </c>
      <c r="Q151" s="200">
        <v>0</v>
      </c>
      <c r="R151" s="200">
        <f t="shared" si="2"/>
        <v>0</v>
      </c>
      <c r="S151" s="200">
        <v>0</v>
      </c>
      <c r="T151" s="201">
        <f t="shared" si="3"/>
        <v>0</v>
      </c>
      <c r="AR151" s="202" t="s">
        <v>155</v>
      </c>
      <c r="AT151" s="202" t="s">
        <v>150</v>
      </c>
      <c r="AU151" s="202" t="s">
        <v>86</v>
      </c>
      <c r="AY151" s="17" t="s">
        <v>148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17" t="s">
        <v>86</v>
      </c>
      <c r="BK151" s="203">
        <f t="shared" si="9"/>
        <v>0</v>
      </c>
      <c r="BL151" s="17" t="s">
        <v>155</v>
      </c>
      <c r="BM151" s="202" t="s">
        <v>357</v>
      </c>
    </row>
    <row r="152" spans="2:65" s="1" customFormat="1" ht="24" customHeight="1">
      <c r="B152" s="34"/>
      <c r="C152" s="191" t="s">
        <v>78</v>
      </c>
      <c r="D152" s="191" t="s">
        <v>150</v>
      </c>
      <c r="E152" s="192" t="s">
        <v>1142</v>
      </c>
      <c r="F152" s="193" t="s">
        <v>1143</v>
      </c>
      <c r="G152" s="194" t="s">
        <v>806</v>
      </c>
      <c r="H152" s="195">
        <v>2</v>
      </c>
      <c r="I152" s="196"/>
      <c r="J152" s="197">
        <f t="shared" si="0"/>
        <v>0</v>
      </c>
      <c r="K152" s="193" t="s">
        <v>1</v>
      </c>
      <c r="L152" s="38"/>
      <c r="M152" s="198" t="s">
        <v>1</v>
      </c>
      <c r="N152" s="199" t="s">
        <v>43</v>
      </c>
      <c r="O152" s="66"/>
      <c r="P152" s="200">
        <f t="shared" si="1"/>
        <v>0</v>
      </c>
      <c r="Q152" s="200">
        <v>0</v>
      </c>
      <c r="R152" s="200">
        <f t="shared" si="2"/>
        <v>0</v>
      </c>
      <c r="S152" s="200">
        <v>0</v>
      </c>
      <c r="T152" s="201">
        <f t="shared" si="3"/>
        <v>0</v>
      </c>
      <c r="AR152" s="202" t="s">
        <v>155</v>
      </c>
      <c r="AT152" s="202" t="s">
        <v>150</v>
      </c>
      <c r="AU152" s="202" t="s">
        <v>86</v>
      </c>
      <c r="AY152" s="17" t="s">
        <v>148</v>
      </c>
      <c r="BE152" s="203">
        <f t="shared" si="4"/>
        <v>0</v>
      </c>
      <c r="BF152" s="203">
        <f t="shared" si="5"/>
        <v>0</v>
      </c>
      <c r="BG152" s="203">
        <f t="shared" si="6"/>
        <v>0</v>
      </c>
      <c r="BH152" s="203">
        <f t="shared" si="7"/>
        <v>0</v>
      </c>
      <c r="BI152" s="203">
        <f t="shared" si="8"/>
        <v>0</v>
      </c>
      <c r="BJ152" s="17" t="s">
        <v>86</v>
      </c>
      <c r="BK152" s="203">
        <f t="shared" si="9"/>
        <v>0</v>
      </c>
      <c r="BL152" s="17" t="s">
        <v>155</v>
      </c>
      <c r="BM152" s="202" t="s">
        <v>298</v>
      </c>
    </row>
    <row r="153" spans="2:65" s="1" customFormat="1" ht="24" customHeight="1">
      <c r="B153" s="34"/>
      <c r="C153" s="191" t="s">
        <v>78</v>
      </c>
      <c r="D153" s="191" t="s">
        <v>150</v>
      </c>
      <c r="E153" s="192" t="s">
        <v>1144</v>
      </c>
      <c r="F153" s="193" t="s">
        <v>1145</v>
      </c>
      <c r="G153" s="194" t="s">
        <v>806</v>
      </c>
      <c r="H153" s="195">
        <v>2</v>
      </c>
      <c r="I153" s="196"/>
      <c r="J153" s="197">
        <f t="shared" si="0"/>
        <v>0</v>
      </c>
      <c r="K153" s="193" t="s">
        <v>1</v>
      </c>
      <c r="L153" s="38"/>
      <c r="M153" s="198" t="s">
        <v>1</v>
      </c>
      <c r="N153" s="199" t="s">
        <v>43</v>
      </c>
      <c r="O153" s="66"/>
      <c r="P153" s="200">
        <f t="shared" si="1"/>
        <v>0</v>
      </c>
      <c r="Q153" s="200">
        <v>0</v>
      </c>
      <c r="R153" s="200">
        <f t="shared" si="2"/>
        <v>0</v>
      </c>
      <c r="S153" s="200">
        <v>0</v>
      </c>
      <c r="T153" s="201">
        <f t="shared" si="3"/>
        <v>0</v>
      </c>
      <c r="AR153" s="202" t="s">
        <v>155</v>
      </c>
      <c r="AT153" s="202" t="s">
        <v>150</v>
      </c>
      <c r="AU153" s="202" t="s">
        <v>86</v>
      </c>
      <c r="AY153" s="17" t="s">
        <v>148</v>
      </c>
      <c r="BE153" s="203">
        <f t="shared" si="4"/>
        <v>0</v>
      </c>
      <c r="BF153" s="203">
        <f t="shared" si="5"/>
        <v>0</v>
      </c>
      <c r="BG153" s="203">
        <f t="shared" si="6"/>
        <v>0</v>
      </c>
      <c r="BH153" s="203">
        <f t="shared" si="7"/>
        <v>0</v>
      </c>
      <c r="BI153" s="203">
        <f t="shared" si="8"/>
        <v>0</v>
      </c>
      <c r="BJ153" s="17" t="s">
        <v>86</v>
      </c>
      <c r="BK153" s="203">
        <f t="shared" si="9"/>
        <v>0</v>
      </c>
      <c r="BL153" s="17" t="s">
        <v>155</v>
      </c>
      <c r="BM153" s="202" t="s">
        <v>373</v>
      </c>
    </row>
    <row r="154" spans="2:65" s="1" customFormat="1" ht="16.5" customHeight="1">
      <c r="B154" s="34"/>
      <c r="C154" s="191" t="s">
        <v>78</v>
      </c>
      <c r="D154" s="191" t="s">
        <v>150</v>
      </c>
      <c r="E154" s="192" t="s">
        <v>1146</v>
      </c>
      <c r="F154" s="193" t="s">
        <v>1147</v>
      </c>
      <c r="G154" s="194" t="s">
        <v>806</v>
      </c>
      <c r="H154" s="195">
        <v>14</v>
      </c>
      <c r="I154" s="196"/>
      <c r="J154" s="197">
        <f t="shared" si="0"/>
        <v>0</v>
      </c>
      <c r="K154" s="193" t="s">
        <v>1</v>
      </c>
      <c r="L154" s="38"/>
      <c r="M154" s="198" t="s">
        <v>1</v>
      </c>
      <c r="N154" s="199" t="s">
        <v>43</v>
      </c>
      <c r="O154" s="66"/>
      <c r="P154" s="200">
        <f t="shared" si="1"/>
        <v>0</v>
      </c>
      <c r="Q154" s="200">
        <v>0</v>
      </c>
      <c r="R154" s="200">
        <f t="shared" si="2"/>
        <v>0</v>
      </c>
      <c r="S154" s="200">
        <v>0</v>
      </c>
      <c r="T154" s="201">
        <f t="shared" si="3"/>
        <v>0</v>
      </c>
      <c r="AR154" s="202" t="s">
        <v>155</v>
      </c>
      <c r="AT154" s="202" t="s">
        <v>150</v>
      </c>
      <c r="AU154" s="202" t="s">
        <v>86</v>
      </c>
      <c r="AY154" s="17" t="s">
        <v>148</v>
      </c>
      <c r="BE154" s="203">
        <f t="shared" si="4"/>
        <v>0</v>
      </c>
      <c r="BF154" s="203">
        <f t="shared" si="5"/>
        <v>0</v>
      </c>
      <c r="BG154" s="203">
        <f t="shared" si="6"/>
        <v>0</v>
      </c>
      <c r="BH154" s="203">
        <f t="shared" si="7"/>
        <v>0</v>
      </c>
      <c r="BI154" s="203">
        <f t="shared" si="8"/>
        <v>0</v>
      </c>
      <c r="BJ154" s="17" t="s">
        <v>86</v>
      </c>
      <c r="BK154" s="203">
        <f t="shared" si="9"/>
        <v>0</v>
      </c>
      <c r="BL154" s="17" t="s">
        <v>155</v>
      </c>
      <c r="BM154" s="202" t="s">
        <v>386</v>
      </c>
    </row>
    <row r="155" spans="2:65" s="1" customFormat="1" ht="16.5" customHeight="1">
      <c r="B155" s="34"/>
      <c r="C155" s="191" t="s">
        <v>78</v>
      </c>
      <c r="D155" s="191" t="s">
        <v>150</v>
      </c>
      <c r="E155" s="192" t="s">
        <v>1148</v>
      </c>
      <c r="F155" s="193" t="s">
        <v>1149</v>
      </c>
      <c r="G155" s="194" t="s">
        <v>806</v>
      </c>
      <c r="H155" s="195">
        <v>6</v>
      </c>
      <c r="I155" s="196"/>
      <c r="J155" s="197">
        <f t="shared" si="0"/>
        <v>0</v>
      </c>
      <c r="K155" s="193" t="s">
        <v>1</v>
      </c>
      <c r="L155" s="38"/>
      <c r="M155" s="198" t="s">
        <v>1</v>
      </c>
      <c r="N155" s="199" t="s">
        <v>43</v>
      </c>
      <c r="O155" s="66"/>
      <c r="P155" s="200">
        <f t="shared" si="1"/>
        <v>0</v>
      </c>
      <c r="Q155" s="200">
        <v>0</v>
      </c>
      <c r="R155" s="200">
        <f t="shared" si="2"/>
        <v>0</v>
      </c>
      <c r="S155" s="200">
        <v>0</v>
      </c>
      <c r="T155" s="201">
        <f t="shared" si="3"/>
        <v>0</v>
      </c>
      <c r="AR155" s="202" t="s">
        <v>155</v>
      </c>
      <c r="AT155" s="202" t="s">
        <v>150</v>
      </c>
      <c r="AU155" s="202" t="s">
        <v>86</v>
      </c>
      <c r="AY155" s="17" t="s">
        <v>148</v>
      </c>
      <c r="BE155" s="203">
        <f t="shared" si="4"/>
        <v>0</v>
      </c>
      <c r="BF155" s="203">
        <f t="shared" si="5"/>
        <v>0</v>
      </c>
      <c r="BG155" s="203">
        <f t="shared" si="6"/>
        <v>0</v>
      </c>
      <c r="BH155" s="203">
        <f t="shared" si="7"/>
        <v>0</v>
      </c>
      <c r="BI155" s="203">
        <f t="shared" si="8"/>
        <v>0</v>
      </c>
      <c r="BJ155" s="17" t="s">
        <v>86</v>
      </c>
      <c r="BK155" s="203">
        <f t="shared" si="9"/>
        <v>0</v>
      </c>
      <c r="BL155" s="17" t="s">
        <v>155</v>
      </c>
      <c r="BM155" s="202" t="s">
        <v>395</v>
      </c>
    </row>
    <row r="156" spans="2:65" s="1" customFormat="1" ht="16.5" customHeight="1">
      <c r="B156" s="34"/>
      <c r="C156" s="191" t="s">
        <v>78</v>
      </c>
      <c r="D156" s="191" t="s">
        <v>150</v>
      </c>
      <c r="E156" s="192" t="s">
        <v>1150</v>
      </c>
      <c r="F156" s="193" t="s">
        <v>1151</v>
      </c>
      <c r="G156" s="194" t="s">
        <v>806</v>
      </c>
      <c r="H156" s="195">
        <v>2</v>
      </c>
      <c r="I156" s="196"/>
      <c r="J156" s="197">
        <f t="shared" si="0"/>
        <v>0</v>
      </c>
      <c r="K156" s="193" t="s">
        <v>1</v>
      </c>
      <c r="L156" s="38"/>
      <c r="M156" s="198" t="s">
        <v>1</v>
      </c>
      <c r="N156" s="199" t="s">
        <v>43</v>
      </c>
      <c r="O156" s="66"/>
      <c r="P156" s="200">
        <f t="shared" si="1"/>
        <v>0</v>
      </c>
      <c r="Q156" s="200">
        <v>0</v>
      </c>
      <c r="R156" s="200">
        <f t="shared" si="2"/>
        <v>0</v>
      </c>
      <c r="S156" s="200">
        <v>0</v>
      </c>
      <c r="T156" s="201">
        <f t="shared" si="3"/>
        <v>0</v>
      </c>
      <c r="AR156" s="202" t="s">
        <v>155</v>
      </c>
      <c r="AT156" s="202" t="s">
        <v>150</v>
      </c>
      <c r="AU156" s="202" t="s">
        <v>86</v>
      </c>
      <c r="AY156" s="17" t="s">
        <v>148</v>
      </c>
      <c r="BE156" s="203">
        <f t="shared" si="4"/>
        <v>0</v>
      </c>
      <c r="BF156" s="203">
        <f t="shared" si="5"/>
        <v>0</v>
      </c>
      <c r="BG156" s="203">
        <f t="shared" si="6"/>
        <v>0</v>
      </c>
      <c r="BH156" s="203">
        <f t="shared" si="7"/>
        <v>0</v>
      </c>
      <c r="BI156" s="203">
        <f t="shared" si="8"/>
        <v>0</v>
      </c>
      <c r="BJ156" s="17" t="s">
        <v>86</v>
      </c>
      <c r="BK156" s="203">
        <f t="shared" si="9"/>
        <v>0</v>
      </c>
      <c r="BL156" s="17" t="s">
        <v>155</v>
      </c>
      <c r="BM156" s="202" t="s">
        <v>404</v>
      </c>
    </row>
    <row r="157" spans="2:65" s="1" customFormat="1" ht="16.5" customHeight="1">
      <c r="B157" s="34"/>
      <c r="C157" s="191" t="s">
        <v>78</v>
      </c>
      <c r="D157" s="191" t="s">
        <v>150</v>
      </c>
      <c r="E157" s="192" t="s">
        <v>1152</v>
      </c>
      <c r="F157" s="193" t="s">
        <v>1153</v>
      </c>
      <c r="G157" s="194" t="s">
        <v>806</v>
      </c>
      <c r="H157" s="195">
        <v>1</v>
      </c>
      <c r="I157" s="196"/>
      <c r="J157" s="197">
        <f t="shared" si="0"/>
        <v>0</v>
      </c>
      <c r="K157" s="193" t="s">
        <v>1</v>
      </c>
      <c r="L157" s="38"/>
      <c r="M157" s="198" t="s">
        <v>1</v>
      </c>
      <c r="N157" s="199" t="s">
        <v>43</v>
      </c>
      <c r="O157" s="66"/>
      <c r="P157" s="200">
        <f t="shared" si="1"/>
        <v>0</v>
      </c>
      <c r="Q157" s="200">
        <v>0</v>
      </c>
      <c r="R157" s="200">
        <f t="shared" si="2"/>
        <v>0</v>
      </c>
      <c r="S157" s="200">
        <v>0</v>
      </c>
      <c r="T157" s="201">
        <f t="shared" si="3"/>
        <v>0</v>
      </c>
      <c r="AR157" s="202" t="s">
        <v>155</v>
      </c>
      <c r="AT157" s="202" t="s">
        <v>150</v>
      </c>
      <c r="AU157" s="202" t="s">
        <v>86</v>
      </c>
      <c r="AY157" s="17" t="s">
        <v>148</v>
      </c>
      <c r="BE157" s="203">
        <f t="shared" si="4"/>
        <v>0</v>
      </c>
      <c r="BF157" s="203">
        <f t="shared" si="5"/>
        <v>0</v>
      </c>
      <c r="BG157" s="203">
        <f t="shared" si="6"/>
        <v>0</v>
      </c>
      <c r="BH157" s="203">
        <f t="shared" si="7"/>
        <v>0</v>
      </c>
      <c r="BI157" s="203">
        <f t="shared" si="8"/>
        <v>0</v>
      </c>
      <c r="BJ157" s="17" t="s">
        <v>86</v>
      </c>
      <c r="BK157" s="203">
        <f t="shared" si="9"/>
        <v>0</v>
      </c>
      <c r="BL157" s="17" t="s">
        <v>155</v>
      </c>
      <c r="BM157" s="202" t="s">
        <v>417</v>
      </c>
    </row>
    <row r="158" spans="2:65" s="1" customFormat="1" ht="16.5" customHeight="1">
      <c r="B158" s="34"/>
      <c r="C158" s="191" t="s">
        <v>78</v>
      </c>
      <c r="D158" s="191" t="s">
        <v>150</v>
      </c>
      <c r="E158" s="192" t="s">
        <v>1154</v>
      </c>
      <c r="F158" s="193" t="s">
        <v>1155</v>
      </c>
      <c r="G158" s="194" t="s">
        <v>806</v>
      </c>
      <c r="H158" s="195">
        <v>1</v>
      </c>
      <c r="I158" s="196"/>
      <c r="J158" s="197">
        <f t="shared" si="0"/>
        <v>0</v>
      </c>
      <c r="K158" s="193" t="s">
        <v>1</v>
      </c>
      <c r="L158" s="38"/>
      <c r="M158" s="198" t="s">
        <v>1</v>
      </c>
      <c r="N158" s="199" t="s">
        <v>43</v>
      </c>
      <c r="O158" s="66"/>
      <c r="P158" s="200">
        <f t="shared" si="1"/>
        <v>0</v>
      </c>
      <c r="Q158" s="200">
        <v>0</v>
      </c>
      <c r="R158" s="200">
        <f t="shared" si="2"/>
        <v>0</v>
      </c>
      <c r="S158" s="200">
        <v>0</v>
      </c>
      <c r="T158" s="201">
        <f t="shared" si="3"/>
        <v>0</v>
      </c>
      <c r="AR158" s="202" t="s">
        <v>155</v>
      </c>
      <c r="AT158" s="202" t="s">
        <v>150</v>
      </c>
      <c r="AU158" s="202" t="s">
        <v>86</v>
      </c>
      <c r="AY158" s="17" t="s">
        <v>148</v>
      </c>
      <c r="BE158" s="203">
        <f t="shared" si="4"/>
        <v>0</v>
      </c>
      <c r="BF158" s="203">
        <f t="shared" si="5"/>
        <v>0</v>
      </c>
      <c r="BG158" s="203">
        <f t="shared" si="6"/>
        <v>0</v>
      </c>
      <c r="BH158" s="203">
        <f t="shared" si="7"/>
        <v>0</v>
      </c>
      <c r="BI158" s="203">
        <f t="shared" si="8"/>
        <v>0</v>
      </c>
      <c r="BJ158" s="17" t="s">
        <v>86</v>
      </c>
      <c r="BK158" s="203">
        <f t="shared" si="9"/>
        <v>0</v>
      </c>
      <c r="BL158" s="17" t="s">
        <v>155</v>
      </c>
      <c r="BM158" s="202" t="s">
        <v>429</v>
      </c>
    </row>
    <row r="159" spans="2:65" s="1" customFormat="1" ht="16.5" customHeight="1">
      <c r="B159" s="34"/>
      <c r="C159" s="191" t="s">
        <v>78</v>
      </c>
      <c r="D159" s="191" t="s">
        <v>150</v>
      </c>
      <c r="E159" s="192" t="s">
        <v>1156</v>
      </c>
      <c r="F159" s="193" t="s">
        <v>1157</v>
      </c>
      <c r="G159" s="194" t="s">
        <v>806</v>
      </c>
      <c r="H159" s="195">
        <v>17</v>
      </c>
      <c r="I159" s="196"/>
      <c r="J159" s="197">
        <f t="shared" si="0"/>
        <v>0</v>
      </c>
      <c r="K159" s="193" t="s">
        <v>1</v>
      </c>
      <c r="L159" s="38"/>
      <c r="M159" s="198" t="s">
        <v>1</v>
      </c>
      <c r="N159" s="199" t="s">
        <v>43</v>
      </c>
      <c r="O159" s="66"/>
      <c r="P159" s="200">
        <f t="shared" si="1"/>
        <v>0</v>
      </c>
      <c r="Q159" s="200">
        <v>0</v>
      </c>
      <c r="R159" s="200">
        <f t="shared" si="2"/>
        <v>0</v>
      </c>
      <c r="S159" s="200">
        <v>0</v>
      </c>
      <c r="T159" s="201">
        <f t="shared" si="3"/>
        <v>0</v>
      </c>
      <c r="AR159" s="202" t="s">
        <v>155</v>
      </c>
      <c r="AT159" s="202" t="s">
        <v>150</v>
      </c>
      <c r="AU159" s="202" t="s">
        <v>86</v>
      </c>
      <c r="AY159" s="17" t="s">
        <v>148</v>
      </c>
      <c r="BE159" s="203">
        <f t="shared" si="4"/>
        <v>0</v>
      </c>
      <c r="BF159" s="203">
        <f t="shared" si="5"/>
        <v>0</v>
      </c>
      <c r="BG159" s="203">
        <f t="shared" si="6"/>
        <v>0</v>
      </c>
      <c r="BH159" s="203">
        <f t="shared" si="7"/>
        <v>0</v>
      </c>
      <c r="BI159" s="203">
        <f t="shared" si="8"/>
        <v>0</v>
      </c>
      <c r="BJ159" s="17" t="s">
        <v>86</v>
      </c>
      <c r="BK159" s="203">
        <f t="shared" si="9"/>
        <v>0</v>
      </c>
      <c r="BL159" s="17" t="s">
        <v>155</v>
      </c>
      <c r="BM159" s="202" t="s">
        <v>442</v>
      </c>
    </row>
    <row r="160" spans="2:65" s="1" customFormat="1" ht="16.5" customHeight="1">
      <c r="B160" s="34"/>
      <c r="C160" s="191" t="s">
        <v>78</v>
      </c>
      <c r="D160" s="191" t="s">
        <v>150</v>
      </c>
      <c r="E160" s="192" t="s">
        <v>1158</v>
      </c>
      <c r="F160" s="193" t="s">
        <v>1159</v>
      </c>
      <c r="G160" s="194" t="s">
        <v>806</v>
      </c>
      <c r="H160" s="195">
        <v>4</v>
      </c>
      <c r="I160" s="196"/>
      <c r="J160" s="197">
        <f t="shared" si="0"/>
        <v>0</v>
      </c>
      <c r="K160" s="193" t="s">
        <v>1</v>
      </c>
      <c r="L160" s="38"/>
      <c r="M160" s="198" t="s">
        <v>1</v>
      </c>
      <c r="N160" s="199" t="s">
        <v>43</v>
      </c>
      <c r="O160" s="66"/>
      <c r="P160" s="200">
        <f t="shared" si="1"/>
        <v>0</v>
      </c>
      <c r="Q160" s="200">
        <v>0</v>
      </c>
      <c r="R160" s="200">
        <f t="shared" si="2"/>
        <v>0</v>
      </c>
      <c r="S160" s="200">
        <v>0</v>
      </c>
      <c r="T160" s="201">
        <f t="shared" si="3"/>
        <v>0</v>
      </c>
      <c r="AR160" s="202" t="s">
        <v>155</v>
      </c>
      <c r="AT160" s="202" t="s">
        <v>150</v>
      </c>
      <c r="AU160" s="202" t="s">
        <v>86</v>
      </c>
      <c r="AY160" s="17" t="s">
        <v>148</v>
      </c>
      <c r="BE160" s="203">
        <f t="shared" si="4"/>
        <v>0</v>
      </c>
      <c r="BF160" s="203">
        <f t="shared" si="5"/>
        <v>0</v>
      </c>
      <c r="BG160" s="203">
        <f t="shared" si="6"/>
        <v>0</v>
      </c>
      <c r="BH160" s="203">
        <f t="shared" si="7"/>
        <v>0</v>
      </c>
      <c r="BI160" s="203">
        <f t="shared" si="8"/>
        <v>0</v>
      </c>
      <c r="BJ160" s="17" t="s">
        <v>86</v>
      </c>
      <c r="BK160" s="203">
        <f t="shared" si="9"/>
        <v>0</v>
      </c>
      <c r="BL160" s="17" t="s">
        <v>155</v>
      </c>
      <c r="BM160" s="202" t="s">
        <v>451</v>
      </c>
    </row>
    <row r="161" spans="2:65" s="1" customFormat="1" ht="16.5" customHeight="1">
      <c r="B161" s="34"/>
      <c r="C161" s="191" t="s">
        <v>78</v>
      </c>
      <c r="D161" s="191" t="s">
        <v>150</v>
      </c>
      <c r="E161" s="192" t="s">
        <v>1160</v>
      </c>
      <c r="F161" s="193" t="s">
        <v>1161</v>
      </c>
      <c r="G161" s="194" t="s">
        <v>806</v>
      </c>
      <c r="H161" s="195">
        <v>4</v>
      </c>
      <c r="I161" s="196"/>
      <c r="J161" s="197">
        <f t="shared" si="0"/>
        <v>0</v>
      </c>
      <c r="K161" s="193" t="s">
        <v>1</v>
      </c>
      <c r="L161" s="38"/>
      <c r="M161" s="198" t="s">
        <v>1</v>
      </c>
      <c r="N161" s="199" t="s">
        <v>43</v>
      </c>
      <c r="O161" s="66"/>
      <c r="P161" s="200">
        <f t="shared" si="1"/>
        <v>0</v>
      </c>
      <c r="Q161" s="200">
        <v>0</v>
      </c>
      <c r="R161" s="200">
        <f t="shared" si="2"/>
        <v>0</v>
      </c>
      <c r="S161" s="200">
        <v>0</v>
      </c>
      <c r="T161" s="201">
        <f t="shared" si="3"/>
        <v>0</v>
      </c>
      <c r="AR161" s="202" t="s">
        <v>155</v>
      </c>
      <c r="AT161" s="202" t="s">
        <v>150</v>
      </c>
      <c r="AU161" s="202" t="s">
        <v>86</v>
      </c>
      <c r="AY161" s="17" t="s">
        <v>148</v>
      </c>
      <c r="BE161" s="203">
        <f t="shared" si="4"/>
        <v>0</v>
      </c>
      <c r="BF161" s="203">
        <f t="shared" si="5"/>
        <v>0</v>
      </c>
      <c r="BG161" s="203">
        <f t="shared" si="6"/>
        <v>0</v>
      </c>
      <c r="BH161" s="203">
        <f t="shared" si="7"/>
        <v>0</v>
      </c>
      <c r="BI161" s="203">
        <f t="shared" si="8"/>
        <v>0</v>
      </c>
      <c r="BJ161" s="17" t="s">
        <v>86</v>
      </c>
      <c r="BK161" s="203">
        <f t="shared" si="9"/>
        <v>0</v>
      </c>
      <c r="BL161" s="17" t="s">
        <v>155</v>
      </c>
      <c r="BM161" s="202" t="s">
        <v>461</v>
      </c>
    </row>
    <row r="162" spans="2:65" s="1" customFormat="1" ht="16.5" customHeight="1">
      <c r="B162" s="34"/>
      <c r="C162" s="191" t="s">
        <v>78</v>
      </c>
      <c r="D162" s="191" t="s">
        <v>150</v>
      </c>
      <c r="E162" s="192" t="s">
        <v>1162</v>
      </c>
      <c r="F162" s="193" t="s">
        <v>1163</v>
      </c>
      <c r="G162" s="194" t="s">
        <v>806</v>
      </c>
      <c r="H162" s="195">
        <v>2</v>
      </c>
      <c r="I162" s="196"/>
      <c r="J162" s="197">
        <f t="shared" si="0"/>
        <v>0</v>
      </c>
      <c r="K162" s="193" t="s">
        <v>1</v>
      </c>
      <c r="L162" s="38"/>
      <c r="M162" s="198" t="s">
        <v>1</v>
      </c>
      <c r="N162" s="199" t="s">
        <v>43</v>
      </c>
      <c r="O162" s="66"/>
      <c r="P162" s="200">
        <f t="shared" si="1"/>
        <v>0</v>
      </c>
      <c r="Q162" s="200">
        <v>0</v>
      </c>
      <c r="R162" s="200">
        <f t="shared" si="2"/>
        <v>0</v>
      </c>
      <c r="S162" s="200">
        <v>0</v>
      </c>
      <c r="T162" s="201">
        <f t="shared" si="3"/>
        <v>0</v>
      </c>
      <c r="AR162" s="202" t="s">
        <v>155</v>
      </c>
      <c r="AT162" s="202" t="s">
        <v>150</v>
      </c>
      <c r="AU162" s="202" t="s">
        <v>86</v>
      </c>
      <c r="AY162" s="17" t="s">
        <v>148</v>
      </c>
      <c r="BE162" s="203">
        <f t="shared" si="4"/>
        <v>0</v>
      </c>
      <c r="BF162" s="203">
        <f t="shared" si="5"/>
        <v>0</v>
      </c>
      <c r="BG162" s="203">
        <f t="shared" si="6"/>
        <v>0</v>
      </c>
      <c r="BH162" s="203">
        <f t="shared" si="7"/>
        <v>0</v>
      </c>
      <c r="BI162" s="203">
        <f t="shared" si="8"/>
        <v>0</v>
      </c>
      <c r="BJ162" s="17" t="s">
        <v>86</v>
      </c>
      <c r="BK162" s="203">
        <f t="shared" si="9"/>
        <v>0</v>
      </c>
      <c r="BL162" s="17" t="s">
        <v>155</v>
      </c>
      <c r="BM162" s="202" t="s">
        <v>475</v>
      </c>
    </row>
    <row r="163" spans="2:65" s="1" customFormat="1" ht="16.5" customHeight="1">
      <c r="B163" s="34"/>
      <c r="C163" s="191" t="s">
        <v>78</v>
      </c>
      <c r="D163" s="191" t="s">
        <v>150</v>
      </c>
      <c r="E163" s="192" t="s">
        <v>1164</v>
      </c>
      <c r="F163" s="193" t="s">
        <v>1165</v>
      </c>
      <c r="G163" s="194" t="s">
        <v>806</v>
      </c>
      <c r="H163" s="195">
        <v>3</v>
      </c>
      <c r="I163" s="196"/>
      <c r="J163" s="197">
        <f t="shared" si="0"/>
        <v>0</v>
      </c>
      <c r="K163" s="193" t="s">
        <v>1</v>
      </c>
      <c r="L163" s="38"/>
      <c r="M163" s="198" t="s">
        <v>1</v>
      </c>
      <c r="N163" s="199" t="s">
        <v>43</v>
      </c>
      <c r="O163" s="66"/>
      <c r="P163" s="200">
        <f t="shared" si="1"/>
        <v>0</v>
      </c>
      <c r="Q163" s="200">
        <v>0</v>
      </c>
      <c r="R163" s="200">
        <f t="shared" si="2"/>
        <v>0</v>
      </c>
      <c r="S163" s="200">
        <v>0</v>
      </c>
      <c r="T163" s="201">
        <f t="shared" si="3"/>
        <v>0</v>
      </c>
      <c r="AR163" s="202" t="s">
        <v>155</v>
      </c>
      <c r="AT163" s="202" t="s">
        <v>150</v>
      </c>
      <c r="AU163" s="202" t="s">
        <v>86</v>
      </c>
      <c r="AY163" s="17" t="s">
        <v>148</v>
      </c>
      <c r="BE163" s="203">
        <f t="shared" si="4"/>
        <v>0</v>
      </c>
      <c r="BF163" s="203">
        <f t="shared" si="5"/>
        <v>0</v>
      </c>
      <c r="BG163" s="203">
        <f t="shared" si="6"/>
        <v>0</v>
      </c>
      <c r="BH163" s="203">
        <f t="shared" si="7"/>
        <v>0</v>
      </c>
      <c r="BI163" s="203">
        <f t="shared" si="8"/>
        <v>0</v>
      </c>
      <c r="BJ163" s="17" t="s">
        <v>86</v>
      </c>
      <c r="BK163" s="203">
        <f t="shared" si="9"/>
        <v>0</v>
      </c>
      <c r="BL163" s="17" t="s">
        <v>155</v>
      </c>
      <c r="BM163" s="202" t="s">
        <v>484</v>
      </c>
    </row>
    <row r="164" spans="2:65" s="1" customFormat="1" ht="16.5" customHeight="1">
      <c r="B164" s="34"/>
      <c r="C164" s="191" t="s">
        <v>78</v>
      </c>
      <c r="D164" s="191" t="s">
        <v>150</v>
      </c>
      <c r="E164" s="192" t="s">
        <v>1166</v>
      </c>
      <c r="F164" s="193" t="s">
        <v>1167</v>
      </c>
      <c r="G164" s="194" t="s">
        <v>806</v>
      </c>
      <c r="H164" s="195">
        <v>2</v>
      </c>
      <c r="I164" s="196"/>
      <c r="J164" s="197">
        <f t="shared" si="0"/>
        <v>0</v>
      </c>
      <c r="K164" s="193" t="s">
        <v>1</v>
      </c>
      <c r="L164" s="38"/>
      <c r="M164" s="198" t="s">
        <v>1</v>
      </c>
      <c r="N164" s="199" t="s">
        <v>43</v>
      </c>
      <c r="O164" s="66"/>
      <c r="P164" s="200">
        <f t="shared" si="1"/>
        <v>0</v>
      </c>
      <c r="Q164" s="200">
        <v>0</v>
      </c>
      <c r="R164" s="200">
        <f t="shared" si="2"/>
        <v>0</v>
      </c>
      <c r="S164" s="200">
        <v>0</v>
      </c>
      <c r="T164" s="201">
        <f t="shared" si="3"/>
        <v>0</v>
      </c>
      <c r="AR164" s="202" t="s">
        <v>155</v>
      </c>
      <c r="AT164" s="202" t="s">
        <v>150</v>
      </c>
      <c r="AU164" s="202" t="s">
        <v>86</v>
      </c>
      <c r="AY164" s="17" t="s">
        <v>148</v>
      </c>
      <c r="BE164" s="203">
        <f t="shared" si="4"/>
        <v>0</v>
      </c>
      <c r="BF164" s="203">
        <f t="shared" si="5"/>
        <v>0</v>
      </c>
      <c r="BG164" s="203">
        <f t="shared" si="6"/>
        <v>0</v>
      </c>
      <c r="BH164" s="203">
        <f t="shared" si="7"/>
        <v>0</v>
      </c>
      <c r="BI164" s="203">
        <f t="shared" si="8"/>
        <v>0</v>
      </c>
      <c r="BJ164" s="17" t="s">
        <v>86</v>
      </c>
      <c r="BK164" s="203">
        <f t="shared" si="9"/>
        <v>0</v>
      </c>
      <c r="BL164" s="17" t="s">
        <v>155</v>
      </c>
      <c r="BM164" s="202" t="s">
        <v>493</v>
      </c>
    </row>
    <row r="165" spans="2:65" s="1" customFormat="1" ht="24" customHeight="1">
      <c r="B165" s="34"/>
      <c r="C165" s="191" t="s">
        <v>78</v>
      </c>
      <c r="D165" s="191" t="s">
        <v>150</v>
      </c>
      <c r="E165" s="192" t="s">
        <v>1168</v>
      </c>
      <c r="F165" s="193" t="s">
        <v>1169</v>
      </c>
      <c r="G165" s="194" t="s">
        <v>312</v>
      </c>
      <c r="H165" s="195">
        <v>50</v>
      </c>
      <c r="I165" s="196"/>
      <c r="J165" s="197">
        <f t="shared" si="0"/>
        <v>0</v>
      </c>
      <c r="K165" s="193" t="s">
        <v>1</v>
      </c>
      <c r="L165" s="38"/>
      <c r="M165" s="198" t="s">
        <v>1</v>
      </c>
      <c r="N165" s="199" t="s">
        <v>43</v>
      </c>
      <c r="O165" s="66"/>
      <c r="P165" s="200">
        <f t="shared" si="1"/>
        <v>0</v>
      </c>
      <c r="Q165" s="200">
        <v>0</v>
      </c>
      <c r="R165" s="200">
        <f t="shared" si="2"/>
        <v>0</v>
      </c>
      <c r="S165" s="200">
        <v>0</v>
      </c>
      <c r="T165" s="201">
        <f t="shared" si="3"/>
        <v>0</v>
      </c>
      <c r="AR165" s="202" t="s">
        <v>155</v>
      </c>
      <c r="AT165" s="202" t="s">
        <v>150</v>
      </c>
      <c r="AU165" s="202" t="s">
        <v>86</v>
      </c>
      <c r="AY165" s="17" t="s">
        <v>148</v>
      </c>
      <c r="BE165" s="203">
        <f t="shared" si="4"/>
        <v>0</v>
      </c>
      <c r="BF165" s="203">
        <f t="shared" si="5"/>
        <v>0</v>
      </c>
      <c r="BG165" s="203">
        <f t="shared" si="6"/>
        <v>0</v>
      </c>
      <c r="BH165" s="203">
        <f t="shared" si="7"/>
        <v>0</v>
      </c>
      <c r="BI165" s="203">
        <f t="shared" si="8"/>
        <v>0</v>
      </c>
      <c r="BJ165" s="17" t="s">
        <v>86</v>
      </c>
      <c r="BK165" s="203">
        <f t="shared" si="9"/>
        <v>0</v>
      </c>
      <c r="BL165" s="17" t="s">
        <v>155</v>
      </c>
      <c r="BM165" s="202" t="s">
        <v>501</v>
      </c>
    </row>
    <row r="166" spans="2:65" s="1" customFormat="1" ht="24" customHeight="1">
      <c r="B166" s="34"/>
      <c r="C166" s="191" t="s">
        <v>78</v>
      </c>
      <c r="D166" s="191" t="s">
        <v>150</v>
      </c>
      <c r="E166" s="192" t="s">
        <v>1170</v>
      </c>
      <c r="F166" s="193" t="s">
        <v>1171</v>
      </c>
      <c r="G166" s="194" t="s">
        <v>312</v>
      </c>
      <c r="H166" s="195">
        <v>22</v>
      </c>
      <c r="I166" s="196"/>
      <c r="J166" s="197">
        <f t="shared" si="0"/>
        <v>0</v>
      </c>
      <c r="K166" s="193" t="s">
        <v>1</v>
      </c>
      <c r="L166" s="38"/>
      <c r="M166" s="198" t="s">
        <v>1</v>
      </c>
      <c r="N166" s="199" t="s">
        <v>43</v>
      </c>
      <c r="O166" s="66"/>
      <c r="P166" s="200">
        <f t="shared" si="1"/>
        <v>0</v>
      </c>
      <c r="Q166" s="200">
        <v>0</v>
      </c>
      <c r="R166" s="200">
        <f t="shared" si="2"/>
        <v>0</v>
      </c>
      <c r="S166" s="200">
        <v>0</v>
      </c>
      <c r="T166" s="201">
        <f t="shared" si="3"/>
        <v>0</v>
      </c>
      <c r="AR166" s="202" t="s">
        <v>155</v>
      </c>
      <c r="AT166" s="202" t="s">
        <v>150</v>
      </c>
      <c r="AU166" s="202" t="s">
        <v>86</v>
      </c>
      <c r="AY166" s="17" t="s">
        <v>148</v>
      </c>
      <c r="BE166" s="203">
        <f t="shared" si="4"/>
        <v>0</v>
      </c>
      <c r="BF166" s="203">
        <f t="shared" si="5"/>
        <v>0</v>
      </c>
      <c r="BG166" s="203">
        <f t="shared" si="6"/>
        <v>0</v>
      </c>
      <c r="BH166" s="203">
        <f t="shared" si="7"/>
        <v>0</v>
      </c>
      <c r="BI166" s="203">
        <f t="shared" si="8"/>
        <v>0</v>
      </c>
      <c r="BJ166" s="17" t="s">
        <v>86</v>
      </c>
      <c r="BK166" s="203">
        <f t="shared" si="9"/>
        <v>0</v>
      </c>
      <c r="BL166" s="17" t="s">
        <v>155</v>
      </c>
      <c r="BM166" s="202" t="s">
        <v>509</v>
      </c>
    </row>
    <row r="167" spans="2:63" s="11" customFormat="1" ht="25.9" customHeight="1">
      <c r="B167" s="175"/>
      <c r="C167" s="176"/>
      <c r="D167" s="177" t="s">
        <v>77</v>
      </c>
      <c r="E167" s="178" t="s">
        <v>1172</v>
      </c>
      <c r="F167" s="178" t="s">
        <v>1173</v>
      </c>
      <c r="G167" s="176"/>
      <c r="H167" s="176"/>
      <c r="I167" s="179"/>
      <c r="J167" s="180">
        <f>BK167</f>
        <v>0</v>
      </c>
      <c r="K167" s="176"/>
      <c r="L167" s="181"/>
      <c r="M167" s="182"/>
      <c r="N167" s="183"/>
      <c r="O167" s="183"/>
      <c r="P167" s="184">
        <f>SUM(P168:P169)</f>
        <v>0</v>
      </c>
      <c r="Q167" s="183"/>
      <c r="R167" s="184">
        <f>SUM(R168:R169)</f>
        <v>0</v>
      </c>
      <c r="S167" s="183"/>
      <c r="T167" s="185">
        <f>SUM(T168:T169)</f>
        <v>0</v>
      </c>
      <c r="AR167" s="186" t="s">
        <v>86</v>
      </c>
      <c r="AT167" s="187" t="s">
        <v>77</v>
      </c>
      <c r="AU167" s="187" t="s">
        <v>78</v>
      </c>
      <c r="AY167" s="186" t="s">
        <v>148</v>
      </c>
      <c r="BK167" s="188">
        <f>SUM(BK168:BK169)</f>
        <v>0</v>
      </c>
    </row>
    <row r="168" spans="2:65" s="1" customFormat="1" ht="24" customHeight="1">
      <c r="B168" s="34"/>
      <c r="C168" s="191" t="s">
        <v>78</v>
      </c>
      <c r="D168" s="191" t="s">
        <v>150</v>
      </c>
      <c r="E168" s="192" t="s">
        <v>1174</v>
      </c>
      <c r="F168" s="193" t="s">
        <v>1175</v>
      </c>
      <c r="G168" s="194" t="s">
        <v>312</v>
      </c>
      <c r="H168" s="195">
        <v>10</v>
      </c>
      <c r="I168" s="196"/>
      <c r="J168" s="197">
        <f>ROUND(I168*H168,2)</f>
        <v>0</v>
      </c>
      <c r="K168" s="193" t="s">
        <v>1</v>
      </c>
      <c r="L168" s="38"/>
      <c r="M168" s="198" t="s">
        <v>1</v>
      </c>
      <c r="N168" s="199" t="s">
        <v>43</v>
      </c>
      <c r="O168" s="66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AR168" s="202" t="s">
        <v>155</v>
      </c>
      <c r="AT168" s="202" t="s">
        <v>150</v>
      </c>
      <c r="AU168" s="202" t="s">
        <v>86</v>
      </c>
      <c r="AY168" s="17" t="s">
        <v>148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86</v>
      </c>
      <c r="BK168" s="203">
        <f>ROUND(I168*H168,2)</f>
        <v>0</v>
      </c>
      <c r="BL168" s="17" t="s">
        <v>155</v>
      </c>
      <c r="BM168" s="202" t="s">
        <v>519</v>
      </c>
    </row>
    <row r="169" spans="2:65" s="1" customFormat="1" ht="16.5" customHeight="1">
      <c r="B169" s="34"/>
      <c r="C169" s="191" t="s">
        <v>78</v>
      </c>
      <c r="D169" s="191" t="s">
        <v>150</v>
      </c>
      <c r="E169" s="192" t="s">
        <v>1176</v>
      </c>
      <c r="F169" s="193" t="s">
        <v>1177</v>
      </c>
      <c r="G169" s="194" t="s">
        <v>1178</v>
      </c>
      <c r="H169" s="195">
        <v>20</v>
      </c>
      <c r="I169" s="196"/>
      <c r="J169" s="197">
        <f>ROUND(I169*H169,2)</f>
        <v>0</v>
      </c>
      <c r="K169" s="193" t="s">
        <v>1</v>
      </c>
      <c r="L169" s="38"/>
      <c r="M169" s="198" t="s">
        <v>1</v>
      </c>
      <c r="N169" s="199" t="s">
        <v>43</v>
      </c>
      <c r="O169" s="66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AR169" s="202" t="s">
        <v>155</v>
      </c>
      <c r="AT169" s="202" t="s">
        <v>150</v>
      </c>
      <c r="AU169" s="202" t="s">
        <v>86</v>
      </c>
      <c r="AY169" s="17" t="s">
        <v>148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86</v>
      </c>
      <c r="BK169" s="203">
        <f>ROUND(I169*H169,2)</f>
        <v>0</v>
      </c>
      <c r="BL169" s="17" t="s">
        <v>155</v>
      </c>
      <c r="BM169" s="202" t="s">
        <v>527</v>
      </c>
    </row>
    <row r="170" spans="2:63" s="11" customFormat="1" ht="25.9" customHeight="1">
      <c r="B170" s="175"/>
      <c r="C170" s="176"/>
      <c r="D170" s="177" t="s">
        <v>77</v>
      </c>
      <c r="E170" s="178" t="s">
        <v>1179</v>
      </c>
      <c r="F170" s="178" t="s">
        <v>1180</v>
      </c>
      <c r="G170" s="176"/>
      <c r="H170" s="176"/>
      <c r="I170" s="179"/>
      <c r="J170" s="180">
        <f>BK170</f>
        <v>0</v>
      </c>
      <c r="K170" s="176"/>
      <c r="L170" s="181"/>
      <c r="M170" s="182"/>
      <c r="N170" s="183"/>
      <c r="O170" s="183"/>
      <c r="P170" s="184">
        <f>SUM(P171:P172)</f>
        <v>0</v>
      </c>
      <c r="Q170" s="183"/>
      <c r="R170" s="184">
        <f>SUM(R171:R172)</f>
        <v>0</v>
      </c>
      <c r="S170" s="183"/>
      <c r="T170" s="185">
        <f>SUM(T171:T172)</f>
        <v>0</v>
      </c>
      <c r="AR170" s="186" t="s">
        <v>86</v>
      </c>
      <c r="AT170" s="187" t="s">
        <v>77</v>
      </c>
      <c r="AU170" s="187" t="s">
        <v>78</v>
      </c>
      <c r="AY170" s="186" t="s">
        <v>148</v>
      </c>
      <c r="BK170" s="188">
        <f>SUM(BK171:BK172)</f>
        <v>0</v>
      </c>
    </row>
    <row r="171" spans="2:65" s="1" customFormat="1" ht="24" customHeight="1">
      <c r="B171" s="34"/>
      <c r="C171" s="191" t="s">
        <v>78</v>
      </c>
      <c r="D171" s="191" t="s">
        <v>150</v>
      </c>
      <c r="E171" s="192" t="s">
        <v>1181</v>
      </c>
      <c r="F171" s="193" t="s">
        <v>1182</v>
      </c>
      <c r="G171" s="194" t="s">
        <v>153</v>
      </c>
      <c r="H171" s="195">
        <v>1</v>
      </c>
      <c r="I171" s="196"/>
      <c r="J171" s="197">
        <f>ROUND(I171*H171,2)</f>
        <v>0</v>
      </c>
      <c r="K171" s="193" t="s">
        <v>1</v>
      </c>
      <c r="L171" s="38"/>
      <c r="M171" s="198" t="s">
        <v>1</v>
      </c>
      <c r="N171" s="199" t="s">
        <v>43</v>
      </c>
      <c r="O171" s="66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AR171" s="202" t="s">
        <v>155</v>
      </c>
      <c r="AT171" s="202" t="s">
        <v>150</v>
      </c>
      <c r="AU171" s="202" t="s">
        <v>86</v>
      </c>
      <c r="AY171" s="17" t="s">
        <v>148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86</v>
      </c>
      <c r="BK171" s="203">
        <f>ROUND(I171*H171,2)</f>
        <v>0</v>
      </c>
      <c r="BL171" s="17" t="s">
        <v>155</v>
      </c>
      <c r="BM171" s="202" t="s">
        <v>538</v>
      </c>
    </row>
    <row r="172" spans="2:65" s="1" customFormat="1" ht="36" customHeight="1">
      <c r="B172" s="34"/>
      <c r="C172" s="191" t="s">
        <v>78</v>
      </c>
      <c r="D172" s="191" t="s">
        <v>150</v>
      </c>
      <c r="E172" s="192" t="s">
        <v>1183</v>
      </c>
      <c r="F172" s="193" t="s">
        <v>1184</v>
      </c>
      <c r="G172" s="194" t="s">
        <v>1185</v>
      </c>
      <c r="H172" s="195">
        <v>1</v>
      </c>
      <c r="I172" s="196"/>
      <c r="J172" s="197">
        <f>ROUND(I172*H172,2)</f>
        <v>0</v>
      </c>
      <c r="K172" s="193" t="s">
        <v>1</v>
      </c>
      <c r="L172" s="38"/>
      <c r="M172" s="198" t="s">
        <v>1</v>
      </c>
      <c r="N172" s="199" t="s">
        <v>43</v>
      </c>
      <c r="O172" s="66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AR172" s="202" t="s">
        <v>155</v>
      </c>
      <c r="AT172" s="202" t="s">
        <v>150</v>
      </c>
      <c r="AU172" s="202" t="s">
        <v>86</v>
      </c>
      <c r="AY172" s="17" t="s">
        <v>148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86</v>
      </c>
      <c r="BK172" s="203">
        <f>ROUND(I172*H172,2)</f>
        <v>0</v>
      </c>
      <c r="BL172" s="17" t="s">
        <v>155</v>
      </c>
      <c r="BM172" s="202" t="s">
        <v>551</v>
      </c>
    </row>
    <row r="173" spans="2:63" s="11" customFormat="1" ht="25.9" customHeight="1">
      <c r="B173" s="175"/>
      <c r="C173" s="176"/>
      <c r="D173" s="177" t="s">
        <v>77</v>
      </c>
      <c r="E173" s="178" t="s">
        <v>1186</v>
      </c>
      <c r="F173" s="178" t="s">
        <v>1187</v>
      </c>
      <c r="G173" s="176"/>
      <c r="H173" s="176"/>
      <c r="I173" s="179"/>
      <c r="J173" s="180">
        <f>BK173</f>
        <v>0</v>
      </c>
      <c r="K173" s="176"/>
      <c r="L173" s="181"/>
      <c r="M173" s="182"/>
      <c r="N173" s="183"/>
      <c r="O173" s="183"/>
      <c r="P173" s="184">
        <f>SUM(P174:P179)</f>
        <v>0</v>
      </c>
      <c r="Q173" s="183"/>
      <c r="R173" s="184">
        <f>SUM(R174:R179)</f>
        <v>0</v>
      </c>
      <c r="S173" s="183"/>
      <c r="T173" s="185">
        <f>SUM(T174:T179)</f>
        <v>0</v>
      </c>
      <c r="AR173" s="186" t="s">
        <v>86</v>
      </c>
      <c r="AT173" s="187" t="s">
        <v>77</v>
      </c>
      <c r="AU173" s="187" t="s">
        <v>78</v>
      </c>
      <c r="AY173" s="186" t="s">
        <v>148</v>
      </c>
      <c r="BK173" s="188">
        <f>SUM(BK174:BK179)</f>
        <v>0</v>
      </c>
    </row>
    <row r="174" spans="2:65" s="1" customFormat="1" ht="24" customHeight="1">
      <c r="B174" s="34"/>
      <c r="C174" s="191" t="s">
        <v>78</v>
      </c>
      <c r="D174" s="191" t="s">
        <v>150</v>
      </c>
      <c r="E174" s="192" t="s">
        <v>1188</v>
      </c>
      <c r="F174" s="193" t="s">
        <v>1189</v>
      </c>
      <c r="G174" s="194" t="s">
        <v>153</v>
      </c>
      <c r="H174" s="195">
        <v>40</v>
      </c>
      <c r="I174" s="196"/>
      <c r="J174" s="197">
        <f>ROUND(I174*H174,2)</f>
        <v>0</v>
      </c>
      <c r="K174" s="193" t="s">
        <v>1</v>
      </c>
      <c r="L174" s="38"/>
      <c r="M174" s="198" t="s">
        <v>1</v>
      </c>
      <c r="N174" s="199" t="s">
        <v>43</v>
      </c>
      <c r="O174" s="66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AR174" s="202" t="s">
        <v>155</v>
      </c>
      <c r="AT174" s="202" t="s">
        <v>150</v>
      </c>
      <c r="AU174" s="202" t="s">
        <v>86</v>
      </c>
      <c r="AY174" s="17" t="s">
        <v>148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86</v>
      </c>
      <c r="BK174" s="203">
        <f>ROUND(I174*H174,2)</f>
        <v>0</v>
      </c>
      <c r="BL174" s="17" t="s">
        <v>155</v>
      </c>
      <c r="BM174" s="202" t="s">
        <v>563</v>
      </c>
    </row>
    <row r="175" spans="2:65" s="1" customFormat="1" ht="16.5" customHeight="1">
      <c r="B175" s="34"/>
      <c r="C175" s="191" t="s">
        <v>78</v>
      </c>
      <c r="D175" s="191" t="s">
        <v>150</v>
      </c>
      <c r="E175" s="192" t="s">
        <v>1190</v>
      </c>
      <c r="F175" s="193" t="s">
        <v>1191</v>
      </c>
      <c r="G175" s="194" t="s">
        <v>175</v>
      </c>
      <c r="H175" s="195">
        <v>0.1</v>
      </c>
      <c r="I175" s="196"/>
      <c r="J175" s="197">
        <f>ROUND(I175*H175,2)</f>
        <v>0</v>
      </c>
      <c r="K175" s="193" t="s">
        <v>1</v>
      </c>
      <c r="L175" s="38"/>
      <c r="M175" s="198" t="s">
        <v>1</v>
      </c>
      <c r="N175" s="199" t="s">
        <v>43</v>
      </c>
      <c r="O175" s="66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AR175" s="202" t="s">
        <v>155</v>
      </c>
      <c r="AT175" s="202" t="s">
        <v>150</v>
      </c>
      <c r="AU175" s="202" t="s">
        <v>86</v>
      </c>
      <c r="AY175" s="17" t="s">
        <v>148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86</v>
      </c>
      <c r="BK175" s="203">
        <f>ROUND(I175*H175,2)</f>
        <v>0</v>
      </c>
      <c r="BL175" s="17" t="s">
        <v>155</v>
      </c>
      <c r="BM175" s="202" t="s">
        <v>575</v>
      </c>
    </row>
    <row r="176" spans="2:65" s="1" customFormat="1" ht="16.5" customHeight="1">
      <c r="B176" s="34"/>
      <c r="C176" s="191" t="s">
        <v>78</v>
      </c>
      <c r="D176" s="191" t="s">
        <v>150</v>
      </c>
      <c r="E176" s="192" t="s">
        <v>1192</v>
      </c>
      <c r="F176" s="193" t="s">
        <v>1193</v>
      </c>
      <c r="G176" s="194" t="s">
        <v>764</v>
      </c>
      <c r="H176" s="195">
        <v>5</v>
      </c>
      <c r="I176" s="196"/>
      <c r="J176" s="197">
        <f>ROUND(I176*H176,2)</f>
        <v>0</v>
      </c>
      <c r="K176" s="193" t="s">
        <v>1</v>
      </c>
      <c r="L176" s="38"/>
      <c r="M176" s="198" t="s">
        <v>1</v>
      </c>
      <c r="N176" s="199" t="s">
        <v>43</v>
      </c>
      <c r="O176" s="66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02" t="s">
        <v>155</v>
      </c>
      <c r="AT176" s="202" t="s">
        <v>150</v>
      </c>
      <c r="AU176" s="202" t="s">
        <v>86</v>
      </c>
      <c r="AY176" s="17" t="s">
        <v>148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86</v>
      </c>
      <c r="BK176" s="203">
        <f>ROUND(I176*H176,2)</f>
        <v>0</v>
      </c>
      <c r="BL176" s="17" t="s">
        <v>155</v>
      </c>
      <c r="BM176" s="202" t="s">
        <v>586</v>
      </c>
    </row>
    <row r="177" spans="2:47" s="1" customFormat="1" ht="29.25">
      <c r="B177" s="34"/>
      <c r="C177" s="35"/>
      <c r="D177" s="206" t="s">
        <v>182</v>
      </c>
      <c r="E177" s="35"/>
      <c r="F177" s="237" t="s">
        <v>1194</v>
      </c>
      <c r="G177" s="35"/>
      <c r="H177" s="35"/>
      <c r="I177" s="110"/>
      <c r="J177" s="35"/>
      <c r="K177" s="35"/>
      <c r="L177" s="38"/>
      <c r="M177" s="238"/>
      <c r="N177" s="66"/>
      <c r="O177" s="66"/>
      <c r="P177" s="66"/>
      <c r="Q177" s="66"/>
      <c r="R177" s="66"/>
      <c r="S177" s="66"/>
      <c r="T177" s="67"/>
      <c r="AT177" s="17" t="s">
        <v>182</v>
      </c>
      <c r="AU177" s="17" t="s">
        <v>86</v>
      </c>
    </row>
    <row r="178" spans="2:65" s="1" customFormat="1" ht="16.5" customHeight="1">
      <c r="B178" s="34"/>
      <c r="C178" s="191" t="s">
        <v>78</v>
      </c>
      <c r="D178" s="191" t="s">
        <v>150</v>
      </c>
      <c r="E178" s="192" t="s">
        <v>1195</v>
      </c>
      <c r="F178" s="193" t="s">
        <v>1196</v>
      </c>
      <c r="G178" s="194" t="s">
        <v>1197</v>
      </c>
      <c r="H178" s="195">
        <v>180</v>
      </c>
      <c r="I178" s="196"/>
      <c r="J178" s="197">
        <f>ROUND(I178*H178,2)</f>
        <v>0</v>
      </c>
      <c r="K178" s="193" t="s">
        <v>1</v>
      </c>
      <c r="L178" s="38"/>
      <c r="M178" s="198" t="s">
        <v>1</v>
      </c>
      <c r="N178" s="199" t="s">
        <v>43</v>
      </c>
      <c r="O178" s="66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02" t="s">
        <v>155</v>
      </c>
      <c r="AT178" s="202" t="s">
        <v>150</v>
      </c>
      <c r="AU178" s="202" t="s">
        <v>86</v>
      </c>
      <c r="AY178" s="17" t="s">
        <v>148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86</v>
      </c>
      <c r="BK178" s="203">
        <f>ROUND(I178*H178,2)</f>
        <v>0</v>
      </c>
      <c r="BL178" s="17" t="s">
        <v>155</v>
      </c>
      <c r="BM178" s="202" t="s">
        <v>596</v>
      </c>
    </row>
    <row r="179" spans="2:65" s="1" customFormat="1" ht="16.5" customHeight="1">
      <c r="B179" s="34"/>
      <c r="C179" s="191" t="s">
        <v>78</v>
      </c>
      <c r="D179" s="191" t="s">
        <v>150</v>
      </c>
      <c r="E179" s="192" t="s">
        <v>1198</v>
      </c>
      <c r="F179" s="193" t="s">
        <v>1199</v>
      </c>
      <c r="G179" s="194" t="s">
        <v>1185</v>
      </c>
      <c r="H179" s="195">
        <v>1</v>
      </c>
      <c r="I179" s="196"/>
      <c r="J179" s="197">
        <f>ROUND(I179*H179,2)</f>
        <v>0</v>
      </c>
      <c r="K179" s="193" t="s">
        <v>1</v>
      </c>
      <c r="L179" s="38"/>
      <c r="M179" s="263" t="s">
        <v>1</v>
      </c>
      <c r="N179" s="264" t="s">
        <v>43</v>
      </c>
      <c r="O179" s="265"/>
      <c r="P179" s="266">
        <f>O179*H179</f>
        <v>0</v>
      </c>
      <c r="Q179" s="266">
        <v>0</v>
      </c>
      <c r="R179" s="266">
        <f>Q179*H179</f>
        <v>0</v>
      </c>
      <c r="S179" s="266">
        <v>0</v>
      </c>
      <c r="T179" s="267">
        <f>S179*H179</f>
        <v>0</v>
      </c>
      <c r="AR179" s="202" t="s">
        <v>155</v>
      </c>
      <c r="AT179" s="202" t="s">
        <v>150</v>
      </c>
      <c r="AU179" s="202" t="s">
        <v>86</v>
      </c>
      <c r="AY179" s="17" t="s">
        <v>148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86</v>
      </c>
      <c r="BK179" s="203">
        <f>ROUND(I179*H179,2)</f>
        <v>0</v>
      </c>
      <c r="BL179" s="17" t="s">
        <v>155</v>
      </c>
      <c r="BM179" s="202" t="s">
        <v>606</v>
      </c>
    </row>
    <row r="180" spans="2:12" s="1" customFormat="1" ht="6.95" customHeight="1">
      <c r="B180" s="49"/>
      <c r="C180" s="50"/>
      <c r="D180" s="50"/>
      <c r="E180" s="50"/>
      <c r="F180" s="50"/>
      <c r="G180" s="50"/>
      <c r="H180" s="50"/>
      <c r="I180" s="142"/>
      <c r="J180" s="50"/>
      <c r="K180" s="50"/>
      <c r="L180" s="38"/>
    </row>
  </sheetData>
  <sheetProtection algorithmName="SHA-512" hashValue="/7OfMOcWd2isqqoiVN7IupxPrMMUnqRoPXw95LY3MZvoxiTIvTfuPHAkPtxd8cJ1bw8i0xkzh5incnCfkK7j8w==" saltValue="EMEpcaptKWoL8sp/vAKrFH8/JKHKqxcEwgHgtC7f7Oz7jHIjl/kUL64TrMP+INL3zMABAVJlsiSO/DEpqfedCw==" spinCount="100000" sheet="1" objects="1" scenarios="1" formatColumns="0" formatRows="0" autoFilter="0"/>
  <autoFilter ref="C124:K179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100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88</v>
      </c>
    </row>
    <row r="4" spans="2:46" ht="24.95" customHeight="1">
      <c r="B4" s="20"/>
      <c r="D4" s="107" t="s">
        <v>104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9" t="str">
        <f>'Rekapitulace stavby'!K6</f>
        <v>Rekonstrukce a přístavba sociálního zařízení - stavební úpravy objektu č.p. 248</v>
      </c>
      <c r="F7" s="310"/>
      <c r="G7" s="310"/>
      <c r="H7" s="310"/>
      <c r="L7" s="20"/>
    </row>
    <row r="8" spans="2:12" s="1" customFormat="1" ht="12" customHeight="1">
      <c r="B8" s="38"/>
      <c r="D8" s="109" t="s">
        <v>105</v>
      </c>
      <c r="I8" s="110"/>
      <c r="L8" s="38"/>
    </row>
    <row r="9" spans="2:12" s="1" customFormat="1" ht="36.95" customHeight="1">
      <c r="B9" s="38"/>
      <c r="E9" s="311" t="s">
        <v>1200</v>
      </c>
      <c r="F9" s="312"/>
      <c r="G9" s="312"/>
      <c r="H9" s="312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769</v>
      </c>
      <c r="I12" s="112" t="s">
        <v>22</v>
      </c>
      <c r="J12" s="113" t="str">
        <f>'Rekapitulace stavby'!AN8</f>
        <v>6. 5. 2019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tr">
        <f>IF('Rekapitulace stavby'!AN10="","",'Rekapitulace stavby'!AN10)</f>
        <v/>
      </c>
      <c r="L14" s="38"/>
    </row>
    <row r="15" spans="2:12" s="1" customFormat="1" ht="18" customHeight="1">
      <c r="B15" s="38"/>
      <c r="E15" s="111" t="str">
        <f>IF('Rekapitulace stavby'!E11="","",'Rekapitulace stavby'!E11)</f>
        <v>Gymnázium a SOŠ pedagogická</v>
      </c>
      <c r="I15" s="112" t="s">
        <v>27</v>
      </c>
      <c r="J15" s="111" t="str">
        <f>IF('Rekapitulace stavby'!AN11="","",'Rekapitulace stavby'!AN11)</f>
        <v/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28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3" t="str">
        <f>'Rekapitulace stavby'!E14</f>
        <v>Vyplň údaj</v>
      </c>
      <c r="F18" s="314"/>
      <c r="G18" s="314"/>
      <c r="H18" s="314"/>
      <c r="I18" s="112" t="s">
        <v>27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30</v>
      </c>
      <c r="I20" s="112" t="s">
        <v>25</v>
      </c>
      <c r="J20" s="111" t="str">
        <f>IF('Rekapitulace stavby'!AN16="","",'Rekapitulace stavby'!AN16)</f>
        <v/>
      </c>
      <c r="L20" s="38"/>
    </row>
    <row r="21" spans="2:12" s="1" customFormat="1" ht="18" customHeight="1">
      <c r="B21" s="38"/>
      <c r="E21" s="111" t="str">
        <f>IF('Rekapitulace stavby'!E17="","",'Rekapitulace stavby'!E17)</f>
        <v>Ing Arch Luboš Petříček</v>
      </c>
      <c r="I21" s="112" t="s">
        <v>27</v>
      </c>
      <c r="J21" s="111" t="str">
        <f>IF('Rekapitulace stavby'!AN17="","",'Rekapitulace stavby'!AN17)</f>
        <v/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33</v>
      </c>
      <c r="I23" s="112" t="s">
        <v>25</v>
      </c>
      <c r="J23" s="111" t="str">
        <f>IF('Rekapitulace stavby'!AN19="","",'Rekapitulace stavby'!AN19)</f>
        <v>01890000</v>
      </c>
      <c r="L23" s="38"/>
    </row>
    <row r="24" spans="2:12" s="1" customFormat="1" ht="18" customHeight="1">
      <c r="B24" s="38"/>
      <c r="E24" s="111" t="str">
        <f>IF('Rekapitulace stavby'!E20="","",'Rekapitulace stavby'!E20)</f>
        <v>Jan Petr</v>
      </c>
      <c r="I24" s="112" t="s">
        <v>27</v>
      </c>
      <c r="J24" s="111" t="str">
        <f>IF('Rekapitulace stavby'!AN20="","",'Rekapitulace stavby'!AN20)</f>
        <v>CZ8604200451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15" t="s">
        <v>1</v>
      </c>
      <c r="F27" s="315"/>
      <c r="G27" s="315"/>
      <c r="H27" s="315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ROUND(J116,2)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ROUND((SUM(BE116:BE169)),2)</f>
        <v>0</v>
      </c>
      <c r="I33" s="123">
        <v>0.21</v>
      </c>
      <c r="J33" s="122">
        <f>ROUND(((SUM(BE116:BE169))*I33),2)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ROUND((SUM(BF116:BF169)),2)</f>
        <v>0</v>
      </c>
      <c r="I34" s="123">
        <v>0.15</v>
      </c>
      <c r="J34" s="122">
        <f>ROUND(((SUM(BF116:BF169))*I34),2)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ROUND((SUM(BG116:BG169)),2)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ROUND((SUM(BH116:BH169)),2)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ROUND((SUM(BI116:BI169)),2)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107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6" t="str">
        <f>E7</f>
        <v>Rekonstrukce a přístavba sociálního zařízení - stavební úpravy objektu č.p. 248</v>
      </c>
      <c r="F85" s="317"/>
      <c r="G85" s="317"/>
      <c r="H85" s="317"/>
      <c r="I85" s="110"/>
      <c r="J85" s="35"/>
      <c r="K85" s="35"/>
      <c r="L85" s="38"/>
    </row>
    <row r="86" spans="2:12" s="1" customFormat="1" ht="12" customHeight="1">
      <c r="B86" s="34"/>
      <c r="C86" s="29" t="s">
        <v>105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8" t="str">
        <f>E9</f>
        <v>05 - ELE</v>
      </c>
      <c r="F87" s="318"/>
      <c r="G87" s="318"/>
      <c r="H87" s="318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 xml:space="preserve"> </v>
      </c>
      <c r="G89" s="35"/>
      <c r="H89" s="35"/>
      <c r="I89" s="112" t="s">
        <v>22</v>
      </c>
      <c r="J89" s="61" t="str">
        <f>IF(J12="","",J12)</f>
        <v>6. 5. 2019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Gymnázium a SOŠ pedagogická</v>
      </c>
      <c r="G91" s="35"/>
      <c r="H91" s="35"/>
      <c r="I91" s="112" t="s">
        <v>30</v>
      </c>
      <c r="J91" s="32" t="str">
        <f>E21</f>
        <v>Ing Arch Luboš Petříček</v>
      </c>
      <c r="K91" s="35"/>
      <c r="L91" s="38"/>
    </row>
    <row r="92" spans="2:12" s="1" customFormat="1" ht="15.2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33</v>
      </c>
      <c r="J92" s="32" t="str">
        <f>E24</f>
        <v>Jan Petr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108</v>
      </c>
      <c r="D94" s="147"/>
      <c r="E94" s="147"/>
      <c r="F94" s="147"/>
      <c r="G94" s="147"/>
      <c r="H94" s="147"/>
      <c r="I94" s="148"/>
      <c r="J94" s="149" t="s">
        <v>109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110</v>
      </c>
      <c r="D96" s="35"/>
      <c r="E96" s="35"/>
      <c r="F96" s="35"/>
      <c r="G96" s="35"/>
      <c r="H96" s="35"/>
      <c r="I96" s="110"/>
      <c r="J96" s="79">
        <f>J116</f>
        <v>0</v>
      </c>
      <c r="K96" s="35"/>
      <c r="L96" s="38"/>
      <c r="AU96" s="17" t="s">
        <v>111</v>
      </c>
    </row>
    <row r="97" spans="2:12" s="1" customFormat="1" ht="21.75" customHeight="1">
      <c r="B97" s="34"/>
      <c r="C97" s="35"/>
      <c r="D97" s="35"/>
      <c r="E97" s="35"/>
      <c r="F97" s="35"/>
      <c r="G97" s="35"/>
      <c r="H97" s="35"/>
      <c r="I97" s="110"/>
      <c r="J97" s="35"/>
      <c r="K97" s="35"/>
      <c r="L97" s="38"/>
    </row>
    <row r="98" spans="2:12" s="1" customFormat="1" ht="6.95" customHeight="1">
      <c r="B98" s="49"/>
      <c r="C98" s="50"/>
      <c r="D98" s="50"/>
      <c r="E98" s="50"/>
      <c r="F98" s="50"/>
      <c r="G98" s="50"/>
      <c r="H98" s="50"/>
      <c r="I98" s="142"/>
      <c r="J98" s="50"/>
      <c r="K98" s="50"/>
      <c r="L98" s="38"/>
    </row>
    <row r="102" spans="2:12" s="1" customFormat="1" ht="6.95" customHeight="1">
      <c r="B102" s="51"/>
      <c r="C102" s="52"/>
      <c r="D102" s="52"/>
      <c r="E102" s="52"/>
      <c r="F102" s="52"/>
      <c r="G102" s="52"/>
      <c r="H102" s="52"/>
      <c r="I102" s="145"/>
      <c r="J102" s="52"/>
      <c r="K102" s="52"/>
      <c r="L102" s="38"/>
    </row>
    <row r="103" spans="2:12" s="1" customFormat="1" ht="24.95" customHeight="1">
      <c r="B103" s="34"/>
      <c r="C103" s="23" t="s">
        <v>133</v>
      </c>
      <c r="D103" s="35"/>
      <c r="E103" s="35"/>
      <c r="F103" s="35"/>
      <c r="G103" s="35"/>
      <c r="H103" s="35"/>
      <c r="I103" s="110"/>
      <c r="J103" s="35"/>
      <c r="K103" s="35"/>
      <c r="L103" s="38"/>
    </row>
    <row r="104" spans="2:12" s="1" customFormat="1" ht="6.95" customHeight="1">
      <c r="B104" s="34"/>
      <c r="C104" s="35"/>
      <c r="D104" s="35"/>
      <c r="E104" s="35"/>
      <c r="F104" s="35"/>
      <c r="G104" s="35"/>
      <c r="H104" s="35"/>
      <c r="I104" s="110"/>
      <c r="J104" s="35"/>
      <c r="K104" s="35"/>
      <c r="L104" s="38"/>
    </row>
    <row r="105" spans="2:12" s="1" customFormat="1" ht="12" customHeight="1">
      <c r="B105" s="34"/>
      <c r="C105" s="29" t="s">
        <v>16</v>
      </c>
      <c r="D105" s="35"/>
      <c r="E105" s="35"/>
      <c r="F105" s="35"/>
      <c r="G105" s="35"/>
      <c r="H105" s="35"/>
      <c r="I105" s="110"/>
      <c r="J105" s="35"/>
      <c r="K105" s="35"/>
      <c r="L105" s="38"/>
    </row>
    <row r="106" spans="2:12" s="1" customFormat="1" ht="16.5" customHeight="1">
      <c r="B106" s="34"/>
      <c r="C106" s="35"/>
      <c r="D106" s="35"/>
      <c r="E106" s="316" t="str">
        <f>E7</f>
        <v>Rekonstrukce a přístavba sociálního zařízení - stavební úpravy objektu č.p. 248</v>
      </c>
      <c r="F106" s="317"/>
      <c r="G106" s="317"/>
      <c r="H106" s="317"/>
      <c r="I106" s="110"/>
      <c r="J106" s="35"/>
      <c r="K106" s="35"/>
      <c r="L106" s="38"/>
    </row>
    <row r="107" spans="2:12" s="1" customFormat="1" ht="12" customHeight="1">
      <c r="B107" s="34"/>
      <c r="C107" s="29" t="s">
        <v>105</v>
      </c>
      <c r="D107" s="35"/>
      <c r="E107" s="35"/>
      <c r="F107" s="35"/>
      <c r="G107" s="35"/>
      <c r="H107" s="35"/>
      <c r="I107" s="110"/>
      <c r="J107" s="35"/>
      <c r="K107" s="35"/>
      <c r="L107" s="38"/>
    </row>
    <row r="108" spans="2:12" s="1" customFormat="1" ht="16.5" customHeight="1">
      <c r="B108" s="34"/>
      <c r="C108" s="35"/>
      <c r="D108" s="35"/>
      <c r="E108" s="288" t="str">
        <f>E9</f>
        <v>05 - ELE</v>
      </c>
      <c r="F108" s="318"/>
      <c r="G108" s="318"/>
      <c r="H108" s="318"/>
      <c r="I108" s="110"/>
      <c r="J108" s="35"/>
      <c r="K108" s="35"/>
      <c r="L108" s="38"/>
    </row>
    <row r="109" spans="2:12" s="1" customFormat="1" ht="6.95" customHeight="1">
      <c r="B109" s="34"/>
      <c r="C109" s="35"/>
      <c r="D109" s="35"/>
      <c r="E109" s="35"/>
      <c r="F109" s="35"/>
      <c r="G109" s="35"/>
      <c r="H109" s="35"/>
      <c r="I109" s="110"/>
      <c r="J109" s="35"/>
      <c r="K109" s="35"/>
      <c r="L109" s="38"/>
    </row>
    <row r="110" spans="2:12" s="1" customFormat="1" ht="12" customHeight="1">
      <c r="B110" s="34"/>
      <c r="C110" s="29" t="s">
        <v>20</v>
      </c>
      <c r="D110" s="35"/>
      <c r="E110" s="35"/>
      <c r="F110" s="27" t="str">
        <f>F12</f>
        <v xml:space="preserve"> </v>
      </c>
      <c r="G110" s="35"/>
      <c r="H110" s="35"/>
      <c r="I110" s="112" t="s">
        <v>22</v>
      </c>
      <c r="J110" s="61" t="str">
        <f>IF(J12="","",J12)</f>
        <v>6. 5. 2019</v>
      </c>
      <c r="K110" s="35"/>
      <c r="L110" s="38"/>
    </row>
    <row r="111" spans="2:12" s="1" customFormat="1" ht="6.95" customHeight="1">
      <c r="B111" s="34"/>
      <c r="C111" s="35"/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27.95" customHeight="1">
      <c r="B112" s="34"/>
      <c r="C112" s="29" t="s">
        <v>24</v>
      </c>
      <c r="D112" s="35"/>
      <c r="E112" s="35"/>
      <c r="F112" s="27" t="str">
        <f>E15</f>
        <v>Gymnázium a SOŠ pedagogická</v>
      </c>
      <c r="G112" s="35"/>
      <c r="H112" s="35"/>
      <c r="I112" s="112" t="s">
        <v>30</v>
      </c>
      <c r="J112" s="32" t="str">
        <f>E21</f>
        <v>Ing Arch Luboš Petříček</v>
      </c>
      <c r="K112" s="35"/>
      <c r="L112" s="38"/>
    </row>
    <row r="113" spans="2:12" s="1" customFormat="1" ht="15.2" customHeight="1">
      <c r="B113" s="34"/>
      <c r="C113" s="29" t="s">
        <v>28</v>
      </c>
      <c r="D113" s="35"/>
      <c r="E113" s="35"/>
      <c r="F113" s="27" t="str">
        <f>IF(E18="","",E18)</f>
        <v>Vyplň údaj</v>
      </c>
      <c r="G113" s="35"/>
      <c r="H113" s="35"/>
      <c r="I113" s="112" t="s">
        <v>33</v>
      </c>
      <c r="J113" s="32" t="str">
        <f>E24</f>
        <v>Jan Petr</v>
      </c>
      <c r="K113" s="35"/>
      <c r="L113" s="38"/>
    </row>
    <row r="114" spans="2:12" s="1" customFormat="1" ht="10.35" customHeight="1">
      <c r="B114" s="34"/>
      <c r="C114" s="35"/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20" s="10" customFormat="1" ht="29.25" customHeight="1">
      <c r="B115" s="165"/>
      <c r="C115" s="166" t="s">
        <v>134</v>
      </c>
      <c r="D115" s="167" t="s">
        <v>63</v>
      </c>
      <c r="E115" s="167" t="s">
        <v>59</v>
      </c>
      <c r="F115" s="167" t="s">
        <v>60</v>
      </c>
      <c r="G115" s="167" t="s">
        <v>135</v>
      </c>
      <c r="H115" s="167" t="s">
        <v>136</v>
      </c>
      <c r="I115" s="168" t="s">
        <v>137</v>
      </c>
      <c r="J115" s="167" t="s">
        <v>109</v>
      </c>
      <c r="K115" s="169" t="s">
        <v>138</v>
      </c>
      <c r="L115" s="170"/>
      <c r="M115" s="70" t="s">
        <v>1</v>
      </c>
      <c r="N115" s="71" t="s">
        <v>42</v>
      </c>
      <c r="O115" s="71" t="s">
        <v>139</v>
      </c>
      <c r="P115" s="71" t="s">
        <v>140</v>
      </c>
      <c r="Q115" s="71" t="s">
        <v>141</v>
      </c>
      <c r="R115" s="71" t="s">
        <v>142</v>
      </c>
      <c r="S115" s="71" t="s">
        <v>143</v>
      </c>
      <c r="T115" s="72" t="s">
        <v>144</v>
      </c>
    </row>
    <row r="116" spans="2:63" s="1" customFormat="1" ht="22.9" customHeight="1">
      <c r="B116" s="34"/>
      <c r="C116" s="77" t="s">
        <v>145</v>
      </c>
      <c r="D116" s="35"/>
      <c r="E116" s="35"/>
      <c r="F116" s="35"/>
      <c r="G116" s="35"/>
      <c r="H116" s="35"/>
      <c r="I116" s="110"/>
      <c r="J116" s="171">
        <f>BK116</f>
        <v>0</v>
      </c>
      <c r="K116" s="35"/>
      <c r="L116" s="38"/>
      <c r="M116" s="73"/>
      <c r="N116" s="74"/>
      <c r="O116" s="74"/>
      <c r="P116" s="172">
        <f>SUM(P117:P169)</f>
        <v>0</v>
      </c>
      <c r="Q116" s="74"/>
      <c r="R116" s="172">
        <f>SUM(R117:R169)</f>
        <v>0</v>
      </c>
      <c r="S116" s="74"/>
      <c r="T116" s="173">
        <f>SUM(T117:T169)</f>
        <v>0</v>
      </c>
      <c r="AT116" s="17" t="s">
        <v>77</v>
      </c>
      <c r="AU116" s="17" t="s">
        <v>111</v>
      </c>
      <c r="BK116" s="174">
        <f>SUM(BK117:BK169)</f>
        <v>0</v>
      </c>
    </row>
    <row r="117" spans="2:65" s="1" customFormat="1" ht="16.5" customHeight="1">
      <c r="B117" s="34"/>
      <c r="C117" s="191" t="s">
        <v>86</v>
      </c>
      <c r="D117" s="191" t="s">
        <v>150</v>
      </c>
      <c r="E117" s="192" t="s">
        <v>78</v>
      </c>
      <c r="F117" s="193" t="s">
        <v>1201</v>
      </c>
      <c r="G117" s="194" t="s">
        <v>806</v>
      </c>
      <c r="H117" s="195">
        <v>1</v>
      </c>
      <c r="I117" s="196"/>
      <c r="J117" s="197">
        <f aca="true" t="shared" si="0" ref="J117:J148">ROUND(I117*H117,2)</f>
        <v>0</v>
      </c>
      <c r="K117" s="193" t="s">
        <v>1</v>
      </c>
      <c r="L117" s="38"/>
      <c r="M117" s="198" t="s">
        <v>1</v>
      </c>
      <c r="N117" s="199" t="s">
        <v>43</v>
      </c>
      <c r="O117" s="66"/>
      <c r="P117" s="200">
        <f aca="true" t="shared" si="1" ref="P117:P148">O117*H117</f>
        <v>0</v>
      </c>
      <c r="Q117" s="200">
        <v>0</v>
      </c>
      <c r="R117" s="200">
        <f aca="true" t="shared" si="2" ref="R117:R148">Q117*H117</f>
        <v>0</v>
      </c>
      <c r="S117" s="200">
        <v>0</v>
      </c>
      <c r="T117" s="201">
        <f aca="true" t="shared" si="3" ref="T117:T148">S117*H117</f>
        <v>0</v>
      </c>
      <c r="AR117" s="202" t="s">
        <v>155</v>
      </c>
      <c r="AT117" s="202" t="s">
        <v>150</v>
      </c>
      <c r="AU117" s="202" t="s">
        <v>78</v>
      </c>
      <c r="AY117" s="17" t="s">
        <v>148</v>
      </c>
      <c r="BE117" s="203">
        <f aca="true" t="shared" si="4" ref="BE117:BE148">IF(N117="základní",J117,0)</f>
        <v>0</v>
      </c>
      <c r="BF117" s="203">
        <f aca="true" t="shared" si="5" ref="BF117:BF148">IF(N117="snížená",J117,0)</f>
        <v>0</v>
      </c>
      <c r="BG117" s="203">
        <f aca="true" t="shared" si="6" ref="BG117:BG148">IF(N117="zákl. přenesená",J117,0)</f>
        <v>0</v>
      </c>
      <c r="BH117" s="203">
        <f aca="true" t="shared" si="7" ref="BH117:BH148">IF(N117="sníž. přenesená",J117,0)</f>
        <v>0</v>
      </c>
      <c r="BI117" s="203">
        <f aca="true" t="shared" si="8" ref="BI117:BI148">IF(N117="nulová",J117,0)</f>
        <v>0</v>
      </c>
      <c r="BJ117" s="17" t="s">
        <v>86</v>
      </c>
      <c r="BK117" s="203">
        <f aca="true" t="shared" si="9" ref="BK117:BK148">ROUND(I117*H117,2)</f>
        <v>0</v>
      </c>
      <c r="BL117" s="17" t="s">
        <v>155</v>
      </c>
      <c r="BM117" s="202" t="s">
        <v>88</v>
      </c>
    </row>
    <row r="118" spans="2:65" s="1" customFormat="1" ht="16.5" customHeight="1">
      <c r="B118" s="34"/>
      <c r="C118" s="191" t="s">
        <v>88</v>
      </c>
      <c r="D118" s="191" t="s">
        <v>150</v>
      </c>
      <c r="E118" s="192" t="s">
        <v>1202</v>
      </c>
      <c r="F118" s="193" t="s">
        <v>1203</v>
      </c>
      <c r="G118" s="194" t="s">
        <v>806</v>
      </c>
      <c r="H118" s="195">
        <v>1</v>
      </c>
      <c r="I118" s="196"/>
      <c r="J118" s="197">
        <f t="shared" si="0"/>
        <v>0</v>
      </c>
      <c r="K118" s="193" t="s">
        <v>1</v>
      </c>
      <c r="L118" s="38"/>
      <c r="M118" s="198" t="s">
        <v>1</v>
      </c>
      <c r="N118" s="199" t="s">
        <v>43</v>
      </c>
      <c r="O118" s="66"/>
      <c r="P118" s="200">
        <f t="shared" si="1"/>
        <v>0</v>
      </c>
      <c r="Q118" s="200">
        <v>0</v>
      </c>
      <c r="R118" s="200">
        <f t="shared" si="2"/>
        <v>0</v>
      </c>
      <c r="S118" s="200">
        <v>0</v>
      </c>
      <c r="T118" s="201">
        <f t="shared" si="3"/>
        <v>0</v>
      </c>
      <c r="AR118" s="202" t="s">
        <v>155</v>
      </c>
      <c r="AT118" s="202" t="s">
        <v>150</v>
      </c>
      <c r="AU118" s="202" t="s">
        <v>78</v>
      </c>
      <c r="AY118" s="17" t="s">
        <v>148</v>
      </c>
      <c r="BE118" s="203">
        <f t="shared" si="4"/>
        <v>0</v>
      </c>
      <c r="BF118" s="203">
        <f t="shared" si="5"/>
        <v>0</v>
      </c>
      <c r="BG118" s="203">
        <f t="shared" si="6"/>
        <v>0</v>
      </c>
      <c r="BH118" s="203">
        <f t="shared" si="7"/>
        <v>0</v>
      </c>
      <c r="BI118" s="203">
        <f t="shared" si="8"/>
        <v>0</v>
      </c>
      <c r="BJ118" s="17" t="s">
        <v>86</v>
      </c>
      <c r="BK118" s="203">
        <f t="shared" si="9"/>
        <v>0</v>
      </c>
      <c r="BL118" s="17" t="s">
        <v>155</v>
      </c>
      <c r="BM118" s="202" t="s">
        <v>155</v>
      </c>
    </row>
    <row r="119" spans="2:65" s="1" customFormat="1" ht="16.5" customHeight="1">
      <c r="B119" s="34"/>
      <c r="C119" s="191" t="s">
        <v>166</v>
      </c>
      <c r="D119" s="191" t="s">
        <v>150</v>
      </c>
      <c r="E119" s="192" t="s">
        <v>1204</v>
      </c>
      <c r="F119" s="193" t="s">
        <v>1205</v>
      </c>
      <c r="G119" s="194" t="s">
        <v>806</v>
      </c>
      <c r="H119" s="195">
        <v>1</v>
      </c>
      <c r="I119" s="196"/>
      <c r="J119" s="197">
        <f t="shared" si="0"/>
        <v>0</v>
      </c>
      <c r="K119" s="193" t="s">
        <v>1</v>
      </c>
      <c r="L119" s="38"/>
      <c r="M119" s="198" t="s">
        <v>1</v>
      </c>
      <c r="N119" s="199" t="s">
        <v>43</v>
      </c>
      <c r="O119" s="66"/>
      <c r="P119" s="200">
        <f t="shared" si="1"/>
        <v>0</v>
      </c>
      <c r="Q119" s="200">
        <v>0</v>
      </c>
      <c r="R119" s="200">
        <f t="shared" si="2"/>
        <v>0</v>
      </c>
      <c r="S119" s="200">
        <v>0</v>
      </c>
      <c r="T119" s="201">
        <f t="shared" si="3"/>
        <v>0</v>
      </c>
      <c r="AR119" s="202" t="s">
        <v>155</v>
      </c>
      <c r="AT119" s="202" t="s">
        <v>150</v>
      </c>
      <c r="AU119" s="202" t="s">
        <v>78</v>
      </c>
      <c r="AY119" s="17" t="s">
        <v>148</v>
      </c>
      <c r="BE119" s="203">
        <f t="shared" si="4"/>
        <v>0</v>
      </c>
      <c r="BF119" s="203">
        <f t="shared" si="5"/>
        <v>0</v>
      </c>
      <c r="BG119" s="203">
        <f t="shared" si="6"/>
        <v>0</v>
      </c>
      <c r="BH119" s="203">
        <f t="shared" si="7"/>
        <v>0</v>
      </c>
      <c r="BI119" s="203">
        <f t="shared" si="8"/>
        <v>0</v>
      </c>
      <c r="BJ119" s="17" t="s">
        <v>86</v>
      </c>
      <c r="BK119" s="203">
        <f t="shared" si="9"/>
        <v>0</v>
      </c>
      <c r="BL119" s="17" t="s">
        <v>155</v>
      </c>
      <c r="BM119" s="202" t="s">
        <v>185</v>
      </c>
    </row>
    <row r="120" spans="2:65" s="1" customFormat="1" ht="16.5" customHeight="1">
      <c r="B120" s="34"/>
      <c r="C120" s="191" t="s">
        <v>155</v>
      </c>
      <c r="D120" s="191" t="s">
        <v>150</v>
      </c>
      <c r="E120" s="192" t="s">
        <v>1206</v>
      </c>
      <c r="F120" s="193" t="s">
        <v>1207</v>
      </c>
      <c r="G120" s="194" t="s">
        <v>806</v>
      </c>
      <c r="H120" s="195">
        <v>1</v>
      </c>
      <c r="I120" s="196"/>
      <c r="J120" s="197">
        <f t="shared" si="0"/>
        <v>0</v>
      </c>
      <c r="K120" s="193" t="s">
        <v>1</v>
      </c>
      <c r="L120" s="38"/>
      <c r="M120" s="198" t="s">
        <v>1</v>
      </c>
      <c r="N120" s="199" t="s">
        <v>43</v>
      </c>
      <c r="O120" s="66"/>
      <c r="P120" s="200">
        <f t="shared" si="1"/>
        <v>0</v>
      </c>
      <c r="Q120" s="200">
        <v>0</v>
      </c>
      <c r="R120" s="200">
        <f t="shared" si="2"/>
        <v>0</v>
      </c>
      <c r="S120" s="200">
        <v>0</v>
      </c>
      <c r="T120" s="201">
        <f t="shared" si="3"/>
        <v>0</v>
      </c>
      <c r="AR120" s="202" t="s">
        <v>155</v>
      </c>
      <c r="AT120" s="202" t="s">
        <v>150</v>
      </c>
      <c r="AU120" s="202" t="s">
        <v>78</v>
      </c>
      <c r="AY120" s="17" t="s">
        <v>148</v>
      </c>
      <c r="BE120" s="203">
        <f t="shared" si="4"/>
        <v>0</v>
      </c>
      <c r="BF120" s="203">
        <f t="shared" si="5"/>
        <v>0</v>
      </c>
      <c r="BG120" s="203">
        <f t="shared" si="6"/>
        <v>0</v>
      </c>
      <c r="BH120" s="203">
        <f t="shared" si="7"/>
        <v>0</v>
      </c>
      <c r="BI120" s="203">
        <f t="shared" si="8"/>
        <v>0</v>
      </c>
      <c r="BJ120" s="17" t="s">
        <v>86</v>
      </c>
      <c r="BK120" s="203">
        <f t="shared" si="9"/>
        <v>0</v>
      </c>
      <c r="BL120" s="17" t="s">
        <v>155</v>
      </c>
      <c r="BM120" s="202" t="s">
        <v>163</v>
      </c>
    </row>
    <row r="121" spans="2:65" s="1" customFormat="1" ht="16.5" customHeight="1">
      <c r="B121" s="34"/>
      <c r="C121" s="191" t="s">
        <v>178</v>
      </c>
      <c r="D121" s="191" t="s">
        <v>150</v>
      </c>
      <c r="E121" s="192" t="s">
        <v>1208</v>
      </c>
      <c r="F121" s="193" t="s">
        <v>1209</v>
      </c>
      <c r="G121" s="194" t="s">
        <v>806</v>
      </c>
      <c r="H121" s="195">
        <v>9</v>
      </c>
      <c r="I121" s="196"/>
      <c r="J121" s="197">
        <f t="shared" si="0"/>
        <v>0</v>
      </c>
      <c r="K121" s="193" t="s">
        <v>1</v>
      </c>
      <c r="L121" s="38"/>
      <c r="M121" s="198" t="s">
        <v>1</v>
      </c>
      <c r="N121" s="199" t="s">
        <v>43</v>
      </c>
      <c r="O121" s="66"/>
      <c r="P121" s="200">
        <f t="shared" si="1"/>
        <v>0</v>
      </c>
      <c r="Q121" s="200">
        <v>0</v>
      </c>
      <c r="R121" s="200">
        <f t="shared" si="2"/>
        <v>0</v>
      </c>
      <c r="S121" s="200">
        <v>0</v>
      </c>
      <c r="T121" s="201">
        <f t="shared" si="3"/>
        <v>0</v>
      </c>
      <c r="AR121" s="202" t="s">
        <v>155</v>
      </c>
      <c r="AT121" s="202" t="s">
        <v>150</v>
      </c>
      <c r="AU121" s="202" t="s">
        <v>78</v>
      </c>
      <c r="AY121" s="17" t="s">
        <v>148</v>
      </c>
      <c r="BE121" s="203">
        <f t="shared" si="4"/>
        <v>0</v>
      </c>
      <c r="BF121" s="203">
        <f t="shared" si="5"/>
        <v>0</v>
      </c>
      <c r="BG121" s="203">
        <f t="shared" si="6"/>
        <v>0</v>
      </c>
      <c r="BH121" s="203">
        <f t="shared" si="7"/>
        <v>0</v>
      </c>
      <c r="BI121" s="203">
        <f t="shared" si="8"/>
        <v>0</v>
      </c>
      <c r="BJ121" s="17" t="s">
        <v>86</v>
      </c>
      <c r="BK121" s="203">
        <f t="shared" si="9"/>
        <v>0</v>
      </c>
      <c r="BL121" s="17" t="s">
        <v>155</v>
      </c>
      <c r="BM121" s="202" t="s">
        <v>216</v>
      </c>
    </row>
    <row r="122" spans="2:65" s="1" customFormat="1" ht="16.5" customHeight="1">
      <c r="B122" s="34"/>
      <c r="C122" s="191" t="s">
        <v>185</v>
      </c>
      <c r="D122" s="191" t="s">
        <v>150</v>
      </c>
      <c r="E122" s="192" t="s">
        <v>1210</v>
      </c>
      <c r="F122" s="193" t="s">
        <v>1211</v>
      </c>
      <c r="G122" s="194" t="s">
        <v>806</v>
      </c>
      <c r="H122" s="195">
        <v>4</v>
      </c>
      <c r="I122" s="196"/>
      <c r="J122" s="197">
        <f t="shared" si="0"/>
        <v>0</v>
      </c>
      <c r="K122" s="193" t="s">
        <v>1</v>
      </c>
      <c r="L122" s="38"/>
      <c r="M122" s="198" t="s">
        <v>1</v>
      </c>
      <c r="N122" s="199" t="s">
        <v>43</v>
      </c>
      <c r="O122" s="66"/>
      <c r="P122" s="200">
        <f t="shared" si="1"/>
        <v>0</v>
      </c>
      <c r="Q122" s="200">
        <v>0</v>
      </c>
      <c r="R122" s="200">
        <f t="shared" si="2"/>
        <v>0</v>
      </c>
      <c r="S122" s="200">
        <v>0</v>
      </c>
      <c r="T122" s="201">
        <f t="shared" si="3"/>
        <v>0</v>
      </c>
      <c r="AR122" s="202" t="s">
        <v>155</v>
      </c>
      <c r="AT122" s="202" t="s">
        <v>150</v>
      </c>
      <c r="AU122" s="202" t="s">
        <v>78</v>
      </c>
      <c r="AY122" s="17" t="s">
        <v>148</v>
      </c>
      <c r="BE122" s="203">
        <f t="shared" si="4"/>
        <v>0</v>
      </c>
      <c r="BF122" s="203">
        <f t="shared" si="5"/>
        <v>0</v>
      </c>
      <c r="BG122" s="203">
        <f t="shared" si="6"/>
        <v>0</v>
      </c>
      <c r="BH122" s="203">
        <f t="shared" si="7"/>
        <v>0</v>
      </c>
      <c r="BI122" s="203">
        <f t="shared" si="8"/>
        <v>0</v>
      </c>
      <c r="BJ122" s="17" t="s">
        <v>86</v>
      </c>
      <c r="BK122" s="203">
        <f t="shared" si="9"/>
        <v>0</v>
      </c>
      <c r="BL122" s="17" t="s">
        <v>155</v>
      </c>
      <c r="BM122" s="202" t="s">
        <v>231</v>
      </c>
    </row>
    <row r="123" spans="2:65" s="1" customFormat="1" ht="16.5" customHeight="1">
      <c r="B123" s="34"/>
      <c r="C123" s="191" t="s">
        <v>191</v>
      </c>
      <c r="D123" s="191" t="s">
        <v>150</v>
      </c>
      <c r="E123" s="192" t="s">
        <v>1212</v>
      </c>
      <c r="F123" s="193" t="s">
        <v>1213</v>
      </c>
      <c r="G123" s="194" t="s">
        <v>1178</v>
      </c>
      <c r="H123" s="195">
        <v>8</v>
      </c>
      <c r="I123" s="196"/>
      <c r="J123" s="197">
        <f t="shared" si="0"/>
        <v>0</v>
      </c>
      <c r="K123" s="193" t="s">
        <v>1</v>
      </c>
      <c r="L123" s="38"/>
      <c r="M123" s="198" t="s">
        <v>1</v>
      </c>
      <c r="N123" s="199" t="s">
        <v>43</v>
      </c>
      <c r="O123" s="66"/>
      <c r="P123" s="200">
        <f t="shared" si="1"/>
        <v>0</v>
      </c>
      <c r="Q123" s="200">
        <v>0</v>
      </c>
      <c r="R123" s="200">
        <f t="shared" si="2"/>
        <v>0</v>
      </c>
      <c r="S123" s="200">
        <v>0</v>
      </c>
      <c r="T123" s="201">
        <f t="shared" si="3"/>
        <v>0</v>
      </c>
      <c r="AR123" s="202" t="s">
        <v>155</v>
      </c>
      <c r="AT123" s="202" t="s">
        <v>150</v>
      </c>
      <c r="AU123" s="202" t="s">
        <v>78</v>
      </c>
      <c r="AY123" s="17" t="s">
        <v>148</v>
      </c>
      <c r="BE123" s="203">
        <f t="shared" si="4"/>
        <v>0</v>
      </c>
      <c r="BF123" s="203">
        <f t="shared" si="5"/>
        <v>0</v>
      </c>
      <c r="BG123" s="203">
        <f t="shared" si="6"/>
        <v>0</v>
      </c>
      <c r="BH123" s="203">
        <f t="shared" si="7"/>
        <v>0</v>
      </c>
      <c r="BI123" s="203">
        <f t="shared" si="8"/>
        <v>0</v>
      </c>
      <c r="BJ123" s="17" t="s">
        <v>86</v>
      </c>
      <c r="BK123" s="203">
        <f t="shared" si="9"/>
        <v>0</v>
      </c>
      <c r="BL123" s="17" t="s">
        <v>155</v>
      </c>
      <c r="BM123" s="202" t="s">
        <v>243</v>
      </c>
    </row>
    <row r="124" spans="2:65" s="1" customFormat="1" ht="16.5" customHeight="1">
      <c r="B124" s="34"/>
      <c r="C124" s="191" t="s">
        <v>163</v>
      </c>
      <c r="D124" s="191" t="s">
        <v>150</v>
      </c>
      <c r="E124" s="192" t="s">
        <v>1214</v>
      </c>
      <c r="F124" s="193" t="s">
        <v>1215</v>
      </c>
      <c r="G124" s="194" t="s">
        <v>806</v>
      </c>
      <c r="H124" s="195">
        <v>4</v>
      </c>
      <c r="I124" s="196"/>
      <c r="J124" s="197">
        <f t="shared" si="0"/>
        <v>0</v>
      </c>
      <c r="K124" s="193" t="s">
        <v>1</v>
      </c>
      <c r="L124" s="38"/>
      <c r="M124" s="198" t="s">
        <v>1</v>
      </c>
      <c r="N124" s="199" t="s">
        <v>43</v>
      </c>
      <c r="O124" s="66"/>
      <c r="P124" s="200">
        <f t="shared" si="1"/>
        <v>0</v>
      </c>
      <c r="Q124" s="200">
        <v>0</v>
      </c>
      <c r="R124" s="200">
        <f t="shared" si="2"/>
        <v>0</v>
      </c>
      <c r="S124" s="200">
        <v>0</v>
      </c>
      <c r="T124" s="201">
        <f t="shared" si="3"/>
        <v>0</v>
      </c>
      <c r="AR124" s="202" t="s">
        <v>155</v>
      </c>
      <c r="AT124" s="202" t="s">
        <v>150</v>
      </c>
      <c r="AU124" s="202" t="s">
        <v>78</v>
      </c>
      <c r="AY124" s="17" t="s">
        <v>148</v>
      </c>
      <c r="BE124" s="203">
        <f t="shared" si="4"/>
        <v>0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17" t="s">
        <v>86</v>
      </c>
      <c r="BK124" s="203">
        <f t="shared" si="9"/>
        <v>0</v>
      </c>
      <c r="BL124" s="17" t="s">
        <v>155</v>
      </c>
      <c r="BM124" s="202" t="s">
        <v>171</v>
      </c>
    </row>
    <row r="125" spans="2:65" s="1" customFormat="1" ht="16.5" customHeight="1">
      <c r="B125" s="34"/>
      <c r="C125" s="191" t="s">
        <v>211</v>
      </c>
      <c r="D125" s="191" t="s">
        <v>150</v>
      </c>
      <c r="E125" s="192" t="s">
        <v>1216</v>
      </c>
      <c r="F125" s="193" t="s">
        <v>1217</v>
      </c>
      <c r="G125" s="194" t="s">
        <v>806</v>
      </c>
      <c r="H125" s="195">
        <v>2</v>
      </c>
      <c r="I125" s="196"/>
      <c r="J125" s="197">
        <f t="shared" si="0"/>
        <v>0</v>
      </c>
      <c r="K125" s="193" t="s">
        <v>1</v>
      </c>
      <c r="L125" s="38"/>
      <c r="M125" s="198" t="s">
        <v>1</v>
      </c>
      <c r="N125" s="199" t="s">
        <v>43</v>
      </c>
      <c r="O125" s="66"/>
      <c r="P125" s="200">
        <f t="shared" si="1"/>
        <v>0</v>
      </c>
      <c r="Q125" s="200">
        <v>0</v>
      </c>
      <c r="R125" s="200">
        <f t="shared" si="2"/>
        <v>0</v>
      </c>
      <c r="S125" s="200">
        <v>0</v>
      </c>
      <c r="T125" s="201">
        <f t="shared" si="3"/>
        <v>0</v>
      </c>
      <c r="AR125" s="202" t="s">
        <v>155</v>
      </c>
      <c r="AT125" s="202" t="s">
        <v>150</v>
      </c>
      <c r="AU125" s="202" t="s">
        <v>78</v>
      </c>
      <c r="AY125" s="17" t="s">
        <v>148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7" t="s">
        <v>86</v>
      </c>
      <c r="BK125" s="203">
        <f t="shared" si="9"/>
        <v>0</v>
      </c>
      <c r="BL125" s="17" t="s">
        <v>155</v>
      </c>
      <c r="BM125" s="202" t="s">
        <v>259</v>
      </c>
    </row>
    <row r="126" spans="2:65" s="1" customFormat="1" ht="16.5" customHeight="1">
      <c r="B126" s="34"/>
      <c r="C126" s="191" t="s">
        <v>216</v>
      </c>
      <c r="D126" s="191" t="s">
        <v>150</v>
      </c>
      <c r="E126" s="192" t="s">
        <v>1218</v>
      </c>
      <c r="F126" s="193" t="s">
        <v>1219</v>
      </c>
      <c r="G126" s="194" t="s">
        <v>312</v>
      </c>
      <c r="H126" s="195">
        <v>14</v>
      </c>
      <c r="I126" s="196"/>
      <c r="J126" s="197">
        <f t="shared" si="0"/>
        <v>0</v>
      </c>
      <c r="K126" s="193" t="s">
        <v>1</v>
      </c>
      <c r="L126" s="38"/>
      <c r="M126" s="198" t="s">
        <v>1</v>
      </c>
      <c r="N126" s="199" t="s">
        <v>43</v>
      </c>
      <c r="O126" s="66"/>
      <c r="P126" s="200">
        <f t="shared" si="1"/>
        <v>0</v>
      </c>
      <c r="Q126" s="200">
        <v>0</v>
      </c>
      <c r="R126" s="200">
        <f t="shared" si="2"/>
        <v>0</v>
      </c>
      <c r="S126" s="200">
        <v>0</v>
      </c>
      <c r="T126" s="201">
        <f t="shared" si="3"/>
        <v>0</v>
      </c>
      <c r="AR126" s="202" t="s">
        <v>155</v>
      </c>
      <c r="AT126" s="202" t="s">
        <v>150</v>
      </c>
      <c r="AU126" s="202" t="s">
        <v>78</v>
      </c>
      <c r="AY126" s="17" t="s">
        <v>148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7" t="s">
        <v>86</v>
      </c>
      <c r="BK126" s="203">
        <f t="shared" si="9"/>
        <v>0</v>
      </c>
      <c r="BL126" s="17" t="s">
        <v>155</v>
      </c>
      <c r="BM126" s="202" t="s">
        <v>271</v>
      </c>
    </row>
    <row r="127" spans="2:65" s="1" customFormat="1" ht="16.5" customHeight="1">
      <c r="B127" s="34"/>
      <c r="C127" s="191" t="s">
        <v>224</v>
      </c>
      <c r="D127" s="191" t="s">
        <v>150</v>
      </c>
      <c r="E127" s="192" t="s">
        <v>1220</v>
      </c>
      <c r="F127" s="193" t="s">
        <v>1221</v>
      </c>
      <c r="G127" s="194" t="s">
        <v>312</v>
      </c>
      <c r="H127" s="195">
        <v>130</v>
      </c>
      <c r="I127" s="196"/>
      <c r="J127" s="197">
        <f t="shared" si="0"/>
        <v>0</v>
      </c>
      <c r="K127" s="193" t="s">
        <v>1</v>
      </c>
      <c r="L127" s="38"/>
      <c r="M127" s="198" t="s">
        <v>1</v>
      </c>
      <c r="N127" s="199" t="s">
        <v>43</v>
      </c>
      <c r="O127" s="66"/>
      <c r="P127" s="200">
        <f t="shared" si="1"/>
        <v>0</v>
      </c>
      <c r="Q127" s="200">
        <v>0</v>
      </c>
      <c r="R127" s="200">
        <f t="shared" si="2"/>
        <v>0</v>
      </c>
      <c r="S127" s="200">
        <v>0</v>
      </c>
      <c r="T127" s="201">
        <f t="shared" si="3"/>
        <v>0</v>
      </c>
      <c r="AR127" s="202" t="s">
        <v>155</v>
      </c>
      <c r="AT127" s="202" t="s">
        <v>150</v>
      </c>
      <c r="AU127" s="202" t="s">
        <v>78</v>
      </c>
      <c r="AY127" s="17" t="s">
        <v>148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7" t="s">
        <v>86</v>
      </c>
      <c r="BK127" s="203">
        <f t="shared" si="9"/>
        <v>0</v>
      </c>
      <c r="BL127" s="17" t="s">
        <v>155</v>
      </c>
      <c r="BM127" s="202" t="s">
        <v>286</v>
      </c>
    </row>
    <row r="128" spans="2:65" s="1" customFormat="1" ht="16.5" customHeight="1">
      <c r="B128" s="34"/>
      <c r="C128" s="191" t="s">
        <v>231</v>
      </c>
      <c r="D128" s="191" t="s">
        <v>150</v>
      </c>
      <c r="E128" s="192" t="s">
        <v>1222</v>
      </c>
      <c r="F128" s="193" t="s">
        <v>1223</v>
      </c>
      <c r="G128" s="194" t="s">
        <v>312</v>
      </c>
      <c r="H128" s="195">
        <v>97</v>
      </c>
      <c r="I128" s="196"/>
      <c r="J128" s="197">
        <f t="shared" si="0"/>
        <v>0</v>
      </c>
      <c r="K128" s="193" t="s">
        <v>1</v>
      </c>
      <c r="L128" s="38"/>
      <c r="M128" s="198" t="s">
        <v>1</v>
      </c>
      <c r="N128" s="199" t="s">
        <v>43</v>
      </c>
      <c r="O128" s="66"/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AR128" s="202" t="s">
        <v>155</v>
      </c>
      <c r="AT128" s="202" t="s">
        <v>150</v>
      </c>
      <c r="AU128" s="202" t="s">
        <v>78</v>
      </c>
      <c r="AY128" s="17" t="s">
        <v>148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7" t="s">
        <v>86</v>
      </c>
      <c r="BK128" s="203">
        <f t="shared" si="9"/>
        <v>0</v>
      </c>
      <c r="BL128" s="17" t="s">
        <v>155</v>
      </c>
      <c r="BM128" s="202" t="s">
        <v>299</v>
      </c>
    </row>
    <row r="129" spans="2:65" s="1" customFormat="1" ht="16.5" customHeight="1">
      <c r="B129" s="34"/>
      <c r="C129" s="191" t="s">
        <v>238</v>
      </c>
      <c r="D129" s="191" t="s">
        <v>150</v>
      </c>
      <c r="E129" s="192" t="s">
        <v>1224</v>
      </c>
      <c r="F129" s="193" t="s">
        <v>1225</v>
      </c>
      <c r="G129" s="194" t="s">
        <v>312</v>
      </c>
      <c r="H129" s="195">
        <v>14</v>
      </c>
      <c r="I129" s="196"/>
      <c r="J129" s="197">
        <f t="shared" si="0"/>
        <v>0</v>
      </c>
      <c r="K129" s="193" t="s">
        <v>1</v>
      </c>
      <c r="L129" s="38"/>
      <c r="M129" s="198" t="s">
        <v>1</v>
      </c>
      <c r="N129" s="199" t="s">
        <v>43</v>
      </c>
      <c r="O129" s="66"/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AR129" s="202" t="s">
        <v>155</v>
      </c>
      <c r="AT129" s="202" t="s">
        <v>150</v>
      </c>
      <c r="AU129" s="202" t="s">
        <v>78</v>
      </c>
      <c r="AY129" s="17" t="s">
        <v>148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7" t="s">
        <v>86</v>
      </c>
      <c r="BK129" s="203">
        <f t="shared" si="9"/>
        <v>0</v>
      </c>
      <c r="BL129" s="17" t="s">
        <v>155</v>
      </c>
      <c r="BM129" s="202" t="s">
        <v>318</v>
      </c>
    </row>
    <row r="130" spans="2:65" s="1" customFormat="1" ht="16.5" customHeight="1">
      <c r="B130" s="34"/>
      <c r="C130" s="191" t="s">
        <v>243</v>
      </c>
      <c r="D130" s="191" t="s">
        <v>150</v>
      </c>
      <c r="E130" s="192" t="s">
        <v>1226</v>
      </c>
      <c r="F130" s="193" t="s">
        <v>1227</v>
      </c>
      <c r="G130" s="194" t="s">
        <v>312</v>
      </c>
      <c r="H130" s="195">
        <v>24</v>
      </c>
      <c r="I130" s="196"/>
      <c r="J130" s="197">
        <f t="shared" si="0"/>
        <v>0</v>
      </c>
      <c r="K130" s="193" t="s">
        <v>1</v>
      </c>
      <c r="L130" s="38"/>
      <c r="M130" s="198" t="s">
        <v>1</v>
      </c>
      <c r="N130" s="199" t="s">
        <v>43</v>
      </c>
      <c r="O130" s="66"/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AR130" s="202" t="s">
        <v>155</v>
      </c>
      <c r="AT130" s="202" t="s">
        <v>150</v>
      </c>
      <c r="AU130" s="202" t="s">
        <v>78</v>
      </c>
      <c r="AY130" s="17" t="s">
        <v>148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7" t="s">
        <v>86</v>
      </c>
      <c r="BK130" s="203">
        <f t="shared" si="9"/>
        <v>0</v>
      </c>
      <c r="BL130" s="17" t="s">
        <v>155</v>
      </c>
      <c r="BM130" s="202" t="s">
        <v>328</v>
      </c>
    </row>
    <row r="131" spans="2:65" s="1" customFormat="1" ht="16.5" customHeight="1">
      <c r="B131" s="34"/>
      <c r="C131" s="191" t="s">
        <v>8</v>
      </c>
      <c r="D131" s="191" t="s">
        <v>150</v>
      </c>
      <c r="E131" s="192" t="s">
        <v>1228</v>
      </c>
      <c r="F131" s="193" t="s">
        <v>1229</v>
      </c>
      <c r="G131" s="194" t="s">
        <v>312</v>
      </c>
      <c r="H131" s="195">
        <v>22</v>
      </c>
      <c r="I131" s="196"/>
      <c r="J131" s="197">
        <f t="shared" si="0"/>
        <v>0</v>
      </c>
      <c r="K131" s="193" t="s">
        <v>1</v>
      </c>
      <c r="L131" s="38"/>
      <c r="M131" s="198" t="s">
        <v>1</v>
      </c>
      <c r="N131" s="199" t="s">
        <v>43</v>
      </c>
      <c r="O131" s="66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AR131" s="202" t="s">
        <v>155</v>
      </c>
      <c r="AT131" s="202" t="s">
        <v>150</v>
      </c>
      <c r="AU131" s="202" t="s">
        <v>78</v>
      </c>
      <c r="AY131" s="17" t="s">
        <v>148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7" t="s">
        <v>86</v>
      </c>
      <c r="BK131" s="203">
        <f t="shared" si="9"/>
        <v>0</v>
      </c>
      <c r="BL131" s="17" t="s">
        <v>155</v>
      </c>
      <c r="BM131" s="202" t="s">
        <v>338</v>
      </c>
    </row>
    <row r="132" spans="2:65" s="1" customFormat="1" ht="16.5" customHeight="1">
      <c r="B132" s="34"/>
      <c r="C132" s="191" t="s">
        <v>171</v>
      </c>
      <c r="D132" s="191" t="s">
        <v>150</v>
      </c>
      <c r="E132" s="192" t="s">
        <v>1230</v>
      </c>
      <c r="F132" s="193" t="s">
        <v>1231</v>
      </c>
      <c r="G132" s="194" t="s">
        <v>312</v>
      </c>
      <c r="H132" s="195">
        <v>12</v>
      </c>
      <c r="I132" s="196"/>
      <c r="J132" s="197">
        <f t="shared" si="0"/>
        <v>0</v>
      </c>
      <c r="K132" s="193" t="s">
        <v>1</v>
      </c>
      <c r="L132" s="38"/>
      <c r="M132" s="198" t="s">
        <v>1</v>
      </c>
      <c r="N132" s="199" t="s">
        <v>43</v>
      </c>
      <c r="O132" s="66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AR132" s="202" t="s">
        <v>155</v>
      </c>
      <c r="AT132" s="202" t="s">
        <v>150</v>
      </c>
      <c r="AU132" s="202" t="s">
        <v>78</v>
      </c>
      <c r="AY132" s="17" t="s">
        <v>148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7" t="s">
        <v>86</v>
      </c>
      <c r="BK132" s="203">
        <f t="shared" si="9"/>
        <v>0</v>
      </c>
      <c r="BL132" s="17" t="s">
        <v>155</v>
      </c>
      <c r="BM132" s="202" t="s">
        <v>348</v>
      </c>
    </row>
    <row r="133" spans="2:65" s="1" customFormat="1" ht="16.5" customHeight="1">
      <c r="B133" s="34"/>
      <c r="C133" s="191" t="s">
        <v>255</v>
      </c>
      <c r="D133" s="191" t="s">
        <v>150</v>
      </c>
      <c r="E133" s="192" t="s">
        <v>1232</v>
      </c>
      <c r="F133" s="193" t="s">
        <v>1233</v>
      </c>
      <c r="G133" s="194" t="s">
        <v>806</v>
      </c>
      <c r="H133" s="195">
        <v>4</v>
      </c>
      <c r="I133" s="196"/>
      <c r="J133" s="197">
        <f t="shared" si="0"/>
        <v>0</v>
      </c>
      <c r="K133" s="193" t="s">
        <v>1</v>
      </c>
      <c r="L133" s="38"/>
      <c r="M133" s="198" t="s">
        <v>1</v>
      </c>
      <c r="N133" s="199" t="s">
        <v>43</v>
      </c>
      <c r="O133" s="66"/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AR133" s="202" t="s">
        <v>155</v>
      </c>
      <c r="AT133" s="202" t="s">
        <v>150</v>
      </c>
      <c r="AU133" s="202" t="s">
        <v>78</v>
      </c>
      <c r="AY133" s="17" t="s">
        <v>148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7" t="s">
        <v>86</v>
      </c>
      <c r="BK133" s="203">
        <f t="shared" si="9"/>
        <v>0</v>
      </c>
      <c r="BL133" s="17" t="s">
        <v>155</v>
      </c>
      <c r="BM133" s="202" t="s">
        <v>357</v>
      </c>
    </row>
    <row r="134" spans="2:65" s="1" customFormat="1" ht="16.5" customHeight="1">
      <c r="B134" s="34"/>
      <c r="C134" s="191" t="s">
        <v>259</v>
      </c>
      <c r="D134" s="191" t="s">
        <v>150</v>
      </c>
      <c r="E134" s="192" t="s">
        <v>1234</v>
      </c>
      <c r="F134" s="193" t="s">
        <v>1235</v>
      </c>
      <c r="G134" s="194" t="s">
        <v>806</v>
      </c>
      <c r="H134" s="195">
        <v>8</v>
      </c>
      <c r="I134" s="196"/>
      <c r="J134" s="197">
        <f t="shared" si="0"/>
        <v>0</v>
      </c>
      <c r="K134" s="193" t="s">
        <v>1</v>
      </c>
      <c r="L134" s="38"/>
      <c r="M134" s="198" t="s">
        <v>1</v>
      </c>
      <c r="N134" s="199" t="s">
        <v>43</v>
      </c>
      <c r="O134" s="66"/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AR134" s="202" t="s">
        <v>155</v>
      </c>
      <c r="AT134" s="202" t="s">
        <v>150</v>
      </c>
      <c r="AU134" s="202" t="s">
        <v>78</v>
      </c>
      <c r="AY134" s="17" t="s">
        <v>148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7" t="s">
        <v>86</v>
      </c>
      <c r="BK134" s="203">
        <f t="shared" si="9"/>
        <v>0</v>
      </c>
      <c r="BL134" s="17" t="s">
        <v>155</v>
      </c>
      <c r="BM134" s="202" t="s">
        <v>298</v>
      </c>
    </row>
    <row r="135" spans="2:65" s="1" customFormat="1" ht="16.5" customHeight="1">
      <c r="B135" s="34"/>
      <c r="C135" s="191" t="s">
        <v>264</v>
      </c>
      <c r="D135" s="191" t="s">
        <v>150</v>
      </c>
      <c r="E135" s="192" t="s">
        <v>1236</v>
      </c>
      <c r="F135" s="193" t="s">
        <v>1237</v>
      </c>
      <c r="G135" s="194" t="s">
        <v>806</v>
      </c>
      <c r="H135" s="195">
        <v>6</v>
      </c>
      <c r="I135" s="196"/>
      <c r="J135" s="197">
        <f t="shared" si="0"/>
        <v>0</v>
      </c>
      <c r="K135" s="193" t="s">
        <v>1</v>
      </c>
      <c r="L135" s="38"/>
      <c r="M135" s="198" t="s">
        <v>1</v>
      </c>
      <c r="N135" s="199" t="s">
        <v>43</v>
      </c>
      <c r="O135" s="66"/>
      <c r="P135" s="200">
        <f t="shared" si="1"/>
        <v>0</v>
      </c>
      <c r="Q135" s="200">
        <v>0</v>
      </c>
      <c r="R135" s="200">
        <f t="shared" si="2"/>
        <v>0</v>
      </c>
      <c r="S135" s="200">
        <v>0</v>
      </c>
      <c r="T135" s="201">
        <f t="shared" si="3"/>
        <v>0</v>
      </c>
      <c r="AR135" s="202" t="s">
        <v>155</v>
      </c>
      <c r="AT135" s="202" t="s">
        <v>150</v>
      </c>
      <c r="AU135" s="202" t="s">
        <v>78</v>
      </c>
      <c r="AY135" s="17" t="s">
        <v>148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17" t="s">
        <v>86</v>
      </c>
      <c r="BK135" s="203">
        <f t="shared" si="9"/>
        <v>0</v>
      </c>
      <c r="BL135" s="17" t="s">
        <v>155</v>
      </c>
      <c r="BM135" s="202" t="s">
        <v>373</v>
      </c>
    </row>
    <row r="136" spans="2:65" s="1" customFormat="1" ht="16.5" customHeight="1">
      <c r="B136" s="34"/>
      <c r="C136" s="191" t="s">
        <v>271</v>
      </c>
      <c r="D136" s="191" t="s">
        <v>150</v>
      </c>
      <c r="E136" s="192" t="s">
        <v>1238</v>
      </c>
      <c r="F136" s="193" t="s">
        <v>1239</v>
      </c>
      <c r="G136" s="194" t="s">
        <v>312</v>
      </c>
      <c r="H136" s="195">
        <v>13</v>
      </c>
      <c r="I136" s="196"/>
      <c r="J136" s="197">
        <f t="shared" si="0"/>
        <v>0</v>
      </c>
      <c r="K136" s="193" t="s">
        <v>1</v>
      </c>
      <c r="L136" s="38"/>
      <c r="M136" s="198" t="s">
        <v>1</v>
      </c>
      <c r="N136" s="199" t="s">
        <v>43</v>
      </c>
      <c r="O136" s="66"/>
      <c r="P136" s="200">
        <f t="shared" si="1"/>
        <v>0</v>
      </c>
      <c r="Q136" s="200">
        <v>0</v>
      </c>
      <c r="R136" s="200">
        <f t="shared" si="2"/>
        <v>0</v>
      </c>
      <c r="S136" s="200">
        <v>0</v>
      </c>
      <c r="T136" s="201">
        <f t="shared" si="3"/>
        <v>0</v>
      </c>
      <c r="AR136" s="202" t="s">
        <v>155</v>
      </c>
      <c r="AT136" s="202" t="s">
        <v>150</v>
      </c>
      <c r="AU136" s="202" t="s">
        <v>78</v>
      </c>
      <c r="AY136" s="17" t="s">
        <v>148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17" t="s">
        <v>86</v>
      </c>
      <c r="BK136" s="203">
        <f t="shared" si="9"/>
        <v>0</v>
      </c>
      <c r="BL136" s="17" t="s">
        <v>155</v>
      </c>
      <c r="BM136" s="202" t="s">
        <v>386</v>
      </c>
    </row>
    <row r="137" spans="2:65" s="1" customFormat="1" ht="16.5" customHeight="1">
      <c r="B137" s="34"/>
      <c r="C137" s="191" t="s">
        <v>7</v>
      </c>
      <c r="D137" s="191" t="s">
        <v>150</v>
      </c>
      <c r="E137" s="192" t="s">
        <v>1240</v>
      </c>
      <c r="F137" s="193" t="s">
        <v>1241</v>
      </c>
      <c r="G137" s="194" t="s">
        <v>806</v>
      </c>
      <c r="H137" s="195">
        <v>6</v>
      </c>
      <c r="I137" s="196"/>
      <c r="J137" s="197">
        <f t="shared" si="0"/>
        <v>0</v>
      </c>
      <c r="K137" s="193" t="s">
        <v>1</v>
      </c>
      <c r="L137" s="38"/>
      <c r="M137" s="198" t="s">
        <v>1</v>
      </c>
      <c r="N137" s="199" t="s">
        <v>43</v>
      </c>
      <c r="O137" s="66"/>
      <c r="P137" s="200">
        <f t="shared" si="1"/>
        <v>0</v>
      </c>
      <c r="Q137" s="200">
        <v>0</v>
      </c>
      <c r="R137" s="200">
        <f t="shared" si="2"/>
        <v>0</v>
      </c>
      <c r="S137" s="200">
        <v>0</v>
      </c>
      <c r="T137" s="201">
        <f t="shared" si="3"/>
        <v>0</v>
      </c>
      <c r="AR137" s="202" t="s">
        <v>155</v>
      </c>
      <c r="AT137" s="202" t="s">
        <v>150</v>
      </c>
      <c r="AU137" s="202" t="s">
        <v>78</v>
      </c>
      <c r="AY137" s="17" t="s">
        <v>148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17" t="s">
        <v>86</v>
      </c>
      <c r="BK137" s="203">
        <f t="shared" si="9"/>
        <v>0</v>
      </c>
      <c r="BL137" s="17" t="s">
        <v>155</v>
      </c>
      <c r="BM137" s="202" t="s">
        <v>395</v>
      </c>
    </row>
    <row r="138" spans="2:65" s="1" customFormat="1" ht="16.5" customHeight="1">
      <c r="B138" s="34"/>
      <c r="C138" s="191" t="s">
        <v>286</v>
      </c>
      <c r="D138" s="191" t="s">
        <v>150</v>
      </c>
      <c r="E138" s="192" t="s">
        <v>1242</v>
      </c>
      <c r="F138" s="193" t="s">
        <v>1243</v>
      </c>
      <c r="G138" s="194" t="s">
        <v>806</v>
      </c>
      <c r="H138" s="195">
        <v>6</v>
      </c>
      <c r="I138" s="196"/>
      <c r="J138" s="197">
        <f t="shared" si="0"/>
        <v>0</v>
      </c>
      <c r="K138" s="193" t="s">
        <v>1</v>
      </c>
      <c r="L138" s="38"/>
      <c r="M138" s="198" t="s">
        <v>1</v>
      </c>
      <c r="N138" s="199" t="s">
        <v>43</v>
      </c>
      <c r="O138" s="66"/>
      <c r="P138" s="200">
        <f t="shared" si="1"/>
        <v>0</v>
      </c>
      <c r="Q138" s="200">
        <v>0</v>
      </c>
      <c r="R138" s="200">
        <f t="shared" si="2"/>
        <v>0</v>
      </c>
      <c r="S138" s="200">
        <v>0</v>
      </c>
      <c r="T138" s="201">
        <f t="shared" si="3"/>
        <v>0</v>
      </c>
      <c r="AR138" s="202" t="s">
        <v>155</v>
      </c>
      <c r="AT138" s="202" t="s">
        <v>150</v>
      </c>
      <c r="AU138" s="202" t="s">
        <v>78</v>
      </c>
      <c r="AY138" s="17" t="s">
        <v>148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17" t="s">
        <v>86</v>
      </c>
      <c r="BK138" s="203">
        <f t="shared" si="9"/>
        <v>0</v>
      </c>
      <c r="BL138" s="17" t="s">
        <v>155</v>
      </c>
      <c r="BM138" s="202" t="s">
        <v>404</v>
      </c>
    </row>
    <row r="139" spans="2:65" s="1" customFormat="1" ht="16.5" customHeight="1">
      <c r="B139" s="34"/>
      <c r="C139" s="191" t="s">
        <v>293</v>
      </c>
      <c r="D139" s="191" t="s">
        <v>150</v>
      </c>
      <c r="E139" s="192" t="s">
        <v>1244</v>
      </c>
      <c r="F139" s="193" t="s">
        <v>1245</v>
      </c>
      <c r="G139" s="194" t="s">
        <v>1</v>
      </c>
      <c r="H139" s="195">
        <v>6</v>
      </c>
      <c r="I139" s="196"/>
      <c r="J139" s="197">
        <f t="shared" si="0"/>
        <v>0</v>
      </c>
      <c r="K139" s="193" t="s">
        <v>1</v>
      </c>
      <c r="L139" s="38"/>
      <c r="M139" s="198" t="s">
        <v>1</v>
      </c>
      <c r="N139" s="199" t="s">
        <v>43</v>
      </c>
      <c r="O139" s="66"/>
      <c r="P139" s="200">
        <f t="shared" si="1"/>
        <v>0</v>
      </c>
      <c r="Q139" s="200">
        <v>0</v>
      </c>
      <c r="R139" s="200">
        <f t="shared" si="2"/>
        <v>0</v>
      </c>
      <c r="S139" s="200">
        <v>0</v>
      </c>
      <c r="T139" s="201">
        <f t="shared" si="3"/>
        <v>0</v>
      </c>
      <c r="AR139" s="202" t="s">
        <v>155</v>
      </c>
      <c r="AT139" s="202" t="s">
        <v>150</v>
      </c>
      <c r="AU139" s="202" t="s">
        <v>78</v>
      </c>
      <c r="AY139" s="17" t="s">
        <v>148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17" t="s">
        <v>86</v>
      </c>
      <c r="BK139" s="203">
        <f t="shared" si="9"/>
        <v>0</v>
      </c>
      <c r="BL139" s="17" t="s">
        <v>155</v>
      </c>
      <c r="BM139" s="202" t="s">
        <v>417</v>
      </c>
    </row>
    <row r="140" spans="2:65" s="1" customFormat="1" ht="16.5" customHeight="1">
      <c r="B140" s="34"/>
      <c r="C140" s="191" t="s">
        <v>299</v>
      </c>
      <c r="D140" s="191" t="s">
        <v>150</v>
      </c>
      <c r="E140" s="192" t="s">
        <v>1246</v>
      </c>
      <c r="F140" s="193" t="s">
        <v>1247</v>
      </c>
      <c r="G140" s="194" t="s">
        <v>806</v>
      </c>
      <c r="H140" s="195">
        <v>2</v>
      </c>
      <c r="I140" s="196"/>
      <c r="J140" s="197">
        <f t="shared" si="0"/>
        <v>0</v>
      </c>
      <c r="K140" s="193" t="s">
        <v>1</v>
      </c>
      <c r="L140" s="38"/>
      <c r="M140" s="198" t="s">
        <v>1</v>
      </c>
      <c r="N140" s="199" t="s">
        <v>43</v>
      </c>
      <c r="O140" s="66"/>
      <c r="P140" s="200">
        <f t="shared" si="1"/>
        <v>0</v>
      </c>
      <c r="Q140" s="200">
        <v>0</v>
      </c>
      <c r="R140" s="200">
        <f t="shared" si="2"/>
        <v>0</v>
      </c>
      <c r="S140" s="200">
        <v>0</v>
      </c>
      <c r="T140" s="201">
        <f t="shared" si="3"/>
        <v>0</v>
      </c>
      <c r="AR140" s="202" t="s">
        <v>155</v>
      </c>
      <c r="AT140" s="202" t="s">
        <v>150</v>
      </c>
      <c r="AU140" s="202" t="s">
        <v>78</v>
      </c>
      <c r="AY140" s="17" t="s">
        <v>148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17" t="s">
        <v>86</v>
      </c>
      <c r="BK140" s="203">
        <f t="shared" si="9"/>
        <v>0</v>
      </c>
      <c r="BL140" s="17" t="s">
        <v>155</v>
      </c>
      <c r="BM140" s="202" t="s">
        <v>429</v>
      </c>
    </row>
    <row r="141" spans="2:65" s="1" customFormat="1" ht="16.5" customHeight="1">
      <c r="B141" s="34"/>
      <c r="C141" s="191" t="s">
        <v>309</v>
      </c>
      <c r="D141" s="191" t="s">
        <v>150</v>
      </c>
      <c r="E141" s="192" t="s">
        <v>1248</v>
      </c>
      <c r="F141" s="193" t="s">
        <v>1249</v>
      </c>
      <c r="G141" s="194" t="s">
        <v>806</v>
      </c>
      <c r="H141" s="195">
        <v>6</v>
      </c>
      <c r="I141" s="196"/>
      <c r="J141" s="197">
        <f t="shared" si="0"/>
        <v>0</v>
      </c>
      <c r="K141" s="193" t="s">
        <v>1</v>
      </c>
      <c r="L141" s="38"/>
      <c r="M141" s="198" t="s">
        <v>1</v>
      </c>
      <c r="N141" s="199" t="s">
        <v>43</v>
      </c>
      <c r="O141" s="66"/>
      <c r="P141" s="200">
        <f t="shared" si="1"/>
        <v>0</v>
      </c>
      <c r="Q141" s="200">
        <v>0</v>
      </c>
      <c r="R141" s="200">
        <f t="shared" si="2"/>
        <v>0</v>
      </c>
      <c r="S141" s="200">
        <v>0</v>
      </c>
      <c r="T141" s="201">
        <f t="shared" si="3"/>
        <v>0</v>
      </c>
      <c r="AR141" s="202" t="s">
        <v>155</v>
      </c>
      <c r="AT141" s="202" t="s">
        <v>150</v>
      </c>
      <c r="AU141" s="202" t="s">
        <v>78</v>
      </c>
      <c r="AY141" s="17" t="s">
        <v>148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17" t="s">
        <v>86</v>
      </c>
      <c r="BK141" s="203">
        <f t="shared" si="9"/>
        <v>0</v>
      </c>
      <c r="BL141" s="17" t="s">
        <v>155</v>
      </c>
      <c r="BM141" s="202" t="s">
        <v>442</v>
      </c>
    </row>
    <row r="142" spans="2:65" s="1" customFormat="1" ht="16.5" customHeight="1">
      <c r="B142" s="34"/>
      <c r="C142" s="191" t="s">
        <v>318</v>
      </c>
      <c r="D142" s="191" t="s">
        <v>150</v>
      </c>
      <c r="E142" s="192" t="s">
        <v>1250</v>
      </c>
      <c r="F142" s="193" t="s">
        <v>1251</v>
      </c>
      <c r="G142" s="194" t="s">
        <v>806</v>
      </c>
      <c r="H142" s="195">
        <v>30</v>
      </c>
      <c r="I142" s="196"/>
      <c r="J142" s="197">
        <f t="shared" si="0"/>
        <v>0</v>
      </c>
      <c r="K142" s="193" t="s">
        <v>1</v>
      </c>
      <c r="L142" s="38"/>
      <c r="M142" s="198" t="s">
        <v>1</v>
      </c>
      <c r="N142" s="199" t="s">
        <v>43</v>
      </c>
      <c r="O142" s="66"/>
      <c r="P142" s="200">
        <f t="shared" si="1"/>
        <v>0</v>
      </c>
      <c r="Q142" s="200">
        <v>0</v>
      </c>
      <c r="R142" s="200">
        <f t="shared" si="2"/>
        <v>0</v>
      </c>
      <c r="S142" s="200">
        <v>0</v>
      </c>
      <c r="T142" s="201">
        <f t="shared" si="3"/>
        <v>0</v>
      </c>
      <c r="AR142" s="202" t="s">
        <v>155</v>
      </c>
      <c r="AT142" s="202" t="s">
        <v>150</v>
      </c>
      <c r="AU142" s="202" t="s">
        <v>78</v>
      </c>
      <c r="AY142" s="17" t="s">
        <v>148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17" t="s">
        <v>86</v>
      </c>
      <c r="BK142" s="203">
        <f t="shared" si="9"/>
        <v>0</v>
      </c>
      <c r="BL142" s="17" t="s">
        <v>155</v>
      </c>
      <c r="BM142" s="202" t="s">
        <v>451</v>
      </c>
    </row>
    <row r="143" spans="2:65" s="1" customFormat="1" ht="16.5" customHeight="1">
      <c r="B143" s="34"/>
      <c r="C143" s="191" t="s">
        <v>324</v>
      </c>
      <c r="D143" s="191" t="s">
        <v>150</v>
      </c>
      <c r="E143" s="192" t="s">
        <v>1252</v>
      </c>
      <c r="F143" s="193" t="s">
        <v>1253</v>
      </c>
      <c r="G143" s="194" t="s">
        <v>806</v>
      </c>
      <c r="H143" s="195">
        <v>2</v>
      </c>
      <c r="I143" s="196"/>
      <c r="J143" s="197">
        <f t="shared" si="0"/>
        <v>0</v>
      </c>
      <c r="K143" s="193" t="s">
        <v>1</v>
      </c>
      <c r="L143" s="38"/>
      <c r="M143" s="198" t="s">
        <v>1</v>
      </c>
      <c r="N143" s="199" t="s">
        <v>43</v>
      </c>
      <c r="O143" s="66"/>
      <c r="P143" s="200">
        <f t="shared" si="1"/>
        <v>0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AR143" s="202" t="s">
        <v>155</v>
      </c>
      <c r="AT143" s="202" t="s">
        <v>150</v>
      </c>
      <c r="AU143" s="202" t="s">
        <v>78</v>
      </c>
      <c r="AY143" s="17" t="s">
        <v>148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17" t="s">
        <v>86</v>
      </c>
      <c r="BK143" s="203">
        <f t="shared" si="9"/>
        <v>0</v>
      </c>
      <c r="BL143" s="17" t="s">
        <v>155</v>
      </c>
      <c r="BM143" s="202" t="s">
        <v>461</v>
      </c>
    </row>
    <row r="144" spans="2:65" s="1" customFormat="1" ht="16.5" customHeight="1">
      <c r="B144" s="34"/>
      <c r="C144" s="191" t="s">
        <v>328</v>
      </c>
      <c r="D144" s="191" t="s">
        <v>150</v>
      </c>
      <c r="E144" s="192" t="s">
        <v>1254</v>
      </c>
      <c r="F144" s="193" t="s">
        <v>1255</v>
      </c>
      <c r="G144" s="194" t="s">
        <v>806</v>
      </c>
      <c r="H144" s="195">
        <v>1</v>
      </c>
      <c r="I144" s="196"/>
      <c r="J144" s="197">
        <f t="shared" si="0"/>
        <v>0</v>
      </c>
      <c r="K144" s="193" t="s">
        <v>1</v>
      </c>
      <c r="L144" s="38"/>
      <c r="M144" s="198" t="s">
        <v>1</v>
      </c>
      <c r="N144" s="199" t="s">
        <v>43</v>
      </c>
      <c r="O144" s="66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AR144" s="202" t="s">
        <v>155</v>
      </c>
      <c r="AT144" s="202" t="s">
        <v>150</v>
      </c>
      <c r="AU144" s="202" t="s">
        <v>78</v>
      </c>
      <c r="AY144" s="17" t="s">
        <v>148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7" t="s">
        <v>86</v>
      </c>
      <c r="BK144" s="203">
        <f t="shared" si="9"/>
        <v>0</v>
      </c>
      <c r="BL144" s="17" t="s">
        <v>155</v>
      </c>
      <c r="BM144" s="202" t="s">
        <v>475</v>
      </c>
    </row>
    <row r="145" spans="2:65" s="1" customFormat="1" ht="16.5" customHeight="1">
      <c r="B145" s="34"/>
      <c r="C145" s="191" t="s">
        <v>333</v>
      </c>
      <c r="D145" s="191" t="s">
        <v>150</v>
      </c>
      <c r="E145" s="192" t="s">
        <v>1256</v>
      </c>
      <c r="F145" s="193" t="s">
        <v>1257</v>
      </c>
      <c r="G145" s="194" t="s">
        <v>312</v>
      </c>
      <c r="H145" s="195">
        <v>13</v>
      </c>
      <c r="I145" s="196"/>
      <c r="J145" s="197">
        <f t="shared" si="0"/>
        <v>0</v>
      </c>
      <c r="K145" s="193" t="s">
        <v>1</v>
      </c>
      <c r="L145" s="38"/>
      <c r="M145" s="198" t="s">
        <v>1</v>
      </c>
      <c r="N145" s="199" t="s">
        <v>43</v>
      </c>
      <c r="O145" s="66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AR145" s="202" t="s">
        <v>155</v>
      </c>
      <c r="AT145" s="202" t="s">
        <v>150</v>
      </c>
      <c r="AU145" s="202" t="s">
        <v>78</v>
      </c>
      <c r="AY145" s="17" t="s">
        <v>148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7" t="s">
        <v>86</v>
      </c>
      <c r="BK145" s="203">
        <f t="shared" si="9"/>
        <v>0</v>
      </c>
      <c r="BL145" s="17" t="s">
        <v>155</v>
      </c>
      <c r="BM145" s="202" t="s">
        <v>484</v>
      </c>
    </row>
    <row r="146" spans="2:65" s="1" customFormat="1" ht="16.5" customHeight="1">
      <c r="B146" s="34"/>
      <c r="C146" s="191" t="s">
        <v>338</v>
      </c>
      <c r="D146" s="191" t="s">
        <v>150</v>
      </c>
      <c r="E146" s="192" t="s">
        <v>1258</v>
      </c>
      <c r="F146" s="193" t="s">
        <v>1259</v>
      </c>
      <c r="G146" s="194" t="s">
        <v>806</v>
      </c>
      <c r="H146" s="195">
        <v>24</v>
      </c>
      <c r="I146" s="196"/>
      <c r="J146" s="197">
        <f t="shared" si="0"/>
        <v>0</v>
      </c>
      <c r="K146" s="193" t="s">
        <v>1</v>
      </c>
      <c r="L146" s="38"/>
      <c r="M146" s="198" t="s">
        <v>1</v>
      </c>
      <c r="N146" s="199" t="s">
        <v>43</v>
      </c>
      <c r="O146" s="66"/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AR146" s="202" t="s">
        <v>155</v>
      </c>
      <c r="AT146" s="202" t="s">
        <v>150</v>
      </c>
      <c r="AU146" s="202" t="s">
        <v>78</v>
      </c>
      <c r="AY146" s="17" t="s">
        <v>148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17" t="s">
        <v>86</v>
      </c>
      <c r="BK146" s="203">
        <f t="shared" si="9"/>
        <v>0</v>
      </c>
      <c r="BL146" s="17" t="s">
        <v>155</v>
      </c>
      <c r="BM146" s="202" t="s">
        <v>493</v>
      </c>
    </row>
    <row r="147" spans="2:65" s="1" customFormat="1" ht="16.5" customHeight="1">
      <c r="B147" s="34"/>
      <c r="C147" s="191" t="s">
        <v>344</v>
      </c>
      <c r="D147" s="191" t="s">
        <v>150</v>
      </c>
      <c r="E147" s="192" t="s">
        <v>1260</v>
      </c>
      <c r="F147" s="193" t="s">
        <v>1261</v>
      </c>
      <c r="G147" s="194" t="s">
        <v>806</v>
      </c>
      <c r="H147" s="195">
        <v>6</v>
      </c>
      <c r="I147" s="196"/>
      <c r="J147" s="197">
        <f t="shared" si="0"/>
        <v>0</v>
      </c>
      <c r="K147" s="193" t="s">
        <v>1</v>
      </c>
      <c r="L147" s="38"/>
      <c r="M147" s="198" t="s">
        <v>1</v>
      </c>
      <c r="N147" s="199" t="s">
        <v>43</v>
      </c>
      <c r="O147" s="66"/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AR147" s="202" t="s">
        <v>155</v>
      </c>
      <c r="AT147" s="202" t="s">
        <v>150</v>
      </c>
      <c r="AU147" s="202" t="s">
        <v>78</v>
      </c>
      <c r="AY147" s="17" t="s">
        <v>148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17" t="s">
        <v>86</v>
      </c>
      <c r="BK147" s="203">
        <f t="shared" si="9"/>
        <v>0</v>
      </c>
      <c r="BL147" s="17" t="s">
        <v>155</v>
      </c>
      <c r="BM147" s="202" t="s">
        <v>501</v>
      </c>
    </row>
    <row r="148" spans="2:65" s="1" customFormat="1" ht="16.5" customHeight="1">
      <c r="B148" s="34"/>
      <c r="C148" s="191" t="s">
        <v>348</v>
      </c>
      <c r="D148" s="191" t="s">
        <v>150</v>
      </c>
      <c r="E148" s="192" t="s">
        <v>1262</v>
      </c>
      <c r="F148" s="193" t="s">
        <v>1263</v>
      </c>
      <c r="G148" s="194" t="s">
        <v>806</v>
      </c>
      <c r="H148" s="195">
        <v>4</v>
      </c>
      <c r="I148" s="196"/>
      <c r="J148" s="197">
        <f t="shared" si="0"/>
        <v>0</v>
      </c>
      <c r="K148" s="193" t="s">
        <v>1</v>
      </c>
      <c r="L148" s="38"/>
      <c r="M148" s="198" t="s">
        <v>1</v>
      </c>
      <c r="N148" s="199" t="s">
        <v>43</v>
      </c>
      <c r="O148" s="66"/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AR148" s="202" t="s">
        <v>155</v>
      </c>
      <c r="AT148" s="202" t="s">
        <v>150</v>
      </c>
      <c r="AU148" s="202" t="s">
        <v>78</v>
      </c>
      <c r="AY148" s="17" t="s">
        <v>148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17" t="s">
        <v>86</v>
      </c>
      <c r="BK148" s="203">
        <f t="shared" si="9"/>
        <v>0</v>
      </c>
      <c r="BL148" s="17" t="s">
        <v>155</v>
      </c>
      <c r="BM148" s="202" t="s">
        <v>509</v>
      </c>
    </row>
    <row r="149" spans="2:65" s="1" customFormat="1" ht="16.5" customHeight="1">
      <c r="B149" s="34"/>
      <c r="C149" s="191" t="s">
        <v>352</v>
      </c>
      <c r="D149" s="191" t="s">
        <v>150</v>
      </c>
      <c r="E149" s="192" t="s">
        <v>1264</v>
      </c>
      <c r="F149" s="193" t="s">
        <v>1265</v>
      </c>
      <c r="G149" s="194" t="s">
        <v>806</v>
      </c>
      <c r="H149" s="195">
        <v>4</v>
      </c>
      <c r="I149" s="196"/>
      <c r="J149" s="197">
        <f aca="true" t="shared" si="10" ref="J149:J180">ROUND(I149*H149,2)</f>
        <v>0</v>
      </c>
      <c r="K149" s="193" t="s">
        <v>1</v>
      </c>
      <c r="L149" s="38"/>
      <c r="M149" s="198" t="s">
        <v>1</v>
      </c>
      <c r="N149" s="199" t="s">
        <v>43</v>
      </c>
      <c r="O149" s="66"/>
      <c r="P149" s="200">
        <f aca="true" t="shared" si="11" ref="P149:P180">O149*H149</f>
        <v>0</v>
      </c>
      <c r="Q149" s="200">
        <v>0</v>
      </c>
      <c r="R149" s="200">
        <f aca="true" t="shared" si="12" ref="R149:R180">Q149*H149</f>
        <v>0</v>
      </c>
      <c r="S149" s="200">
        <v>0</v>
      </c>
      <c r="T149" s="201">
        <f aca="true" t="shared" si="13" ref="T149:T180">S149*H149</f>
        <v>0</v>
      </c>
      <c r="AR149" s="202" t="s">
        <v>155</v>
      </c>
      <c r="AT149" s="202" t="s">
        <v>150</v>
      </c>
      <c r="AU149" s="202" t="s">
        <v>78</v>
      </c>
      <c r="AY149" s="17" t="s">
        <v>148</v>
      </c>
      <c r="BE149" s="203">
        <f aca="true" t="shared" si="14" ref="BE149:BE169">IF(N149="základní",J149,0)</f>
        <v>0</v>
      </c>
      <c r="BF149" s="203">
        <f aca="true" t="shared" si="15" ref="BF149:BF169">IF(N149="snížená",J149,0)</f>
        <v>0</v>
      </c>
      <c r="BG149" s="203">
        <f aca="true" t="shared" si="16" ref="BG149:BG169">IF(N149="zákl. přenesená",J149,0)</f>
        <v>0</v>
      </c>
      <c r="BH149" s="203">
        <f aca="true" t="shared" si="17" ref="BH149:BH169">IF(N149="sníž. přenesená",J149,0)</f>
        <v>0</v>
      </c>
      <c r="BI149" s="203">
        <f aca="true" t="shared" si="18" ref="BI149:BI169">IF(N149="nulová",J149,0)</f>
        <v>0</v>
      </c>
      <c r="BJ149" s="17" t="s">
        <v>86</v>
      </c>
      <c r="BK149" s="203">
        <f aca="true" t="shared" si="19" ref="BK149:BK169">ROUND(I149*H149,2)</f>
        <v>0</v>
      </c>
      <c r="BL149" s="17" t="s">
        <v>155</v>
      </c>
      <c r="BM149" s="202" t="s">
        <v>519</v>
      </c>
    </row>
    <row r="150" spans="2:65" s="1" customFormat="1" ht="16.5" customHeight="1">
      <c r="B150" s="34"/>
      <c r="C150" s="191" t="s">
        <v>357</v>
      </c>
      <c r="D150" s="191" t="s">
        <v>150</v>
      </c>
      <c r="E150" s="192" t="s">
        <v>1266</v>
      </c>
      <c r="F150" s="193" t="s">
        <v>1267</v>
      </c>
      <c r="G150" s="194" t="s">
        <v>806</v>
      </c>
      <c r="H150" s="195">
        <v>2</v>
      </c>
      <c r="I150" s="196"/>
      <c r="J150" s="197">
        <f t="shared" si="10"/>
        <v>0</v>
      </c>
      <c r="K150" s="193" t="s">
        <v>1</v>
      </c>
      <c r="L150" s="38"/>
      <c r="M150" s="198" t="s">
        <v>1</v>
      </c>
      <c r="N150" s="199" t="s">
        <v>43</v>
      </c>
      <c r="O150" s="66"/>
      <c r="P150" s="200">
        <f t="shared" si="11"/>
        <v>0</v>
      </c>
      <c r="Q150" s="200">
        <v>0</v>
      </c>
      <c r="R150" s="200">
        <f t="shared" si="12"/>
        <v>0</v>
      </c>
      <c r="S150" s="200">
        <v>0</v>
      </c>
      <c r="T150" s="201">
        <f t="shared" si="13"/>
        <v>0</v>
      </c>
      <c r="AR150" s="202" t="s">
        <v>155</v>
      </c>
      <c r="AT150" s="202" t="s">
        <v>150</v>
      </c>
      <c r="AU150" s="202" t="s">
        <v>78</v>
      </c>
      <c r="AY150" s="17" t="s">
        <v>148</v>
      </c>
      <c r="BE150" s="203">
        <f t="shared" si="14"/>
        <v>0</v>
      </c>
      <c r="BF150" s="203">
        <f t="shared" si="15"/>
        <v>0</v>
      </c>
      <c r="BG150" s="203">
        <f t="shared" si="16"/>
        <v>0</v>
      </c>
      <c r="BH150" s="203">
        <f t="shared" si="17"/>
        <v>0</v>
      </c>
      <c r="BI150" s="203">
        <f t="shared" si="18"/>
        <v>0</v>
      </c>
      <c r="BJ150" s="17" t="s">
        <v>86</v>
      </c>
      <c r="BK150" s="203">
        <f t="shared" si="19"/>
        <v>0</v>
      </c>
      <c r="BL150" s="17" t="s">
        <v>155</v>
      </c>
      <c r="BM150" s="202" t="s">
        <v>527</v>
      </c>
    </row>
    <row r="151" spans="2:65" s="1" customFormat="1" ht="16.5" customHeight="1">
      <c r="B151" s="34"/>
      <c r="C151" s="191" t="s">
        <v>361</v>
      </c>
      <c r="D151" s="191" t="s">
        <v>150</v>
      </c>
      <c r="E151" s="192" t="s">
        <v>1268</v>
      </c>
      <c r="F151" s="193" t="s">
        <v>1269</v>
      </c>
      <c r="G151" s="194" t="s">
        <v>806</v>
      </c>
      <c r="H151" s="195">
        <v>30</v>
      </c>
      <c r="I151" s="196"/>
      <c r="J151" s="197">
        <f t="shared" si="10"/>
        <v>0</v>
      </c>
      <c r="K151" s="193" t="s">
        <v>1</v>
      </c>
      <c r="L151" s="38"/>
      <c r="M151" s="198" t="s">
        <v>1</v>
      </c>
      <c r="N151" s="199" t="s">
        <v>43</v>
      </c>
      <c r="O151" s="66"/>
      <c r="P151" s="200">
        <f t="shared" si="11"/>
        <v>0</v>
      </c>
      <c r="Q151" s="200">
        <v>0</v>
      </c>
      <c r="R151" s="200">
        <f t="shared" si="12"/>
        <v>0</v>
      </c>
      <c r="S151" s="200">
        <v>0</v>
      </c>
      <c r="T151" s="201">
        <f t="shared" si="13"/>
        <v>0</v>
      </c>
      <c r="AR151" s="202" t="s">
        <v>155</v>
      </c>
      <c r="AT151" s="202" t="s">
        <v>150</v>
      </c>
      <c r="AU151" s="202" t="s">
        <v>78</v>
      </c>
      <c r="AY151" s="17" t="s">
        <v>148</v>
      </c>
      <c r="BE151" s="203">
        <f t="shared" si="14"/>
        <v>0</v>
      </c>
      <c r="BF151" s="203">
        <f t="shared" si="15"/>
        <v>0</v>
      </c>
      <c r="BG151" s="203">
        <f t="shared" si="16"/>
        <v>0</v>
      </c>
      <c r="BH151" s="203">
        <f t="shared" si="17"/>
        <v>0</v>
      </c>
      <c r="BI151" s="203">
        <f t="shared" si="18"/>
        <v>0</v>
      </c>
      <c r="BJ151" s="17" t="s">
        <v>86</v>
      </c>
      <c r="BK151" s="203">
        <f t="shared" si="19"/>
        <v>0</v>
      </c>
      <c r="BL151" s="17" t="s">
        <v>155</v>
      </c>
      <c r="BM151" s="202" t="s">
        <v>538</v>
      </c>
    </row>
    <row r="152" spans="2:65" s="1" customFormat="1" ht="16.5" customHeight="1">
      <c r="B152" s="34"/>
      <c r="C152" s="191" t="s">
        <v>298</v>
      </c>
      <c r="D152" s="191" t="s">
        <v>150</v>
      </c>
      <c r="E152" s="192" t="s">
        <v>1270</v>
      </c>
      <c r="F152" s="193" t="s">
        <v>1271</v>
      </c>
      <c r="G152" s="194" t="s">
        <v>806</v>
      </c>
      <c r="H152" s="195">
        <v>20</v>
      </c>
      <c r="I152" s="196"/>
      <c r="J152" s="197">
        <f t="shared" si="10"/>
        <v>0</v>
      </c>
      <c r="K152" s="193" t="s">
        <v>1</v>
      </c>
      <c r="L152" s="38"/>
      <c r="M152" s="198" t="s">
        <v>1</v>
      </c>
      <c r="N152" s="199" t="s">
        <v>43</v>
      </c>
      <c r="O152" s="66"/>
      <c r="P152" s="200">
        <f t="shared" si="11"/>
        <v>0</v>
      </c>
      <c r="Q152" s="200">
        <v>0</v>
      </c>
      <c r="R152" s="200">
        <f t="shared" si="12"/>
        <v>0</v>
      </c>
      <c r="S152" s="200">
        <v>0</v>
      </c>
      <c r="T152" s="201">
        <f t="shared" si="13"/>
        <v>0</v>
      </c>
      <c r="AR152" s="202" t="s">
        <v>155</v>
      </c>
      <c r="AT152" s="202" t="s">
        <v>150</v>
      </c>
      <c r="AU152" s="202" t="s">
        <v>78</v>
      </c>
      <c r="AY152" s="17" t="s">
        <v>148</v>
      </c>
      <c r="BE152" s="203">
        <f t="shared" si="14"/>
        <v>0</v>
      </c>
      <c r="BF152" s="203">
        <f t="shared" si="15"/>
        <v>0</v>
      </c>
      <c r="BG152" s="203">
        <f t="shared" si="16"/>
        <v>0</v>
      </c>
      <c r="BH152" s="203">
        <f t="shared" si="17"/>
        <v>0</v>
      </c>
      <c r="BI152" s="203">
        <f t="shared" si="18"/>
        <v>0</v>
      </c>
      <c r="BJ152" s="17" t="s">
        <v>86</v>
      </c>
      <c r="BK152" s="203">
        <f t="shared" si="19"/>
        <v>0</v>
      </c>
      <c r="BL152" s="17" t="s">
        <v>155</v>
      </c>
      <c r="BM152" s="202" t="s">
        <v>551</v>
      </c>
    </row>
    <row r="153" spans="2:65" s="1" customFormat="1" ht="16.5" customHeight="1">
      <c r="B153" s="34"/>
      <c r="C153" s="191" t="s">
        <v>369</v>
      </c>
      <c r="D153" s="191" t="s">
        <v>150</v>
      </c>
      <c r="E153" s="192" t="s">
        <v>1272</v>
      </c>
      <c r="F153" s="193" t="s">
        <v>1273</v>
      </c>
      <c r="G153" s="194" t="s">
        <v>806</v>
      </c>
      <c r="H153" s="195">
        <v>75</v>
      </c>
      <c r="I153" s="196"/>
      <c r="J153" s="197">
        <f t="shared" si="10"/>
        <v>0</v>
      </c>
      <c r="K153" s="193" t="s">
        <v>1</v>
      </c>
      <c r="L153" s="38"/>
      <c r="M153" s="198" t="s">
        <v>1</v>
      </c>
      <c r="N153" s="199" t="s">
        <v>43</v>
      </c>
      <c r="O153" s="66"/>
      <c r="P153" s="200">
        <f t="shared" si="11"/>
        <v>0</v>
      </c>
      <c r="Q153" s="200">
        <v>0</v>
      </c>
      <c r="R153" s="200">
        <f t="shared" si="12"/>
        <v>0</v>
      </c>
      <c r="S153" s="200">
        <v>0</v>
      </c>
      <c r="T153" s="201">
        <f t="shared" si="13"/>
        <v>0</v>
      </c>
      <c r="AR153" s="202" t="s">
        <v>155</v>
      </c>
      <c r="AT153" s="202" t="s">
        <v>150</v>
      </c>
      <c r="AU153" s="202" t="s">
        <v>78</v>
      </c>
      <c r="AY153" s="17" t="s">
        <v>148</v>
      </c>
      <c r="BE153" s="203">
        <f t="shared" si="14"/>
        <v>0</v>
      </c>
      <c r="BF153" s="203">
        <f t="shared" si="15"/>
        <v>0</v>
      </c>
      <c r="BG153" s="203">
        <f t="shared" si="16"/>
        <v>0</v>
      </c>
      <c r="BH153" s="203">
        <f t="shared" si="17"/>
        <v>0</v>
      </c>
      <c r="BI153" s="203">
        <f t="shared" si="18"/>
        <v>0</v>
      </c>
      <c r="BJ153" s="17" t="s">
        <v>86</v>
      </c>
      <c r="BK153" s="203">
        <f t="shared" si="19"/>
        <v>0</v>
      </c>
      <c r="BL153" s="17" t="s">
        <v>155</v>
      </c>
      <c r="BM153" s="202" t="s">
        <v>563</v>
      </c>
    </row>
    <row r="154" spans="2:65" s="1" customFormat="1" ht="16.5" customHeight="1">
      <c r="B154" s="34"/>
      <c r="C154" s="191" t="s">
        <v>373</v>
      </c>
      <c r="D154" s="191" t="s">
        <v>150</v>
      </c>
      <c r="E154" s="192" t="s">
        <v>1274</v>
      </c>
      <c r="F154" s="193" t="s">
        <v>1275</v>
      </c>
      <c r="G154" s="194" t="s">
        <v>806</v>
      </c>
      <c r="H154" s="195">
        <v>6</v>
      </c>
      <c r="I154" s="196"/>
      <c r="J154" s="197">
        <f t="shared" si="10"/>
        <v>0</v>
      </c>
      <c r="K154" s="193" t="s">
        <v>1</v>
      </c>
      <c r="L154" s="38"/>
      <c r="M154" s="198" t="s">
        <v>1</v>
      </c>
      <c r="N154" s="199" t="s">
        <v>43</v>
      </c>
      <c r="O154" s="66"/>
      <c r="P154" s="200">
        <f t="shared" si="11"/>
        <v>0</v>
      </c>
      <c r="Q154" s="200">
        <v>0</v>
      </c>
      <c r="R154" s="200">
        <f t="shared" si="12"/>
        <v>0</v>
      </c>
      <c r="S154" s="200">
        <v>0</v>
      </c>
      <c r="T154" s="201">
        <f t="shared" si="13"/>
        <v>0</v>
      </c>
      <c r="AR154" s="202" t="s">
        <v>155</v>
      </c>
      <c r="AT154" s="202" t="s">
        <v>150</v>
      </c>
      <c r="AU154" s="202" t="s">
        <v>78</v>
      </c>
      <c r="AY154" s="17" t="s">
        <v>148</v>
      </c>
      <c r="BE154" s="203">
        <f t="shared" si="14"/>
        <v>0</v>
      </c>
      <c r="BF154" s="203">
        <f t="shared" si="15"/>
        <v>0</v>
      </c>
      <c r="BG154" s="203">
        <f t="shared" si="16"/>
        <v>0</v>
      </c>
      <c r="BH154" s="203">
        <f t="shared" si="17"/>
        <v>0</v>
      </c>
      <c r="BI154" s="203">
        <f t="shared" si="18"/>
        <v>0</v>
      </c>
      <c r="BJ154" s="17" t="s">
        <v>86</v>
      </c>
      <c r="BK154" s="203">
        <f t="shared" si="19"/>
        <v>0</v>
      </c>
      <c r="BL154" s="17" t="s">
        <v>155</v>
      </c>
      <c r="BM154" s="202" t="s">
        <v>575</v>
      </c>
    </row>
    <row r="155" spans="2:65" s="1" customFormat="1" ht="16.5" customHeight="1">
      <c r="B155" s="34"/>
      <c r="C155" s="191" t="s">
        <v>381</v>
      </c>
      <c r="D155" s="191" t="s">
        <v>150</v>
      </c>
      <c r="E155" s="192" t="s">
        <v>1276</v>
      </c>
      <c r="F155" s="193" t="s">
        <v>1277</v>
      </c>
      <c r="G155" s="194" t="s">
        <v>806</v>
      </c>
      <c r="H155" s="195">
        <v>2</v>
      </c>
      <c r="I155" s="196"/>
      <c r="J155" s="197">
        <f t="shared" si="10"/>
        <v>0</v>
      </c>
      <c r="K155" s="193" t="s">
        <v>1</v>
      </c>
      <c r="L155" s="38"/>
      <c r="M155" s="198" t="s">
        <v>1</v>
      </c>
      <c r="N155" s="199" t="s">
        <v>43</v>
      </c>
      <c r="O155" s="66"/>
      <c r="P155" s="200">
        <f t="shared" si="11"/>
        <v>0</v>
      </c>
      <c r="Q155" s="200">
        <v>0</v>
      </c>
      <c r="R155" s="200">
        <f t="shared" si="12"/>
        <v>0</v>
      </c>
      <c r="S155" s="200">
        <v>0</v>
      </c>
      <c r="T155" s="201">
        <f t="shared" si="13"/>
        <v>0</v>
      </c>
      <c r="AR155" s="202" t="s">
        <v>155</v>
      </c>
      <c r="AT155" s="202" t="s">
        <v>150</v>
      </c>
      <c r="AU155" s="202" t="s">
        <v>78</v>
      </c>
      <c r="AY155" s="17" t="s">
        <v>148</v>
      </c>
      <c r="BE155" s="203">
        <f t="shared" si="14"/>
        <v>0</v>
      </c>
      <c r="BF155" s="203">
        <f t="shared" si="15"/>
        <v>0</v>
      </c>
      <c r="BG155" s="203">
        <f t="shared" si="16"/>
        <v>0</v>
      </c>
      <c r="BH155" s="203">
        <f t="shared" si="17"/>
        <v>0</v>
      </c>
      <c r="BI155" s="203">
        <f t="shared" si="18"/>
        <v>0</v>
      </c>
      <c r="BJ155" s="17" t="s">
        <v>86</v>
      </c>
      <c r="BK155" s="203">
        <f t="shared" si="19"/>
        <v>0</v>
      </c>
      <c r="BL155" s="17" t="s">
        <v>155</v>
      </c>
      <c r="BM155" s="202" t="s">
        <v>586</v>
      </c>
    </row>
    <row r="156" spans="2:65" s="1" customFormat="1" ht="16.5" customHeight="1">
      <c r="B156" s="34"/>
      <c r="C156" s="191" t="s">
        <v>386</v>
      </c>
      <c r="D156" s="191" t="s">
        <v>150</v>
      </c>
      <c r="E156" s="192" t="s">
        <v>1278</v>
      </c>
      <c r="F156" s="193" t="s">
        <v>1279</v>
      </c>
      <c r="G156" s="194" t="s">
        <v>806</v>
      </c>
      <c r="H156" s="195">
        <v>2</v>
      </c>
      <c r="I156" s="196"/>
      <c r="J156" s="197">
        <f t="shared" si="10"/>
        <v>0</v>
      </c>
      <c r="K156" s="193" t="s">
        <v>1</v>
      </c>
      <c r="L156" s="38"/>
      <c r="M156" s="198" t="s">
        <v>1</v>
      </c>
      <c r="N156" s="199" t="s">
        <v>43</v>
      </c>
      <c r="O156" s="66"/>
      <c r="P156" s="200">
        <f t="shared" si="11"/>
        <v>0</v>
      </c>
      <c r="Q156" s="200">
        <v>0</v>
      </c>
      <c r="R156" s="200">
        <f t="shared" si="12"/>
        <v>0</v>
      </c>
      <c r="S156" s="200">
        <v>0</v>
      </c>
      <c r="T156" s="201">
        <f t="shared" si="13"/>
        <v>0</v>
      </c>
      <c r="AR156" s="202" t="s">
        <v>155</v>
      </c>
      <c r="AT156" s="202" t="s">
        <v>150</v>
      </c>
      <c r="AU156" s="202" t="s">
        <v>78</v>
      </c>
      <c r="AY156" s="17" t="s">
        <v>148</v>
      </c>
      <c r="BE156" s="203">
        <f t="shared" si="14"/>
        <v>0</v>
      </c>
      <c r="BF156" s="203">
        <f t="shared" si="15"/>
        <v>0</v>
      </c>
      <c r="BG156" s="203">
        <f t="shared" si="16"/>
        <v>0</v>
      </c>
      <c r="BH156" s="203">
        <f t="shared" si="17"/>
        <v>0</v>
      </c>
      <c r="BI156" s="203">
        <f t="shared" si="18"/>
        <v>0</v>
      </c>
      <c r="BJ156" s="17" t="s">
        <v>86</v>
      </c>
      <c r="BK156" s="203">
        <f t="shared" si="19"/>
        <v>0</v>
      </c>
      <c r="BL156" s="17" t="s">
        <v>155</v>
      </c>
      <c r="BM156" s="202" t="s">
        <v>596</v>
      </c>
    </row>
    <row r="157" spans="2:65" s="1" customFormat="1" ht="16.5" customHeight="1">
      <c r="B157" s="34"/>
      <c r="C157" s="191" t="s">
        <v>391</v>
      </c>
      <c r="D157" s="191" t="s">
        <v>150</v>
      </c>
      <c r="E157" s="192" t="s">
        <v>1280</v>
      </c>
      <c r="F157" s="193" t="s">
        <v>1281</v>
      </c>
      <c r="G157" s="194" t="s">
        <v>806</v>
      </c>
      <c r="H157" s="195">
        <v>1</v>
      </c>
      <c r="I157" s="196"/>
      <c r="J157" s="197">
        <f t="shared" si="10"/>
        <v>0</v>
      </c>
      <c r="K157" s="193" t="s">
        <v>1</v>
      </c>
      <c r="L157" s="38"/>
      <c r="M157" s="198" t="s">
        <v>1</v>
      </c>
      <c r="N157" s="199" t="s">
        <v>43</v>
      </c>
      <c r="O157" s="66"/>
      <c r="P157" s="200">
        <f t="shared" si="11"/>
        <v>0</v>
      </c>
      <c r="Q157" s="200">
        <v>0</v>
      </c>
      <c r="R157" s="200">
        <f t="shared" si="12"/>
        <v>0</v>
      </c>
      <c r="S157" s="200">
        <v>0</v>
      </c>
      <c r="T157" s="201">
        <f t="shared" si="13"/>
        <v>0</v>
      </c>
      <c r="AR157" s="202" t="s">
        <v>155</v>
      </c>
      <c r="AT157" s="202" t="s">
        <v>150</v>
      </c>
      <c r="AU157" s="202" t="s">
        <v>78</v>
      </c>
      <c r="AY157" s="17" t="s">
        <v>148</v>
      </c>
      <c r="BE157" s="203">
        <f t="shared" si="14"/>
        <v>0</v>
      </c>
      <c r="BF157" s="203">
        <f t="shared" si="15"/>
        <v>0</v>
      </c>
      <c r="BG157" s="203">
        <f t="shared" si="16"/>
        <v>0</v>
      </c>
      <c r="BH157" s="203">
        <f t="shared" si="17"/>
        <v>0</v>
      </c>
      <c r="BI157" s="203">
        <f t="shared" si="18"/>
        <v>0</v>
      </c>
      <c r="BJ157" s="17" t="s">
        <v>86</v>
      </c>
      <c r="BK157" s="203">
        <f t="shared" si="19"/>
        <v>0</v>
      </c>
      <c r="BL157" s="17" t="s">
        <v>155</v>
      </c>
      <c r="BM157" s="202" t="s">
        <v>606</v>
      </c>
    </row>
    <row r="158" spans="2:65" s="1" customFormat="1" ht="16.5" customHeight="1">
      <c r="B158" s="34"/>
      <c r="C158" s="191" t="s">
        <v>395</v>
      </c>
      <c r="D158" s="191" t="s">
        <v>150</v>
      </c>
      <c r="E158" s="192" t="s">
        <v>1282</v>
      </c>
      <c r="F158" s="193" t="s">
        <v>1283</v>
      </c>
      <c r="G158" s="194" t="s">
        <v>806</v>
      </c>
      <c r="H158" s="195">
        <v>9</v>
      </c>
      <c r="I158" s="196"/>
      <c r="J158" s="197">
        <f t="shared" si="10"/>
        <v>0</v>
      </c>
      <c r="K158" s="193" t="s">
        <v>1</v>
      </c>
      <c r="L158" s="38"/>
      <c r="M158" s="198" t="s">
        <v>1</v>
      </c>
      <c r="N158" s="199" t="s">
        <v>43</v>
      </c>
      <c r="O158" s="66"/>
      <c r="P158" s="200">
        <f t="shared" si="11"/>
        <v>0</v>
      </c>
      <c r="Q158" s="200">
        <v>0</v>
      </c>
      <c r="R158" s="200">
        <f t="shared" si="12"/>
        <v>0</v>
      </c>
      <c r="S158" s="200">
        <v>0</v>
      </c>
      <c r="T158" s="201">
        <f t="shared" si="13"/>
        <v>0</v>
      </c>
      <c r="AR158" s="202" t="s">
        <v>155</v>
      </c>
      <c r="AT158" s="202" t="s">
        <v>150</v>
      </c>
      <c r="AU158" s="202" t="s">
        <v>78</v>
      </c>
      <c r="AY158" s="17" t="s">
        <v>148</v>
      </c>
      <c r="BE158" s="203">
        <f t="shared" si="14"/>
        <v>0</v>
      </c>
      <c r="BF158" s="203">
        <f t="shared" si="15"/>
        <v>0</v>
      </c>
      <c r="BG158" s="203">
        <f t="shared" si="16"/>
        <v>0</v>
      </c>
      <c r="BH158" s="203">
        <f t="shared" si="17"/>
        <v>0</v>
      </c>
      <c r="BI158" s="203">
        <f t="shared" si="18"/>
        <v>0</v>
      </c>
      <c r="BJ158" s="17" t="s">
        <v>86</v>
      </c>
      <c r="BK158" s="203">
        <f t="shared" si="19"/>
        <v>0</v>
      </c>
      <c r="BL158" s="17" t="s">
        <v>155</v>
      </c>
      <c r="BM158" s="202" t="s">
        <v>619</v>
      </c>
    </row>
    <row r="159" spans="2:65" s="1" customFormat="1" ht="16.5" customHeight="1">
      <c r="B159" s="34"/>
      <c r="C159" s="191" t="s">
        <v>400</v>
      </c>
      <c r="D159" s="191" t="s">
        <v>150</v>
      </c>
      <c r="E159" s="192" t="s">
        <v>1284</v>
      </c>
      <c r="F159" s="193" t="s">
        <v>1285</v>
      </c>
      <c r="G159" s="194" t="s">
        <v>806</v>
      </c>
      <c r="H159" s="195">
        <v>1</v>
      </c>
      <c r="I159" s="196"/>
      <c r="J159" s="197">
        <f t="shared" si="10"/>
        <v>0</v>
      </c>
      <c r="K159" s="193" t="s">
        <v>1</v>
      </c>
      <c r="L159" s="38"/>
      <c r="M159" s="198" t="s">
        <v>1</v>
      </c>
      <c r="N159" s="199" t="s">
        <v>43</v>
      </c>
      <c r="O159" s="66"/>
      <c r="P159" s="200">
        <f t="shared" si="11"/>
        <v>0</v>
      </c>
      <c r="Q159" s="200">
        <v>0</v>
      </c>
      <c r="R159" s="200">
        <f t="shared" si="12"/>
        <v>0</v>
      </c>
      <c r="S159" s="200">
        <v>0</v>
      </c>
      <c r="T159" s="201">
        <f t="shared" si="13"/>
        <v>0</v>
      </c>
      <c r="AR159" s="202" t="s">
        <v>155</v>
      </c>
      <c r="AT159" s="202" t="s">
        <v>150</v>
      </c>
      <c r="AU159" s="202" t="s">
        <v>78</v>
      </c>
      <c r="AY159" s="17" t="s">
        <v>148</v>
      </c>
      <c r="BE159" s="203">
        <f t="shared" si="14"/>
        <v>0</v>
      </c>
      <c r="BF159" s="203">
        <f t="shared" si="15"/>
        <v>0</v>
      </c>
      <c r="BG159" s="203">
        <f t="shared" si="16"/>
        <v>0</v>
      </c>
      <c r="BH159" s="203">
        <f t="shared" si="17"/>
        <v>0</v>
      </c>
      <c r="BI159" s="203">
        <f t="shared" si="18"/>
        <v>0</v>
      </c>
      <c r="BJ159" s="17" t="s">
        <v>86</v>
      </c>
      <c r="BK159" s="203">
        <f t="shared" si="19"/>
        <v>0</v>
      </c>
      <c r="BL159" s="17" t="s">
        <v>155</v>
      </c>
      <c r="BM159" s="202" t="s">
        <v>629</v>
      </c>
    </row>
    <row r="160" spans="2:65" s="1" customFormat="1" ht="16.5" customHeight="1">
      <c r="B160" s="34"/>
      <c r="C160" s="191" t="s">
        <v>404</v>
      </c>
      <c r="D160" s="191" t="s">
        <v>150</v>
      </c>
      <c r="E160" s="192" t="s">
        <v>1286</v>
      </c>
      <c r="F160" s="193" t="s">
        <v>1287</v>
      </c>
      <c r="G160" s="194" t="s">
        <v>806</v>
      </c>
      <c r="H160" s="195">
        <v>4</v>
      </c>
      <c r="I160" s="196"/>
      <c r="J160" s="197">
        <f t="shared" si="10"/>
        <v>0</v>
      </c>
      <c r="K160" s="193" t="s">
        <v>1</v>
      </c>
      <c r="L160" s="38"/>
      <c r="M160" s="198" t="s">
        <v>1</v>
      </c>
      <c r="N160" s="199" t="s">
        <v>43</v>
      </c>
      <c r="O160" s="66"/>
      <c r="P160" s="200">
        <f t="shared" si="11"/>
        <v>0</v>
      </c>
      <c r="Q160" s="200">
        <v>0</v>
      </c>
      <c r="R160" s="200">
        <f t="shared" si="12"/>
        <v>0</v>
      </c>
      <c r="S160" s="200">
        <v>0</v>
      </c>
      <c r="T160" s="201">
        <f t="shared" si="13"/>
        <v>0</v>
      </c>
      <c r="AR160" s="202" t="s">
        <v>155</v>
      </c>
      <c r="AT160" s="202" t="s">
        <v>150</v>
      </c>
      <c r="AU160" s="202" t="s">
        <v>78</v>
      </c>
      <c r="AY160" s="17" t="s">
        <v>148</v>
      </c>
      <c r="BE160" s="203">
        <f t="shared" si="14"/>
        <v>0</v>
      </c>
      <c r="BF160" s="203">
        <f t="shared" si="15"/>
        <v>0</v>
      </c>
      <c r="BG160" s="203">
        <f t="shared" si="16"/>
        <v>0</v>
      </c>
      <c r="BH160" s="203">
        <f t="shared" si="17"/>
        <v>0</v>
      </c>
      <c r="BI160" s="203">
        <f t="shared" si="18"/>
        <v>0</v>
      </c>
      <c r="BJ160" s="17" t="s">
        <v>86</v>
      </c>
      <c r="BK160" s="203">
        <f t="shared" si="19"/>
        <v>0</v>
      </c>
      <c r="BL160" s="17" t="s">
        <v>155</v>
      </c>
      <c r="BM160" s="202" t="s">
        <v>637</v>
      </c>
    </row>
    <row r="161" spans="2:65" s="1" customFormat="1" ht="16.5" customHeight="1">
      <c r="B161" s="34"/>
      <c r="C161" s="191" t="s">
        <v>410</v>
      </c>
      <c r="D161" s="191" t="s">
        <v>150</v>
      </c>
      <c r="E161" s="192" t="s">
        <v>1288</v>
      </c>
      <c r="F161" s="193" t="s">
        <v>1289</v>
      </c>
      <c r="G161" s="194" t="s">
        <v>312</v>
      </c>
      <c r="H161" s="195">
        <v>58</v>
      </c>
      <c r="I161" s="196"/>
      <c r="J161" s="197">
        <f t="shared" si="10"/>
        <v>0</v>
      </c>
      <c r="K161" s="193" t="s">
        <v>1</v>
      </c>
      <c r="L161" s="38"/>
      <c r="M161" s="198" t="s">
        <v>1</v>
      </c>
      <c r="N161" s="199" t="s">
        <v>43</v>
      </c>
      <c r="O161" s="66"/>
      <c r="P161" s="200">
        <f t="shared" si="11"/>
        <v>0</v>
      </c>
      <c r="Q161" s="200">
        <v>0</v>
      </c>
      <c r="R161" s="200">
        <f t="shared" si="12"/>
        <v>0</v>
      </c>
      <c r="S161" s="200">
        <v>0</v>
      </c>
      <c r="T161" s="201">
        <f t="shared" si="13"/>
        <v>0</v>
      </c>
      <c r="AR161" s="202" t="s">
        <v>155</v>
      </c>
      <c r="AT161" s="202" t="s">
        <v>150</v>
      </c>
      <c r="AU161" s="202" t="s">
        <v>78</v>
      </c>
      <c r="AY161" s="17" t="s">
        <v>148</v>
      </c>
      <c r="BE161" s="203">
        <f t="shared" si="14"/>
        <v>0</v>
      </c>
      <c r="BF161" s="203">
        <f t="shared" si="15"/>
        <v>0</v>
      </c>
      <c r="BG161" s="203">
        <f t="shared" si="16"/>
        <v>0</v>
      </c>
      <c r="BH161" s="203">
        <f t="shared" si="17"/>
        <v>0</v>
      </c>
      <c r="BI161" s="203">
        <f t="shared" si="18"/>
        <v>0</v>
      </c>
      <c r="BJ161" s="17" t="s">
        <v>86</v>
      </c>
      <c r="BK161" s="203">
        <f t="shared" si="19"/>
        <v>0</v>
      </c>
      <c r="BL161" s="17" t="s">
        <v>155</v>
      </c>
      <c r="BM161" s="202" t="s">
        <v>645</v>
      </c>
    </row>
    <row r="162" spans="2:65" s="1" customFormat="1" ht="16.5" customHeight="1">
      <c r="B162" s="34"/>
      <c r="C162" s="191" t="s">
        <v>417</v>
      </c>
      <c r="D162" s="191" t="s">
        <v>150</v>
      </c>
      <c r="E162" s="192" t="s">
        <v>1290</v>
      </c>
      <c r="F162" s="193" t="s">
        <v>1291</v>
      </c>
      <c r="G162" s="194" t="s">
        <v>312</v>
      </c>
      <c r="H162" s="195">
        <v>227</v>
      </c>
      <c r="I162" s="196"/>
      <c r="J162" s="197">
        <f t="shared" si="10"/>
        <v>0</v>
      </c>
      <c r="K162" s="193" t="s">
        <v>1</v>
      </c>
      <c r="L162" s="38"/>
      <c r="M162" s="198" t="s">
        <v>1</v>
      </c>
      <c r="N162" s="199" t="s">
        <v>43</v>
      </c>
      <c r="O162" s="66"/>
      <c r="P162" s="200">
        <f t="shared" si="11"/>
        <v>0</v>
      </c>
      <c r="Q162" s="200">
        <v>0</v>
      </c>
      <c r="R162" s="200">
        <f t="shared" si="12"/>
        <v>0</v>
      </c>
      <c r="S162" s="200">
        <v>0</v>
      </c>
      <c r="T162" s="201">
        <f t="shared" si="13"/>
        <v>0</v>
      </c>
      <c r="AR162" s="202" t="s">
        <v>155</v>
      </c>
      <c r="AT162" s="202" t="s">
        <v>150</v>
      </c>
      <c r="AU162" s="202" t="s">
        <v>78</v>
      </c>
      <c r="AY162" s="17" t="s">
        <v>148</v>
      </c>
      <c r="BE162" s="203">
        <f t="shared" si="14"/>
        <v>0</v>
      </c>
      <c r="BF162" s="203">
        <f t="shared" si="15"/>
        <v>0</v>
      </c>
      <c r="BG162" s="203">
        <f t="shared" si="16"/>
        <v>0</v>
      </c>
      <c r="BH162" s="203">
        <f t="shared" si="17"/>
        <v>0</v>
      </c>
      <c r="BI162" s="203">
        <f t="shared" si="18"/>
        <v>0</v>
      </c>
      <c r="BJ162" s="17" t="s">
        <v>86</v>
      </c>
      <c r="BK162" s="203">
        <f t="shared" si="19"/>
        <v>0</v>
      </c>
      <c r="BL162" s="17" t="s">
        <v>155</v>
      </c>
      <c r="BM162" s="202" t="s">
        <v>653</v>
      </c>
    </row>
    <row r="163" spans="2:65" s="1" customFormat="1" ht="16.5" customHeight="1">
      <c r="B163" s="34"/>
      <c r="C163" s="191" t="s">
        <v>423</v>
      </c>
      <c r="D163" s="191" t="s">
        <v>150</v>
      </c>
      <c r="E163" s="192" t="s">
        <v>1292</v>
      </c>
      <c r="F163" s="193" t="s">
        <v>1293</v>
      </c>
      <c r="G163" s="194" t="s">
        <v>312</v>
      </c>
      <c r="H163" s="195">
        <v>14</v>
      </c>
      <c r="I163" s="196"/>
      <c r="J163" s="197">
        <f t="shared" si="10"/>
        <v>0</v>
      </c>
      <c r="K163" s="193" t="s">
        <v>1</v>
      </c>
      <c r="L163" s="38"/>
      <c r="M163" s="198" t="s">
        <v>1</v>
      </c>
      <c r="N163" s="199" t="s">
        <v>43</v>
      </c>
      <c r="O163" s="66"/>
      <c r="P163" s="200">
        <f t="shared" si="11"/>
        <v>0</v>
      </c>
      <c r="Q163" s="200">
        <v>0</v>
      </c>
      <c r="R163" s="200">
        <f t="shared" si="12"/>
        <v>0</v>
      </c>
      <c r="S163" s="200">
        <v>0</v>
      </c>
      <c r="T163" s="201">
        <f t="shared" si="13"/>
        <v>0</v>
      </c>
      <c r="AR163" s="202" t="s">
        <v>155</v>
      </c>
      <c r="AT163" s="202" t="s">
        <v>150</v>
      </c>
      <c r="AU163" s="202" t="s">
        <v>78</v>
      </c>
      <c r="AY163" s="17" t="s">
        <v>148</v>
      </c>
      <c r="BE163" s="203">
        <f t="shared" si="14"/>
        <v>0</v>
      </c>
      <c r="BF163" s="203">
        <f t="shared" si="15"/>
        <v>0</v>
      </c>
      <c r="BG163" s="203">
        <f t="shared" si="16"/>
        <v>0</v>
      </c>
      <c r="BH163" s="203">
        <f t="shared" si="17"/>
        <v>0</v>
      </c>
      <c r="BI163" s="203">
        <f t="shared" si="18"/>
        <v>0</v>
      </c>
      <c r="BJ163" s="17" t="s">
        <v>86</v>
      </c>
      <c r="BK163" s="203">
        <f t="shared" si="19"/>
        <v>0</v>
      </c>
      <c r="BL163" s="17" t="s">
        <v>155</v>
      </c>
      <c r="BM163" s="202" t="s">
        <v>661</v>
      </c>
    </row>
    <row r="164" spans="2:65" s="1" customFormat="1" ht="16.5" customHeight="1">
      <c r="B164" s="34"/>
      <c r="C164" s="191" t="s">
        <v>429</v>
      </c>
      <c r="D164" s="191" t="s">
        <v>150</v>
      </c>
      <c r="E164" s="192" t="s">
        <v>1294</v>
      </c>
      <c r="F164" s="193" t="s">
        <v>1295</v>
      </c>
      <c r="G164" s="194" t="s">
        <v>806</v>
      </c>
      <c r="H164" s="195">
        <v>4</v>
      </c>
      <c r="I164" s="196"/>
      <c r="J164" s="197">
        <f t="shared" si="10"/>
        <v>0</v>
      </c>
      <c r="K164" s="193" t="s">
        <v>1</v>
      </c>
      <c r="L164" s="38"/>
      <c r="M164" s="198" t="s">
        <v>1</v>
      </c>
      <c r="N164" s="199" t="s">
        <v>43</v>
      </c>
      <c r="O164" s="66"/>
      <c r="P164" s="200">
        <f t="shared" si="11"/>
        <v>0</v>
      </c>
      <c r="Q164" s="200">
        <v>0</v>
      </c>
      <c r="R164" s="200">
        <f t="shared" si="12"/>
        <v>0</v>
      </c>
      <c r="S164" s="200">
        <v>0</v>
      </c>
      <c r="T164" s="201">
        <f t="shared" si="13"/>
        <v>0</v>
      </c>
      <c r="AR164" s="202" t="s">
        <v>155</v>
      </c>
      <c r="AT164" s="202" t="s">
        <v>150</v>
      </c>
      <c r="AU164" s="202" t="s">
        <v>78</v>
      </c>
      <c r="AY164" s="17" t="s">
        <v>148</v>
      </c>
      <c r="BE164" s="203">
        <f t="shared" si="14"/>
        <v>0</v>
      </c>
      <c r="BF164" s="203">
        <f t="shared" si="15"/>
        <v>0</v>
      </c>
      <c r="BG164" s="203">
        <f t="shared" si="16"/>
        <v>0</v>
      </c>
      <c r="BH164" s="203">
        <f t="shared" si="17"/>
        <v>0</v>
      </c>
      <c r="BI164" s="203">
        <f t="shared" si="18"/>
        <v>0</v>
      </c>
      <c r="BJ164" s="17" t="s">
        <v>86</v>
      </c>
      <c r="BK164" s="203">
        <f t="shared" si="19"/>
        <v>0</v>
      </c>
      <c r="BL164" s="17" t="s">
        <v>155</v>
      </c>
      <c r="BM164" s="202" t="s">
        <v>674</v>
      </c>
    </row>
    <row r="165" spans="2:65" s="1" customFormat="1" ht="16.5" customHeight="1">
      <c r="B165" s="34"/>
      <c r="C165" s="191" t="s">
        <v>435</v>
      </c>
      <c r="D165" s="191" t="s">
        <v>150</v>
      </c>
      <c r="E165" s="192" t="s">
        <v>1296</v>
      </c>
      <c r="F165" s="193" t="s">
        <v>1297</v>
      </c>
      <c r="G165" s="194" t="s">
        <v>806</v>
      </c>
      <c r="H165" s="195">
        <v>16</v>
      </c>
      <c r="I165" s="196"/>
      <c r="J165" s="197">
        <f t="shared" si="10"/>
        <v>0</v>
      </c>
      <c r="K165" s="193" t="s">
        <v>1</v>
      </c>
      <c r="L165" s="38"/>
      <c r="M165" s="198" t="s">
        <v>1</v>
      </c>
      <c r="N165" s="199" t="s">
        <v>43</v>
      </c>
      <c r="O165" s="66"/>
      <c r="P165" s="200">
        <f t="shared" si="11"/>
        <v>0</v>
      </c>
      <c r="Q165" s="200">
        <v>0</v>
      </c>
      <c r="R165" s="200">
        <f t="shared" si="12"/>
        <v>0</v>
      </c>
      <c r="S165" s="200">
        <v>0</v>
      </c>
      <c r="T165" s="201">
        <f t="shared" si="13"/>
        <v>0</v>
      </c>
      <c r="AR165" s="202" t="s">
        <v>155</v>
      </c>
      <c r="AT165" s="202" t="s">
        <v>150</v>
      </c>
      <c r="AU165" s="202" t="s">
        <v>78</v>
      </c>
      <c r="AY165" s="17" t="s">
        <v>148</v>
      </c>
      <c r="BE165" s="203">
        <f t="shared" si="14"/>
        <v>0</v>
      </c>
      <c r="BF165" s="203">
        <f t="shared" si="15"/>
        <v>0</v>
      </c>
      <c r="BG165" s="203">
        <f t="shared" si="16"/>
        <v>0</v>
      </c>
      <c r="BH165" s="203">
        <f t="shared" si="17"/>
        <v>0</v>
      </c>
      <c r="BI165" s="203">
        <f t="shared" si="18"/>
        <v>0</v>
      </c>
      <c r="BJ165" s="17" t="s">
        <v>86</v>
      </c>
      <c r="BK165" s="203">
        <f t="shared" si="19"/>
        <v>0</v>
      </c>
      <c r="BL165" s="17" t="s">
        <v>155</v>
      </c>
      <c r="BM165" s="202" t="s">
        <v>684</v>
      </c>
    </row>
    <row r="166" spans="2:65" s="1" customFormat="1" ht="16.5" customHeight="1">
      <c r="B166" s="34"/>
      <c r="C166" s="191" t="s">
        <v>442</v>
      </c>
      <c r="D166" s="191" t="s">
        <v>150</v>
      </c>
      <c r="E166" s="192" t="s">
        <v>1298</v>
      </c>
      <c r="F166" s="193" t="s">
        <v>1299</v>
      </c>
      <c r="G166" s="194" t="s">
        <v>806</v>
      </c>
      <c r="H166" s="195">
        <v>2</v>
      </c>
      <c r="I166" s="196"/>
      <c r="J166" s="197">
        <f t="shared" si="10"/>
        <v>0</v>
      </c>
      <c r="K166" s="193" t="s">
        <v>1</v>
      </c>
      <c r="L166" s="38"/>
      <c r="M166" s="198" t="s">
        <v>1</v>
      </c>
      <c r="N166" s="199" t="s">
        <v>43</v>
      </c>
      <c r="O166" s="66"/>
      <c r="P166" s="200">
        <f t="shared" si="11"/>
        <v>0</v>
      </c>
      <c r="Q166" s="200">
        <v>0</v>
      </c>
      <c r="R166" s="200">
        <f t="shared" si="12"/>
        <v>0</v>
      </c>
      <c r="S166" s="200">
        <v>0</v>
      </c>
      <c r="T166" s="201">
        <f t="shared" si="13"/>
        <v>0</v>
      </c>
      <c r="AR166" s="202" t="s">
        <v>155</v>
      </c>
      <c r="AT166" s="202" t="s">
        <v>150</v>
      </c>
      <c r="AU166" s="202" t="s">
        <v>78</v>
      </c>
      <c r="AY166" s="17" t="s">
        <v>148</v>
      </c>
      <c r="BE166" s="203">
        <f t="shared" si="14"/>
        <v>0</v>
      </c>
      <c r="BF166" s="203">
        <f t="shared" si="15"/>
        <v>0</v>
      </c>
      <c r="BG166" s="203">
        <f t="shared" si="16"/>
        <v>0</v>
      </c>
      <c r="BH166" s="203">
        <f t="shared" si="17"/>
        <v>0</v>
      </c>
      <c r="BI166" s="203">
        <f t="shared" si="18"/>
        <v>0</v>
      </c>
      <c r="BJ166" s="17" t="s">
        <v>86</v>
      </c>
      <c r="BK166" s="203">
        <f t="shared" si="19"/>
        <v>0</v>
      </c>
      <c r="BL166" s="17" t="s">
        <v>155</v>
      </c>
      <c r="BM166" s="202" t="s">
        <v>696</v>
      </c>
    </row>
    <row r="167" spans="2:65" s="1" customFormat="1" ht="16.5" customHeight="1">
      <c r="B167" s="34"/>
      <c r="C167" s="191" t="s">
        <v>446</v>
      </c>
      <c r="D167" s="191" t="s">
        <v>150</v>
      </c>
      <c r="E167" s="192" t="s">
        <v>1300</v>
      </c>
      <c r="F167" s="193" t="s">
        <v>1301</v>
      </c>
      <c r="G167" s="194" t="s">
        <v>806</v>
      </c>
      <c r="H167" s="195">
        <v>37</v>
      </c>
      <c r="I167" s="196"/>
      <c r="J167" s="197">
        <f t="shared" si="10"/>
        <v>0</v>
      </c>
      <c r="K167" s="193" t="s">
        <v>1</v>
      </c>
      <c r="L167" s="38"/>
      <c r="M167" s="198" t="s">
        <v>1</v>
      </c>
      <c r="N167" s="199" t="s">
        <v>43</v>
      </c>
      <c r="O167" s="66"/>
      <c r="P167" s="200">
        <f t="shared" si="11"/>
        <v>0</v>
      </c>
      <c r="Q167" s="200">
        <v>0</v>
      </c>
      <c r="R167" s="200">
        <f t="shared" si="12"/>
        <v>0</v>
      </c>
      <c r="S167" s="200">
        <v>0</v>
      </c>
      <c r="T167" s="201">
        <f t="shared" si="13"/>
        <v>0</v>
      </c>
      <c r="AR167" s="202" t="s">
        <v>155</v>
      </c>
      <c r="AT167" s="202" t="s">
        <v>150</v>
      </c>
      <c r="AU167" s="202" t="s">
        <v>78</v>
      </c>
      <c r="AY167" s="17" t="s">
        <v>148</v>
      </c>
      <c r="BE167" s="203">
        <f t="shared" si="14"/>
        <v>0</v>
      </c>
      <c r="BF167" s="203">
        <f t="shared" si="15"/>
        <v>0</v>
      </c>
      <c r="BG167" s="203">
        <f t="shared" si="16"/>
        <v>0</v>
      </c>
      <c r="BH167" s="203">
        <f t="shared" si="17"/>
        <v>0</v>
      </c>
      <c r="BI167" s="203">
        <f t="shared" si="18"/>
        <v>0</v>
      </c>
      <c r="BJ167" s="17" t="s">
        <v>86</v>
      </c>
      <c r="BK167" s="203">
        <f t="shared" si="19"/>
        <v>0</v>
      </c>
      <c r="BL167" s="17" t="s">
        <v>155</v>
      </c>
      <c r="BM167" s="202" t="s">
        <v>705</v>
      </c>
    </row>
    <row r="168" spans="2:65" s="1" customFormat="1" ht="16.5" customHeight="1">
      <c r="B168" s="34"/>
      <c r="C168" s="191" t="s">
        <v>451</v>
      </c>
      <c r="D168" s="191" t="s">
        <v>150</v>
      </c>
      <c r="E168" s="192" t="s">
        <v>1302</v>
      </c>
      <c r="F168" s="193" t="s">
        <v>1303</v>
      </c>
      <c r="G168" s="194" t="s">
        <v>764</v>
      </c>
      <c r="H168" s="195">
        <v>2</v>
      </c>
      <c r="I168" s="196"/>
      <c r="J168" s="197">
        <f t="shared" si="10"/>
        <v>0</v>
      </c>
      <c r="K168" s="193" t="s">
        <v>1</v>
      </c>
      <c r="L168" s="38"/>
      <c r="M168" s="198" t="s">
        <v>1</v>
      </c>
      <c r="N168" s="199" t="s">
        <v>43</v>
      </c>
      <c r="O168" s="66"/>
      <c r="P168" s="200">
        <f t="shared" si="11"/>
        <v>0</v>
      </c>
      <c r="Q168" s="200">
        <v>0</v>
      </c>
      <c r="R168" s="200">
        <f t="shared" si="12"/>
        <v>0</v>
      </c>
      <c r="S168" s="200">
        <v>0</v>
      </c>
      <c r="T168" s="201">
        <f t="shared" si="13"/>
        <v>0</v>
      </c>
      <c r="AR168" s="202" t="s">
        <v>155</v>
      </c>
      <c r="AT168" s="202" t="s">
        <v>150</v>
      </c>
      <c r="AU168" s="202" t="s">
        <v>78</v>
      </c>
      <c r="AY168" s="17" t="s">
        <v>148</v>
      </c>
      <c r="BE168" s="203">
        <f t="shared" si="14"/>
        <v>0</v>
      </c>
      <c r="BF168" s="203">
        <f t="shared" si="15"/>
        <v>0</v>
      </c>
      <c r="BG168" s="203">
        <f t="shared" si="16"/>
        <v>0</v>
      </c>
      <c r="BH168" s="203">
        <f t="shared" si="17"/>
        <v>0</v>
      </c>
      <c r="BI168" s="203">
        <f t="shared" si="18"/>
        <v>0</v>
      </c>
      <c r="BJ168" s="17" t="s">
        <v>86</v>
      </c>
      <c r="BK168" s="203">
        <f t="shared" si="19"/>
        <v>0</v>
      </c>
      <c r="BL168" s="17" t="s">
        <v>155</v>
      </c>
      <c r="BM168" s="202" t="s">
        <v>716</v>
      </c>
    </row>
    <row r="169" spans="2:65" s="1" customFormat="1" ht="16.5" customHeight="1">
      <c r="B169" s="34"/>
      <c r="C169" s="191" t="s">
        <v>455</v>
      </c>
      <c r="D169" s="191" t="s">
        <v>150</v>
      </c>
      <c r="E169" s="192" t="s">
        <v>1304</v>
      </c>
      <c r="F169" s="193" t="s">
        <v>1305</v>
      </c>
      <c r="G169" s="194" t="s">
        <v>764</v>
      </c>
      <c r="H169" s="195">
        <v>24</v>
      </c>
      <c r="I169" s="196"/>
      <c r="J169" s="197">
        <f t="shared" si="10"/>
        <v>0</v>
      </c>
      <c r="K169" s="193" t="s">
        <v>1</v>
      </c>
      <c r="L169" s="38"/>
      <c r="M169" s="263" t="s">
        <v>1</v>
      </c>
      <c r="N169" s="264" t="s">
        <v>43</v>
      </c>
      <c r="O169" s="265"/>
      <c r="P169" s="266">
        <f t="shared" si="11"/>
        <v>0</v>
      </c>
      <c r="Q169" s="266">
        <v>0</v>
      </c>
      <c r="R169" s="266">
        <f t="shared" si="12"/>
        <v>0</v>
      </c>
      <c r="S169" s="266">
        <v>0</v>
      </c>
      <c r="T169" s="267">
        <f t="shared" si="13"/>
        <v>0</v>
      </c>
      <c r="AR169" s="202" t="s">
        <v>155</v>
      </c>
      <c r="AT169" s="202" t="s">
        <v>150</v>
      </c>
      <c r="AU169" s="202" t="s">
        <v>78</v>
      </c>
      <c r="AY169" s="17" t="s">
        <v>148</v>
      </c>
      <c r="BE169" s="203">
        <f t="shared" si="14"/>
        <v>0</v>
      </c>
      <c r="BF169" s="203">
        <f t="shared" si="15"/>
        <v>0</v>
      </c>
      <c r="BG169" s="203">
        <f t="shared" si="16"/>
        <v>0</v>
      </c>
      <c r="BH169" s="203">
        <f t="shared" si="17"/>
        <v>0</v>
      </c>
      <c r="BI169" s="203">
        <f t="shared" si="18"/>
        <v>0</v>
      </c>
      <c r="BJ169" s="17" t="s">
        <v>86</v>
      </c>
      <c r="BK169" s="203">
        <f t="shared" si="19"/>
        <v>0</v>
      </c>
      <c r="BL169" s="17" t="s">
        <v>155</v>
      </c>
      <c r="BM169" s="202" t="s">
        <v>724</v>
      </c>
    </row>
    <row r="170" spans="2:12" s="1" customFormat="1" ht="6.95" customHeight="1">
      <c r="B170" s="49"/>
      <c r="C170" s="50"/>
      <c r="D170" s="50"/>
      <c r="E170" s="50"/>
      <c r="F170" s="50"/>
      <c r="G170" s="50"/>
      <c r="H170" s="50"/>
      <c r="I170" s="142"/>
      <c r="J170" s="50"/>
      <c r="K170" s="50"/>
      <c r="L170" s="38"/>
    </row>
  </sheetData>
  <sheetProtection algorithmName="SHA-512" hashValue="V4zk+KTmoI/O7+XyQ11362v5GpgeE0N9a2mytjd5jsOpQxKdHr8xkrLNuzjavPQtlPNKkWqhU0Sp09v9lDr+ew==" saltValue="0jmQvQfsV52XcgfNrGytThKfFqTu3CzpoWBueDUf1/qbRY+rwrx1PfhpLcGBQJYNXxR2Uy1qf3xMAh+SQqRxMw==" spinCount="100000" sheet="1" objects="1" scenarios="1" formatColumns="0" formatRows="0" autoFilter="0"/>
  <autoFilter ref="C115:K169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103</v>
      </c>
    </row>
    <row r="3" spans="2:46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88</v>
      </c>
    </row>
    <row r="4" spans="2:46" ht="24.95" customHeight="1">
      <c r="B4" s="20"/>
      <c r="D4" s="107" t="s">
        <v>104</v>
      </c>
      <c r="L4" s="20"/>
      <c r="M4" s="10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09" t="s">
        <v>16</v>
      </c>
      <c r="L6" s="20"/>
    </row>
    <row r="7" spans="2:12" ht="16.5" customHeight="1">
      <c r="B7" s="20"/>
      <c r="E7" s="309" t="str">
        <f>'Rekapitulace stavby'!K6</f>
        <v>Rekonstrukce a přístavba sociálního zařízení - stavební úpravy objektu č.p. 248</v>
      </c>
      <c r="F7" s="310"/>
      <c r="G7" s="310"/>
      <c r="H7" s="310"/>
      <c r="L7" s="20"/>
    </row>
    <row r="8" spans="2:12" s="1" customFormat="1" ht="12" customHeight="1">
      <c r="B8" s="38"/>
      <c r="D8" s="109" t="s">
        <v>105</v>
      </c>
      <c r="I8" s="110"/>
      <c r="L8" s="38"/>
    </row>
    <row r="9" spans="2:12" s="1" customFormat="1" ht="36.95" customHeight="1">
      <c r="B9" s="38"/>
      <c r="E9" s="311" t="s">
        <v>1306</v>
      </c>
      <c r="F9" s="312"/>
      <c r="G9" s="312"/>
      <c r="H9" s="312"/>
      <c r="I9" s="110"/>
      <c r="L9" s="38"/>
    </row>
    <row r="10" spans="2:12" s="1" customFormat="1" ht="11.25">
      <c r="B10" s="38"/>
      <c r="I10" s="110"/>
      <c r="L10" s="38"/>
    </row>
    <row r="11" spans="2:12" s="1" customFormat="1" ht="12" customHeight="1">
      <c r="B11" s="38"/>
      <c r="D11" s="109" t="s">
        <v>18</v>
      </c>
      <c r="F11" s="111" t="s">
        <v>1</v>
      </c>
      <c r="I11" s="112" t="s">
        <v>19</v>
      </c>
      <c r="J11" s="111" t="s">
        <v>1</v>
      </c>
      <c r="L11" s="38"/>
    </row>
    <row r="12" spans="2:12" s="1" customFormat="1" ht="12" customHeight="1">
      <c r="B12" s="38"/>
      <c r="D12" s="109" t="s">
        <v>20</v>
      </c>
      <c r="F12" s="111" t="s">
        <v>21</v>
      </c>
      <c r="I12" s="112" t="s">
        <v>22</v>
      </c>
      <c r="J12" s="113" t="str">
        <f>'Rekapitulace stavby'!AN8</f>
        <v>6. 5. 2019</v>
      </c>
      <c r="L12" s="38"/>
    </row>
    <row r="13" spans="2:12" s="1" customFormat="1" ht="10.9" customHeight="1">
      <c r="B13" s="38"/>
      <c r="I13" s="110"/>
      <c r="L13" s="38"/>
    </row>
    <row r="14" spans="2:12" s="1" customFormat="1" ht="12" customHeight="1">
      <c r="B14" s="38"/>
      <c r="D14" s="109" t="s">
        <v>24</v>
      </c>
      <c r="I14" s="112" t="s">
        <v>25</v>
      </c>
      <c r="J14" s="111" t="s">
        <v>1</v>
      </c>
      <c r="L14" s="38"/>
    </row>
    <row r="15" spans="2:12" s="1" customFormat="1" ht="18" customHeight="1">
      <c r="B15" s="38"/>
      <c r="E15" s="111" t="s">
        <v>26</v>
      </c>
      <c r="I15" s="112" t="s">
        <v>27</v>
      </c>
      <c r="J15" s="111" t="s">
        <v>1</v>
      </c>
      <c r="L15" s="38"/>
    </row>
    <row r="16" spans="2:12" s="1" customFormat="1" ht="6.95" customHeight="1">
      <c r="B16" s="38"/>
      <c r="I16" s="110"/>
      <c r="L16" s="38"/>
    </row>
    <row r="17" spans="2:12" s="1" customFormat="1" ht="12" customHeight="1">
      <c r="B17" s="38"/>
      <c r="D17" s="109" t="s">
        <v>28</v>
      </c>
      <c r="I17" s="112" t="s">
        <v>25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3" t="str">
        <f>'Rekapitulace stavby'!E14</f>
        <v>Vyplň údaj</v>
      </c>
      <c r="F18" s="314"/>
      <c r="G18" s="314"/>
      <c r="H18" s="314"/>
      <c r="I18" s="112" t="s">
        <v>27</v>
      </c>
      <c r="J18" s="30" t="str">
        <f>'Rekapitulace stavby'!AN14</f>
        <v>Vyplň údaj</v>
      </c>
      <c r="L18" s="38"/>
    </row>
    <row r="19" spans="2:12" s="1" customFormat="1" ht="6.95" customHeight="1">
      <c r="B19" s="38"/>
      <c r="I19" s="110"/>
      <c r="L19" s="38"/>
    </row>
    <row r="20" spans="2:12" s="1" customFormat="1" ht="12" customHeight="1">
      <c r="B20" s="38"/>
      <c r="D20" s="109" t="s">
        <v>30</v>
      </c>
      <c r="I20" s="112" t="s">
        <v>25</v>
      </c>
      <c r="J20" s="111" t="s">
        <v>1</v>
      </c>
      <c r="L20" s="38"/>
    </row>
    <row r="21" spans="2:12" s="1" customFormat="1" ht="18" customHeight="1">
      <c r="B21" s="38"/>
      <c r="E21" s="111" t="s">
        <v>31</v>
      </c>
      <c r="I21" s="112" t="s">
        <v>27</v>
      </c>
      <c r="J21" s="111" t="s">
        <v>1</v>
      </c>
      <c r="L21" s="38"/>
    </row>
    <row r="22" spans="2:12" s="1" customFormat="1" ht="6.95" customHeight="1">
      <c r="B22" s="38"/>
      <c r="I22" s="110"/>
      <c r="L22" s="38"/>
    </row>
    <row r="23" spans="2:12" s="1" customFormat="1" ht="12" customHeight="1">
      <c r="B23" s="38"/>
      <c r="D23" s="109" t="s">
        <v>33</v>
      </c>
      <c r="I23" s="112" t="s">
        <v>25</v>
      </c>
      <c r="J23" s="111" t="s">
        <v>34</v>
      </c>
      <c r="L23" s="38"/>
    </row>
    <row r="24" spans="2:12" s="1" customFormat="1" ht="18" customHeight="1">
      <c r="B24" s="38"/>
      <c r="E24" s="111" t="s">
        <v>35</v>
      </c>
      <c r="I24" s="112" t="s">
        <v>27</v>
      </c>
      <c r="J24" s="111" t="s">
        <v>36</v>
      </c>
      <c r="L24" s="38"/>
    </row>
    <row r="25" spans="2:12" s="1" customFormat="1" ht="6.95" customHeight="1">
      <c r="B25" s="38"/>
      <c r="I25" s="110"/>
      <c r="L25" s="38"/>
    </row>
    <row r="26" spans="2:12" s="1" customFormat="1" ht="12" customHeight="1">
      <c r="B26" s="38"/>
      <c r="D26" s="109" t="s">
        <v>37</v>
      </c>
      <c r="I26" s="110"/>
      <c r="L26" s="38"/>
    </row>
    <row r="27" spans="2:12" s="7" customFormat="1" ht="16.5" customHeight="1">
      <c r="B27" s="114"/>
      <c r="E27" s="315" t="s">
        <v>1</v>
      </c>
      <c r="F27" s="315"/>
      <c r="G27" s="315"/>
      <c r="H27" s="315"/>
      <c r="I27" s="115"/>
      <c r="L27" s="114"/>
    </row>
    <row r="28" spans="2:12" s="1" customFormat="1" ht="6.95" customHeight="1">
      <c r="B28" s="38"/>
      <c r="I28" s="110"/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35" customHeight="1">
      <c r="B30" s="38"/>
      <c r="D30" s="117" t="s">
        <v>38</v>
      </c>
      <c r="I30" s="110"/>
      <c r="J30" s="118">
        <f>ROUND(J121,2)</f>
        <v>0</v>
      </c>
      <c r="L30" s="38"/>
    </row>
    <row r="31" spans="2:12" s="1" customFormat="1" ht="6.95" customHeight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45" customHeight="1">
      <c r="B32" s="38"/>
      <c r="F32" s="119" t="s">
        <v>40</v>
      </c>
      <c r="I32" s="120" t="s">
        <v>39</v>
      </c>
      <c r="J32" s="119" t="s">
        <v>41</v>
      </c>
      <c r="L32" s="38"/>
    </row>
    <row r="33" spans="2:12" s="1" customFormat="1" ht="14.45" customHeight="1">
      <c r="B33" s="38"/>
      <c r="D33" s="121" t="s">
        <v>42</v>
      </c>
      <c r="E33" s="109" t="s">
        <v>43</v>
      </c>
      <c r="F33" s="122">
        <f>ROUND((SUM(BE121:BE144)),2)</f>
        <v>0</v>
      </c>
      <c r="I33" s="123">
        <v>0.21</v>
      </c>
      <c r="J33" s="122">
        <f>ROUND(((SUM(BE121:BE144))*I33),2)</f>
        <v>0</v>
      </c>
      <c r="L33" s="38"/>
    </row>
    <row r="34" spans="2:12" s="1" customFormat="1" ht="14.45" customHeight="1">
      <c r="B34" s="38"/>
      <c r="E34" s="109" t="s">
        <v>44</v>
      </c>
      <c r="F34" s="122">
        <f>ROUND((SUM(BF121:BF144)),2)</f>
        <v>0</v>
      </c>
      <c r="I34" s="123">
        <v>0.15</v>
      </c>
      <c r="J34" s="122">
        <f>ROUND(((SUM(BF121:BF144))*I34),2)</f>
        <v>0</v>
      </c>
      <c r="L34" s="38"/>
    </row>
    <row r="35" spans="2:12" s="1" customFormat="1" ht="14.45" customHeight="1" hidden="1">
      <c r="B35" s="38"/>
      <c r="E35" s="109" t="s">
        <v>45</v>
      </c>
      <c r="F35" s="122">
        <f>ROUND((SUM(BG121:BG144)),2)</f>
        <v>0</v>
      </c>
      <c r="I35" s="123">
        <v>0.21</v>
      </c>
      <c r="J35" s="122">
        <f>0</f>
        <v>0</v>
      </c>
      <c r="L35" s="38"/>
    </row>
    <row r="36" spans="2:12" s="1" customFormat="1" ht="14.45" customHeight="1" hidden="1">
      <c r="B36" s="38"/>
      <c r="E36" s="109" t="s">
        <v>46</v>
      </c>
      <c r="F36" s="122">
        <f>ROUND((SUM(BH121:BH144)),2)</f>
        <v>0</v>
      </c>
      <c r="I36" s="123">
        <v>0.15</v>
      </c>
      <c r="J36" s="122">
        <f>0</f>
        <v>0</v>
      </c>
      <c r="L36" s="38"/>
    </row>
    <row r="37" spans="2:12" s="1" customFormat="1" ht="14.45" customHeight="1" hidden="1">
      <c r="B37" s="38"/>
      <c r="E37" s="109" t="s">
        <v>47</v>
      </c>
      <c r="F37" s="122">
        <f>ROUND((SUM(BI121:BI144)),2)</f>
        <v>0</v>
      </c>
      <c r="I37" s="123">
        <v>0</v>
      </c>
      <c r="J37" s="122">
        <f>0</f>
        <v>0</v>
      </c>
      <c r="L37" s="38"/>
    </row>
    <row r="38" spans="2:12" s="1" customFormat="1" ht="6.95" customHeight="1">
      <c r="B38" s="38"/>
      <c r="I38" s="110"/>
      <c r="L38" s="38"/>
    </row>
    <row r="39" spans="2:12" s="1" customFormat="1" ht="25.35" customHeight="1">
      <c r="B39" s="38"/>
      <c r="C39" s="124"/>
      <c r="D39" s="125" t="s">
        <v>48</v>
      </c>
      <c r="E39" s="126"/>
      <c r="F39" s="126"/>
      <c r="G39" s="127" t="s">
        <v>49</v>
      </c>
      <c r="H39" s="128" t="s">
        <v>50</v>
      </c>
      <c r="I39" s="129"/>
      <c r="J39" s="130">
        <f>SUM(J30:J37)</f>
        <v>0</v>
      </c>
      <c r="K39" s="131"/>
      <c r="L39" s="38"/>
    </row>
    <row r="40" spans="2:12" s="1" customFormat="1" ht="14.45" customHeight="1">
      <c r="B40" s="38"/>
      <c r="I40" s="110"/>
      <c r="L40" s="38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32" t="s">
        <v>51</v>
      </c>
      <c r="E50" s="133"/>
      <c r="F50" s="133"/>
      <c r="G50" s="132" t="s">
        <v>52</v>
      </c>
      <c r="H50" s="133"/>
      <c r="I50" s="134"/>
      <c r="J50" s="133"/>
      <c r="K50" s="133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5" t="s">
        <v>53</v>
      </c>
      <c r="E61" s="136"/>
      <c r="F61" s="137" t="s">
        <v>54</v>
      </c>
      <c r="G61" s="135" t="s">
        <v>53</v>
      </c>
      <c r="H61" s="136"/>
      <c r="I61" s="138"/>
      <c r="J61" s="139" t="s">
        <v>54</v>
      </c>
      <c r="K61" s="136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2" t="s">
        <v>55</v>
      </c>
      <c r="E65" s="133"/>
      <c r="F65" s="133"/>
      <c r="G65" s="132" t="s">
        <v>56</v>
      </c>
      <c r="H65" s="133"/>
      <c r="I65" s="134"/>
      <c r="J65" s="133"/>
      <c r="K65" s="133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5" t="s">
        <v>53</v>
      </c>
      <c r="E76" s="136"/>
      <c r="F76" s="137" t="s">
        <v>54</v>
      </c>
      <c r="G76" s="135" t="s">
        <v>53</v>
      </c>
      <c r="H76" s="136"/>
      <c r="I76" s="138"/>
      <c r="J76" s="139" t="s">
        <v>54</v>
      </c>
      <c r="K76" s="136"/>
      <c r="L76" s="38"/>
    </row>
    <row r="77" spans="2:12" s="1" customFormat="1" ht="14.45" customHeight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81" spans="2:12" s="1" customFormat="1" ht="6.95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4.95" customHeight="1">
      <c r="B82" s="34"/>
      <c r="C82" s="23" t="s">
        <v>107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16.5" customHeight="1">
      <c r="B85" s="34"/>
      <c r="C85" s="35"/>
      <c r="D85" s="35"/>
      <c r="E85" s="316" t="str">
        <f>E7</f>
        <v>Rekonstrukce a přístavba sociálního zařízení - stavební úpravy objektu č.p. 248</v>
      </c>
      <c r="F85" s="317"/>
      <c r="G85" s="317"/>
      <c r="H85" s="317"/>
      <c r="I85" s="110"/>
      <c r="J85" s="35"/>
      <c r="K85" s="35"/>
      <c r="L85" s="38"/>
    </row>
    <row r="86" spans="2:12" s="1" customFormat="1" ht="12" customHeight="1">
      <c r="B86" s="34"/>
      <c r="C86" s="29" t="s">
        <v>105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8" t="str">
        <f>E9</f>
        <v>VORN - Vedlejší a ostatní rozpočtové náklady</v>
      </c>
      <c r="F87" s="318"/>
      <c r="G87" s="318"/>
      <c r="H87" s="318"/>
      <c r="I87" s="110"/>
      <c r="J87" s="35"/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20</v>
      </c>
      <c r="D89" s="35"/>
      <c r="E89" s="35"/>
      <c r="F89" s="27" t="str">
        <f>F12</f>
        <v>objekt č.p.248, p.č. 534</v>
      </c>
      <c r="G89" s="35"/>
      <c r="H89" s="35"/>
      <c r="I89" s="112" t="s">
        <v>22</v>
      </c>
      <c r="J89" s="61" t="str">
        <f>IF(J12="","",J12)</f>
        <v>6. 5. 2019</v>
      </c>
      <c r="K89" s="35"/>
      <c r="L89" s="38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27.95" customHeight="1">
      <c r="B91" s="34"/>
      <c r="C91" s="29" t="s">
        <v>24</v>
      </c>
      <c r="D91" s="35"/>
      <c r="E91" s="35"/>
      <c r="F91" s="27" t="str">
        <f>E15</f>
        <v>Gymnázium a SOŠ pedagogická</v>
      </c>
      <c r="G91" s="35"/>
      <c r="H91" s="35"/>
      <c r="I91" s="112" t="s">
        <v>30</v>
      </c>
      <c r="J91" s="32" t="str">
        <f>E21</f>
        <v>Ing Arch Luboš Petříček</v>
      </c>
      <c r="K91" s="35"/>
      <c r="L91" s="38"/>
    </row>
    <row r="92" spans="2:12" s="1" customFormat="1" ht="15.2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33</v>
      </c>
      <c r="J92" s="32" t="str">
        <f>E24</f>
        <v>Jan Petr</v>
      </c>
      <c r="K92" s="35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108</v>
      </c>
      <c r="D94" s="147"/>
      <c r="E94" s="147"/>
      <c r="F94" s="147"/>
      <c r="G94" s="147"/>
      <c r="H94" s="147"/>
      <c r="I94" s="148"/>
      <c r="J94" s="149" t="s">
        <v>109</v>
      </c>
      <c r="K94" s="147"/>
      <c r="L94" s="38"/>
    </row>
    <row r="95" spans="2:12" s="1" customFormat="1" ht="10.35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110</v>
      </c>
      <c r="D96" s="35"/>
      <c r="E96" s="35"/>
      <c r="F96" s="35"/>
      <c r="G96" s="35"/>
      <c r="H96" s="35"/>
      <c r="I96" s="110"/>
      <c r="J96" s="79">
        <f>J121</f>
        <v>0</v>
      </c>
      <c r="K96" s="35"/>
      <c r="L96" s="38"/>
      <c r="AU96" s="17" t="s">
        <v>111</v>
      </c>
    </row>
    <row r="97" spans="2:12" s="8" customFormat="1" ht="24.95" customHeight="1">
      <c r="B97" s="151"/>
      <c r="C97" s="152"/>
      <c r="D97" s="153" t="s">
        <v>1307</v>
      </c>
      <c r="E97" s="154"/>
      <c r="F97" s="154"/>
      <c r="G97" s="154"/>
      <c r="H97" s="154"/>
      <c r="I97" s="155"/>
      <c r="J97" s="156">
        <f>J122</f>
        <v>0</v>
      </c>
      <c r="K97" s="152"/>
      <c r="L97" s="157"/>
    </row>
    <row r="98" spans="2:12" s="9" customFormat="1" ht="19.9" customHeight="1">
      <c r="B98" s="158"/>
      <c r="C98" s="159"/>
      <c r="D98" s="160" t="s">
        <v>1308</v>
      </c>
      <c r="E98" s="161"/>
      <c r="F98" s="161"/>
      <c r="G98" s="161"/>
      <c r="H98" s="161"/>
      <c r="I98" s="162"/>
      <c r="J98" s="163">
        <f>J123</f>
        <v>0</v>
      </c>
      <c r="K98" s="159"/>
      <c r="L98" s="164"/>
    </row>
    <row r="99" spans="2:12" s="9" customFormat="1" ht="19.9" customHeight="1">
      <c r="B99" s="158"/>
      <c r="C99" s="159"/>
      <c r="D99" s="160" t="s">
        <v>1309</v>
      </c>
      <c r="E99" s="161"/>
      <c r="F99" s="161"/>
      <c r="G99" s="161"/>
      <c r="H99" s="161"/>
      <c r="I99" s="162"/>
      <c r="J99" s="163">
        <f>J128</f>
        <v>0</v>
      </c>
      <c r="K99" s="159"/>
      <c r="L99" s="164"/>
    </row>
    <row r="100" spans="2:12" s="9" customFormat="1" ht="19.9" customHeight="1">
      <c r="B100" s="158"/>
      <c r="C100" s="159"/>
      <c r="D100" s="160" t="s">
        <v>1310</v>
      </c>
      <c r="E100" s="161"/>
      <c r="F100" s="161"/>
      <c r="G100" s="161"/>
      <c r="H100" s="161"/>
      <c r="I100" s="162"/>
      <c r="J100" s="163">
        <f>J141</f>
        <v>0</v>
      </c>
      <c r="K100" s="159"/>
      <c r="L100" s="164"/>
    </row>
    <row r="101" spans="2:12" s="9" customFormat="1" ht="19.9" customHeight="1">
      <c r="B101" s="158"/>
      <c r="C101" s="159"/>
      <c r="D101" s="160" t="s">
        <v>1311</v>
      </c>
      <c r="E101" s="161"/>
      <c r="F101" s="161"/>
      <c r="G101" s="161"/>
      <c r="H101" s="161"/>
      <c r="I101" s="162"/>
      <c r="J101" s="163">
        <f>J143</f>
        <v>0</v>
      </c>
      <c r="K101" s="159"/>
      <c r="L101" s="164"/>
    </row>
    <row r="102" spans="2:12" s="1" customFormat="1" ht="21.75" customHeight="1">
      <c r="B102" s="34"/>
      <c r="C102" s="35"/>
      <c r="D102" s="35"/>
      <c r="E102" s="35"/>
      <c r="F102" s="35"/>
      <c r="G102" s="35"/>
      <c r="H102" s="35"/>
      <c r="I102" s="110"/>
      <c r="J102" s="35"/>
      <c r="K102" s="35"/>
      <c r="L102" s="38"/>
    </row>
    <row r="103" spans="2:12" s="1" customFormat="1" ht="6.95" customHeight="1">
      <c r="B103" s="49"/>
      <c r="C103" s="50"/>
      <c r="D103" s="50"/>
      <c r="E103" s="50"/>
      <c r="F103" s="50"/>
      <c r="G103" s="50"/>
      <c r="H103" s="50"/>
      <c r="I103" s="142"/>
      <c r="J103" s="50"/>
      <c r="K103" s="50"/>
      <c r="L103" s="38"/>
    </row>
    <row r="107" spans="2:12" s="1" customFormat="1" ht="6.95" customHeight="1">
      <c r="B107" s="51"/>
      <c r="C107" s="52"/>
      <c r="D107" s="52"/>
      <c r="E107" s="52"/>
      <c r="F107" s="52"/>
      <c r="G107" s="52"/>
      <c r="H107" s="52"/>
      <c r="I107" s="145"/>
      <c r="J107" s="52"/>
      <c r="K107" s="52"/>
      <c r="L107" s="38"/>
    </row>
    <row r="108" spans="2:12" s="1" customFormat="1" ht="24.95" customHeight="1">
      <c r="B108" s="34"/>
      <c r="C108" s="23" t="s">
        <v>133</v>
      </c>
      <c r="D108" s="35"/>
      <c r="E108" s="35"/>
      <c r="F108" s="35"/>
      <c r="G108" s="35"/>
      <c r="H108" s="35"/>
      <c r="I108" s="110"/>
      <c r="J108" s="35"/>
      <c r="K108" s="35"/>
      <c r="L108" s="38"/>
    </row>
    <row r="109" spans="2:12" s="1" customFormat="1" ht="6.95" customHeight="1">
      <c r="B109" s="34"/>
      <c r="C109" s="35"/>
      <c r="D109" s="35"/>
      <c r="E109" s="35"/>
      <c r="F109" s="35"/>
      <c r="G109" s="35"/>
      <c r="H109" s="35"/>
      <c r="I109" s="110"/>
      <c r="J109" s="35"/>
      <c r="K109" s="35"/>
      <c r="L109" s="38"/>
    </row>
    <row r="110" spans="2:12" s="1" customFormat="1" ht="12" customHeight="1">
      <c r="B110" s="34"/>
      <c r="C110" s="29" t="s">
        <v>16</v>
      </c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16.5" customHeight="1">
      <c r="B111" s="34"/>
      <c r="C111" s="35"/>
      <c r="D111" s="35"/>
      <c r="E111" s="316" t="str">
        <f>E7</f>
        <v>Rekonstrukce a přístavba sociálního zařízení - stavební úpravy objektu č.p. 248</v>
      </c>
      <c r="F111" s="317"/>
      <c r="G111" s="317"/>
      <c r="H111" s="317"/>
      <c r="I111" s="110"/>
      <c r="J111" s="35"/>
      <c r="K111" s="35"/>
      <c r="L111" s="38"/>
    </row>
    <row r="112" spans="2:12" s="1" customFormat="1" ht="12" customHeight="1">
      <c r="B112" s="34"/>
      <c r="C112" s="29" t="s">
        <v>105</v>
      </c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16.5" customHeight="1">
      <c r="B113" s="34"/>
      <c r="C113" s="35"/>
      <c r="D113" s="35"/>
      <c r="E113" s="288" t="str">
        <f>E9</f>
        <v>VORN - Vedlejší a ostatní rozpočtové náklady</v>
      </c>
      <c r="F113" s="318"/>
      <c r="G113" s="318"/>
      <c r="H113" s="318"/>
      <c r="I113" s="110"/>
      <c r="J113" s="35"/>
      <c r="K113" s="35"/>
      <c r="L113" s="38"/>
    </row>
    <row r="114" spans="2:12" s="1" customFormat="1" ht="6.95" customHeight="1">
      <c r="B114" s="34"/>
      <c r="C114" s="35"/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12" s="1" customFormat="1" ht="12" customHeight="1">
      <c r="B115" s="34"/>
      <c r="C115" s="29" t="s">
        <v>20</v>
      </c>
      <c r="D115" s="35"/>
      <c r="E115" s="35"/>
      <c r="F115" s="27" t="str">
        <f>F12</f>
        <v>objekt č.p.248, p.č. 534</v>
      </c>
      <c r="G115" s="35"/>
      <c r="H115" s="35"/>
      <c r="I115" s="112" t="s">
        <v>22</v>
      </c>
      <c r="J115" s="61" t="str">
        <f>IF(J12="","",J12)</f>
        <v>6. 5. 2019</v>
      </c>
      <c r="K115" s="35"/>
      <c r="L115" s="38"/>
    </row>
    <row r="116" spans="2:12" s="1" customFormat="1" ht="6.95" customHeight="1">
      <c r="B116" s="34"/>
      <c r="C116" s="35"/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27.95" customHeight="1">
      <c r="B117" s="34"/>
      <c r="C117" s="29" t="s">
        <v>24</v>
      </c>
      <c r="D117" s="35"/>
      <c r="E117" s="35"/>
      <c r="F117" s="27" t="str">
        <f>E15</f>
        <v>Gymnázium a SOŠ pedagogická</v>
      </c>
      <c r="G117" s="35"/>
      <c r="H117" s="35"/>
      <c r="I117" s="112" t="s">
        <v>30</v>
      </c>
      <c r="J117" s="32" t="str">
        <f>E21</f>
        <v>Ing Arch Luboš Petříček</v>
      </c>
      <c r="K117" s="35"/>
      <c r="L117" s="38"/>
    </row>
    <row r="118" spans="2:12" s="1" customFormat="1" ht="15.2" customHeight="1">
      <c r="B118" s="34"/>
      <c r="C118" s="29" t="s">
        <v>28</v>
      </c>
      <c r="D118" s="35"/>
      <c r="E118" s="35"/>
      <c r="F118" s="27" t="str">
        <f>IF(E18="","",E18)</f>
        <v>Vyplň údaj</v>
      </c>
      <c r="G118" s="35"/>
      <c r="H118" s="35"/>
      <c r="I118" s="112" t="s">
        <v>33</v>
      </c>
      <c r="J118" s="32" t="str">
        <f>E24</f>
        <v>Jan Petr</v>
      </c>
      <c r="K118" s="35"/>
      <c r="L118" s="38"/>
    </row>
    <row r="119" spans="2:12" s="1" customFormat="1" ht="10.35" customHeight="1">
      <c r="B119" s="34"/>
      <c r="C119" s="35"/>
      <c r="D119" s="35"/>
      <c r="E119" s="35"/>
      <c r="F119" s="35"/>
      <c r="G119" s="35"/>
      <c r="H119" s="35"/>
      <c r="I119" s="110"/>
      <c r="J119" s="35"/>
      <c r="K119" s="35"/>
      <c r="L119" s="38"/>
    </row>
    <row r="120" spans="2:20" s="10" customFormat="1" ht="29.25" customHeight="1">
      <c r="B120" s="165"/>
      <c r="C120" s="166" t="s">
        <v>134</v>
      </c>
      <c r="D120" s="167" t="s">
        <v>63</v>
      </c>
      <c r="E120" s="167" t="s">
        <v>59</v>
      </c>
      <c r="F120" s="167" t="s">
        <v>60</v>
      </c>
      <c r="G120" s="167" t="s">
        <v>135</v>
      </c>
      <c r="H120" s="167" t="s">
        <v>136</v>
      </c>
      <c r="I120" s="168" t="s">
        <v>137</v>
      </c>
      <c r="J120" s="167" t="s">
        <v>109</v>
      </c>
      <c r="K120" s="169" t="s">
        <v>138</v>
      </c>
      <c r="L120" s="170"/>
      <c r="M120" s="70" t="s">
        <v>1</v>
      </c>
      <c r="N120" s="71" t="s">
        <v>42</v>
      </c>
      <c r="O120" s="71" t="s">
        <v>139</v>
      </c>
      <c r="P120" s="71" t="s">
        <v>140</v>
      </c>
      <c r="Q120" s="71" t="s">
        <v>141</v>
      </c>
      <c r="R120" s="71" t="s">
        <v>142</v>
      </c>
      <c r="S120" s="71" t="s">
        <v>143</v>
      </c>
      <c r="T120" s="72" t="s">
        <v>144</v>
      </c>
    </row>
    <row r="121" spans="2:63" s="1" customFormat="1" ht="22.9" customHeight="1">
      <c r="B121" s="34"/>
      <c r="C121" s="77" t="s">
        <v>145</v>
      </c>
      <c r="D121" s="35"/>
      <c r="E121" s="35"/>
      <c r="F121" s="35"/>
      <c r="G121" s="35"/>
      <c r="H121" s="35"/>
      <c r="I121" s="110"/>
      <c r="J121" s="171">
        <f>BK121</f>
        <v>0</v>
      </c>
      <c r="K121" s="35"/>
      <c r="L121" s="38"/>
      <c r="M121" s="73"/>
      <c r="N121" s="74"/>
      <c r="O121" s="74"/>
      <c r="P121" s="172">
        <f>P122</f>
        <v>0</v>
      </c>
      <c r="Q121" s="74"/>
      <c r="R121" s="172">
        <f>R122</f>
        <v>0</v>
      </c>
      <c r="S121" s="74"/>
      <c r="T121" s="173">
        <f>T122</f>
        <v>0</v>
      </c>
      <c r="AT121" s="17" t="s">
        <v>77</v>
      </c>
      <c r="AU121" s="17" t="s">
        <v>111</v>
      </c>
      <c r="BK121" s="174">
        <f>BK122</f>
        <v>0</v>
      </c>
    </row>
    <row r="122" spans="2:63" s="11" customFormat="1" ht="25.9" customHeight="1">
      <c r="B122" s="175"/>
      <c r="C122" s="176"/>
      <c r="D122" s="177" t="s">
        <v>77</v>
      </c>
      <c r="E122" s="178" t="s">
        <v>1312</v>
      </c>
      <c r="F122" s="178" t="s">
        <v>1313</v>
      </c>
      <c r="G122" s="176"/>
      <c r="H122" s="176"/>
      <c r="I122" s="179"/>
      <c r="J122" s="180">
        <f>BK122</f>
        <v>0</v>
      </c>
      <c r="K122" s="176"/>
      <c r="L122" s="181"/>
      <c r="M122" s="182"/>
      <c r="N122" s="183"/>
      <c r="O122" s="183"/>
      <c r="P122" s="184">
        <f>P123+P128+P141+P143</f>
        <v>0</v>
      </c>
      <c r="Q122" s="183"/>
      <c r="R122" s="184">
        <f>R123+R128+R141+R143</f>
        <v>0</v>
      </c>
      <c r="S122" s="183"/>
      <c r="T122" s="185">
        <f>T123+T128+T141+T143</f>
        <v>0</v>
      </c>
      <c r="AR122" s="186" t="s">
        <v>178</v>
      </c>
      <c r="AT122" s="187" t="s">
        <v>77</v>
      </c>
      <c r="AU122" s="187" t="s">
        <v>78</v>
      </c>
      <c r="AY122" s="186" t="s">
        <v>148</v>
      </c>
      <c r="BK122" s="188">
        <f>BK123+BK128+BK141+BK143</f>
        <v>0</v>
      </c>
    </row>
    <row r="123" spans="2:63" s="11" customFormat="1" ht="22.9" customHeight="1">
      <c r="B123" s="175"/>
      <c r="C123" s="176"/>
      <c r="D123" s="177" t="s">
        <v>77</v>
      </c>
      <c r="E123" s="189" t="s">
        <v>1314</v>
      </c>
      <c r="F123" s="189" t="s">
        <v>1315</v>
      </c>
      <c r="G123" s="176"/>
      <c r="H123" s="176"/>
      <c r="I123" s="179"/>
      <c r="J123" s="190">
        <f>BK123</f>
        <v>0</v>
      </c>
      <c r="K123" s="176"/>
      <c r="L123" s="181"/>
      <c r="M123" s="182"/>
      <c r="N123" s="183"/>
      <c r="O123" s="183"/>
      <c r="P123" s="184">
        <f>SUM(P124:P127)</f>
        <v>0</v>
      </c>
      <c r="Q123" s="183"/>
      <c r="R123" s="184">
        <f>SUM(R124:R127)</f>
        <v>0</v>
      </c>
      <c r="S123" s="183"/>
      <c r="T123" s="185">
        <f>SUM(T124:T127)</f>
        <v>0</v>
      </c>
      <c r="AR123" s="186" t="s">
        <v>178</v>
      </c>
      <c r="AT123" s="187" t="s">
        <v>77</v>
      </c>
      <c r="AU123" s="187" t="s">
        <v>86</v>
      </c>
      <c r="AY123" s="186" t="s">
        <v>148</v>
      </c>
      <c r="BK123" s="188">
        <f>SUM(BK124:BK127)</f>
        <v>0</v>
      </c>
    </row>
    <row r="124" spans="2:65" s="1" customFormat="1" ht="16.5" customHeight="1">
      <c r="B124" s="34"/>
      <c r="C124" s="191" t="s">
        <v>86</v>
      </c>
      <c r="D124" s="191" t="s">
        <v>150</v>
      </c>
      <c r="E124" s="192" t="s">
        <v>1316</v>
      </c>
      <c r="F124" s="193" t="s">
        <v>1317</v>
      </c>
      <c r="G124" s="194" t="s">
        <v>1318</v>
      </c>
      <c r="H124" s="195">
        <v>1</v>
      </c>
      <c r="I124" s="196"/>
      <c r="J124" s="197">
        <f>ROUND(I124*H124,2)</f>
        <v>0</v>
      </c>
      <c r="K124" s="193" t="s">
        <v>154</v>
      </c>
      <c r="L124" s="38"/>
      <c r="M124" s="198" t="s">
        <v>1</v>
      </c>
      <c r="N124" s="199" t="s">
        <v>43</v>
      </c>
      <c r="O124" s="66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02" t="s">
        <v>1319</v>
      </c>
      <c r="AT124" s="202" t="s">
        <v>150</v>
      </c>
      <c r="AU124" s="202" t="s">
        <v>88</v>
      </c>
      <c r="AY124" s="17" t="s">
        <v>148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7" t="s">
        <v>86</v>
      </c>
      <c r="BK124" s="203">
        <f>ROUND(I124*H124,2)</f>
        <v>0</v>
      </c>
      <c r="BL124" s="17" t="s">
        <v>1319</v>
      </c>
      <c r="BM124" s="202" t="s">
        <v>1320</v>
      </c>
    </row>
    <row r="125" spans="2:65" s="1" customFormat="1" ht="16.5" customHeight="1">
      <c r="B125" s="34"/>
      <c r="C125" s="191" t="s">
        <v>88</v>
      </c>
      <c r="D125" s="191" t="s">
        <v>150</v>
      </c>
      <c r="E125" s="192" t="s">
        <v>1321</v>
      </c>
      <c r="F125" s="193" t="s">
        <v>1322</v>
      </c>
      <c r="G125" s="194" t="s">
        <v>1318</v>
      </c>
      <c r="H125" s="195">
        <v>1</v>
      </c>
      <c r="I125" s="196"/>
      <c r="J125" s="197">
        <f>ROUND(I125*H125,2)</f>
        <v>0</v>
      </c>
      <c r="K125" s="193" t="s">
        <v>154</v>
      </c>
      <c r="L125" s="38"/>
      <c r="M125" s="198" t="s">
        <v>1</v>
      </c>
      <c r="N125" s="199" t="s">
        <v>43</v>
      </c>
      <c r="O125" s="66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02" t="s">
        <v>1319</v>
      </c>
      <c r="AT125" s="202" t="s">
        <v>150</v>
      </c>
      <c r="AU125" s="202" t="s">
        <v>88</v>
      </c>
      <c r="AY125" s="17" t="s">
        <v>148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86</v>
      </c>
      <c r="BK125" s="203">
        <f>ROUND(I125*H125,2)</f>
        <v>0</v>
      </c>
      <c r="BL125" s="17" t="s">
        <v>1319</v>
      </c>
      <c r="BM125" s="202" t="s">
        <v>1323</v>
      </c>
    </row>
    <row r="126" spans="2:65" s="1" customFormat="1" ht="16.5" customHeight="1">
      <c r="B126" s="34"/>
      <c r="C126" s="191" t="s">
        <v>166</v>
      </c>
      <c r="D126" s="191" t="s">
        <v>150</v>
      </c>
      <c r="E126" s="192" t="s">
        <v>1324</v>
      </c>
      <c r="F126" s="193" t="s">
        <v>1325</v>
      </c>
      <c r="G126" s="194" t="s">
        <v>1318</v>
      </c>
      <c r="H126" s="195">
        <v>1</v>
      </c>
      <c r="I126" s="196"/>
      <c r="J126" s="197">
        <f>ROUND(I126*H126,2)</f>
        <v>0</v>
      </c>
      <c r="K126" s="193" t="s">
        <v>154</v>
      </c>
      <c r="L126" s="38"/>
      <c r="M126" s="198" t="s">
        <v>1</v>
      </c>
      <c r="N126" s="199" t="s">
        <v>43</v>
      </c>
      <c r="O126" s="66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02" t="s">
        <v>1319</v>
      </c>
      <c r="AT126" s="202" t="s">
        <v>150</v>
      </c>
      <c r="AU126" s="202" t="s">
        <v>88</v>
      </c>
      <c r="AY126" s="17" t="s">
        <v>148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86</v>
      </c>
      <c r="BK126" s="203">
        <f>ROUND(I126*H126,2)</f>
        <v>0</v>
      </c>
      <c r="BL126" s="17" t="s">
        <v>1319</v>
      </c>
      <c r="BM126" s="202" t="s">
        <v>1326</v>
      </c>
    </row>
    <row r="127" spans="2:65" s="1" customFormat="1" ht="16.5" customHeight="1">
      <c r="B127" s="34"/>
      <c r="C127" s="191" t="s">
        <v>155</v>
      </c>
      <c r="D127" s="191" t="s">
        <v>150</v>
      </c>
      <c r="E127" s="192" t="s">
        <v>1327</v>
      </c>
      <c r="F127" s="193" t="s">
        <v>1328</v>
      </c>
      <c r="G127" s="194" t="s">
        <v>1318</v>
      </c>
      <c r="H127" s="195">
        <v>1</v>
      </c>
      <c r="I127" s="196"/>
      <c r="J127" s="197">
        <f>ROUND(I127*H127,2)</f>
        <v>0</v>
      </c>
      <c r="K127" s="193" t="s">
        <v>154</v>
      </c>
      <c r="L127" s="38"/>
      <c r="M127" s="198" t="s">
        <v>1</v>
      </c>
      <c r="N127" s="199" t="s">
        <v>43</v>
      </c>
      <c r="O127" s="66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02" t="s">
        <v>1319</v>
      </c>
      <c r="AT127" s="202" t="s">
        <v>150</v>
      </c>
      <c r="AU127" s="202" t="s">
        <v>88</v>
      </c>
      <c r="AY127" s="17" t="s">
        <v>148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86</v>
      </c>
      <c r="BK127" s="203">
        <f>ROUND(I127*H127,2)</f>
        <v>0</v>
      </c>
      <c r="BL127" s="17" t="s">
        <v>1319</v>
      </c>
      <c r="BM127" s="202" t="s">
        <v>1329</v>
      </c>
    </row>
    <row r="128" spans="2:63" s="11" customFormat="1" ht="22.9" customHeight="1">
      <c r="B128" s="175"/>
      <c r="C128" s="176"/>
      <c r="D128" s="177" t="s">
        <v>77</v>
      </c>
      <c r="E128" s="189" t="s">
        <v>1330</v>
      </c>
      <c r="F128" s="189" t="s">
        <v>1331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SUM(P129:P140)</f>
        <v>0</v>
      </c>
      <c r="Q128" s="183"/>
      <c r="R128" s="184">
        <f>SUM(R129:R140)</f>
        <v>0</v>
      </c>
      <c r="S128" s="183"/>
      <c r="T128" s="185">
        <f>SUM(T129:T140)</f>
        <v>0</v>
      </c>
      <c r="AR128" s="186" t="s">
        <v>178</v>
      </c>
      <c r="AT128" s="187" t="s">
        <v>77</v>
      </c>
      <c r="AU128" s="187" t="s">
        <v>86</v>
      </c>
      <c r="AY128" s="186" t="s">
        <v>148</v>
      </c>
      <c r="BK128" s="188">
        <f>SUM(BK129:BK140)</f>
        <v>0</v>
      </c>
    </row>
    <row r="129" spans="2:65" s="1" customFormat="1" ht="16.5" customHeight="1">
      <c r="B129" s="34"/>
      <c r="C129" s="191" t="s">
        <v>178</v>
      </c>
      <c r="D129" s="191" t="s">
        <v>150</v>
      </c>
      <c r="E129" s="192" t="s">
        <v>1332</v>
      </c>
      <c r="F129" s="193" t="s">
        <v>1333</v>
      </c>
      <c r="G129" s="194" t="s">
        <v>1318</v>
      </c>
      <c r="H129" s="195">
        <v>1</v>
      </c>
      <c r="I129" s="196"/>
      <c r="J129" s="197">
        <f aca="true" t="shared" si="0" ref="J129:J140">ROUND(I129*H129,2)</f>
        <v>0</v>
      </c>
      <c r="K129" s="193" t="s">
        <v>154</v>
      </c>
      <c r="L129" s="38"/>
      <c r="M129" s="198" t="s">
        <v>1</v>
      </c>
      <c r="N129" s="199" t="s">
        <v>43</v>
      </c>
      <c r="O129" s="66"/>
      <c r="P129" s="200">
        <f aca="true" t="shared" si="1" ref="P129:P140">O129*H129</f>
        <v>0</v>
      </c>
      <c r="Q129" s="200">
        <v>0</v>
      </c>
      <c r="R129" s="200">
        <f aca="true" t="shared" si="2" ref="R129:R140">Q129*H129</f>
        <v>0</v>
      </c>
      <c r="S129" s="200">
        <v>0</v>
      </c>
      <c r="T129" s="201">
        <f aca="true" t="shared" si="3" ref="T129:T140">S129*H129</f>
        <v>0</v>
      </c>
      <c r="AR129" s="202" t="s">
        <v>1319</v>
      </c>
      <c r="AT129" s="202" t="s">
        <v>150</v>
      </c>
      <c r="AU129" s="202" t="s">
        <v>88</v>
      </c>
      <c r="AY129" s="17" t="s">
        <v>148</v>
      </c>
      <c r="BE129" s="203">
        <f aca="true" t="shared" si="4" ref="BE129:BE140">IF(N129="základní",J129,0)</f>
        <v>0</v>
      </c>
      <c r="BF129" s="203">
        <f aca="true" t="shared" si="5" ref="BF129:BF140">IF(N129="snížená",J129,0)</f>
        <v>0</v>
      </c>
      <c r="BG129" s="203">
        <f aca="true" t="shared" si="6" ref="BG129:BG140">IF(N129="zákl. přenesená",J129,0)</f>
        <v>0</v>
      </c>
      <c r="BH129" s="203">
        <f aca="true" t="shared" si="7" ref="BH129:BH140">IF(N129="sníž. přenesená",J129,0)</f>
        <v>0</v>
      </c>
      <c r="BI129" s="203">
        <f aca="true" t="shared" si="8" ref="BI129:BI140">IF(N129="nulová",J129,0)</f>
        <v>0</v>
      </c>
      <c r="BJ129" s="17" t="s">
        <v>86</v>
      </c>
      <c r="BK129" s="203">
        <f aca="true" t="shared" si="9" ref="BK129:BK140">ROUND(I129*H129,2)</f>
        <v>0</v>
      </c>
      <c r="BL129" s="17" t="s">
        <v>1319</v>
      </c>
      <c r="BM129" s="202" t="s">
        <v>1334</v>
      </c>
    </row>
    <row r="130" spans="2:65" s="1" customFormat="1" ht="16.5" customHeight="1">
      <c r="B130" s="34"/>
      <c r="C130" s="191" t="s">
        <v>185</v>
      </c>
      <c r="D130" s="191" t="s">
        <v>150</v>
      </c>
      <c r="E130" s="192" t="s">
        <v>1335</v>
      </c>
      <c r="F130" s="193" t="s">
        <v>1336</v>
      </c>
      <c r="G130" s="194" t="s">
        <v>1318</v>
      </c>
      <c r="H130" s="195">
        <v>1</v>
      </c>
      <c r="I130" s="196"/>
      <c r="J130" s="197">
        <f t="shared" si="0"/>
        <v>0</v>
      </c>
      <c r="K130" s="193" t="s">
        <v>154</v>
      </c>
      <c r="L130" s="38"/>
      <c r="M130" s="198" t="s">
        <v>1</v>
      </c>
      <c r="N130" s="199" t="s">
        <v>43</v>
      </c>
      <c r="O130" s="66"/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AR130" s="202" t="s">
        <v>1319</v>
      </c>
      <c r="AT130" s="202" t="s">
        <v>150</v>
      </c>
      <c r="AU130" s="202" t="s">
        <v>88</v>
      </c>
      <c r="AY130" s="17" t="s">
        <v>148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7" t="s">
        <v>86</v>
      </c>
      <c r="BK130" s="203">
        <f t="shared" si="9"/>
        <v>0</v>
      </c>
      <c r="BL130" s="17" t="s">
        <v>1319</v>
      </c>
      <c r="BM130" s="202" t="s">
        <v>1337</v>
      </c>
    </row>
    <row r="131" spans="2:65" s="1" customFormat="1" ht="16.5" customHeight="1">
      <c r="B131" s="34"/>
      <c r="C131" s="191" t="s">
        <v>191</v>
      </c>
      <c r="D131" s="191" t="s">
        <v>150</v>
      </c>
      <c r="E131" s="192" t="s">
        <v>1338</v>
      </c>
      <c r="F131" s="193" t="s">
        <v>1339</v>
      </c>
      <c r="G131" s="194" t="s">
        <v>1318</v>
      </c>
      <c r="H131" s="195">
        <v>1</v>
      </c>
      <c r="I131" s="196"/>
      <c r="J131" s="197">
        <f t="shared" si="0"/>
        <v>0</v>
      </c>
      <c r="K131" s="193" t="s">
        <v>154</v>
      </c>
      <c r="L131" s="38"/>
      <c r="M131" s="198" t="s">
        <v>1</v>
      </c>
      <c r="N131" s="199" t="s">
        <v>43</v>
      </c>
      <c r="O131" s="66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AR131" s="202" t="s">
        <v>1319</v>
      </c>
      <c r="AT131" s="202" t="s">
        <v>150</v>
      </c>
      <c r="AU131" s="202" t="s">
        <v>88</v>
      </c>
      <c r="AY131" s="17" t="s">
        <v>148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7" t="s">
        <v>86</v>
      </c>
      <c r="BK131" s="203">
        <f t="shared" si="9"/>
        <v>0</v>
      </c>
      <c r="BL131" s="17" t="s">
        <v>1319</v>
      </c>
      <c r="BM131" s="202" t="s">
        <v>1340</v>
      </c>
    </row>
    <row r="132" spans="2:65" s="1" customFormat="1" ht="16.5" customHeight="1">
      <c r="B132" s="34"/>
      <c r="C132" s="191" t="s">
        <v>163</v>
      </c>
      <c r="D132" s="191" t="s">
        <v>150</v>
      </c>
      <c r="E132" s="192" t="s">
        <v>1341</v>
      </c>
      <c r="F132" s="193" t="s">
        <v>1342</v>
      </c>
      <c r="G132" s="194" t="s">
        <v>1318</v>
      </c>
      <c r="H132" s="195">
        <v>1</v>
      </c>
      <c r="I132" s="196"/>
      <c r="J132" s="197">
        <f t="shared" si="0"/>
        <v>0</v>
      </c>
      <c r="K132" s="193" t="s">
        <v>154</v>
      </c>
      <c r="L132" s="38"/>
      <c r="M132" s="198" t="s">
        <v>1</v>
      </c>
      <c r="N132" s="199" t="s">
        <v>43</v>
      </c>
      <c r="O132" s="66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AR132" s="202" t="s">
        <v>1319</v>
      </c>
      <c r="AT132" s="202" t="s">
        <v>150</v>
      </c>
      <c r="AU132" s="202" t="s">
        <v>88</v>
      </c>
      <c r="AY132" s="17" t="s">
        <v>148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7" t="s">
        <v>86</v>
      </c>
      <c r="BK132" s="203">
        <f t="shared" si="9"/>
        <v>0</v>
      </c>
      <c r="BL132" s="17" t="s">
        <v>1319</v>
      </c>
      <c r="BM132" s="202" t="s">
        <v>1343</v>
      </c>
    </row>
    <row r="133" spans="2:65" s="1" customFormat="1" ht="16.5" customHeight="1">
      <c r="B133" s="34"/>
      <c r="C133" s="191" t="s">
        <v>211</v>
      </c>
      <c r="D133" s="191" t="s">
        <v>150</v>
      </c>
      <c r="E133" s="192" t="s">
        <v>1344</v>
      </c>
      <c r="F133" s="193" t="s">
        <v>1345</v>
      </c>
      <c r="G133" s="194" t="s">
        <v>1318</v>
      </c>
      <c r="H133" s="195">
        <v>1</v>
      </c>
      <c r="I133" s="196"/>
      <c r="J133" s="197">
        <f t="shared" si="0"/>
        <v>0</v>
      </c>
      <c r="K133" s="193" t="s">
        <v>154</v>
      </c>
      <c r="L133" s="38"/>
      <c r="M133" s="198" t="s">
        <v>1</v>
      </c>
      <c r="N133" s="199" t="s">
        <v>43</v>
      </c>
      <c r="O133" s="66"/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AR133" s="202" t="s">
        <v>1319</v>
      </c>
      <c r="AT133" s="202" t="s">
        <v>150</v>
      </c>
      <c r="AU133" s="202" t="s">
        <v>88</v>
      </c>
      <c r="AY133" s="17" t="s">
        <v>148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7" t="s">
        <v>86</v>
      </c>
      <c r="BK133" s="203">
        <f t="shared" si="9"/>
        <v>0</v>
      </c>
      <c r="BL133" s="17" t="s">
        <v>1319</v>
      </c>
      <c r="BM133" s="202" t="s">
        <v>1346</v>
      </c>
    </row>
    <row r="134" spans="2:65" s="1" customFormat="1" ht="16.5" customHeight="1">
      <c r="B134" s="34"/>
      <c r="C134" s="191" t="s">
        <v>216</v>
      </c>
      <c r="D134" s="191" t="s">
        <v>150</v>
      </c>
      <c r="E134" s="192" t="s">
        <v>1347</v>
      </c>
      <c r="F134" s="193" t="s">
        <v>1348</v>
      </c>
      <c r="G134" s="194" t="s">
        <v>1318</v>
      </c>
      <c r="H134" s="195">
        <v>1</v>
      </c>
      <c r="I134" s="196"/>
      <c r="J134" s="197">
        <f t="shared" si="0"/>
        <v>0</v>
      </c>
      <c r="K134" s="193" t="s">
        <v>154</v>
      </c>
      <c r="L134" s="38"/>
      <c r="M134" s="198" t="s">
        <v>1</v>
      </c>
      <c r="N134" s="199" t="s">
        <v>43</v>
      </c>
      <c r="O134" s="66"/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AR134" s="202" t="s">
        <v>1319</v>
      </c>
      <c r="AT134" s="202" t="s">
        <v>150</v>
      </c>
      <c r="AU134" s="202" t="s">
        <v>88</v>
      </c>
      <c r="AY134" s="17" t="s">
        <v>148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7" t="s">
        <v>86</v>
      </c>
      <c r="BK134" s="203">
        <f t="shared" si="9"/>
        <v>0</v>
      </c>
      <c r="BL134" s="17" t="s">
        <v>1319</v>
      </c>
      <c r="BM134" s="202" t="s">
        <v>1349</v>
      </c>
    </row>
    <row r="135" spans="2:65" s="1" customFormat="1" ht="24" customHeight="1">
      <c r="B135" s="34"/>
      <c r="C135" s="191" t="s">
        <v>224</v>
      </c>
      <c r="D135" s="191" t="s">
        <v>150</v>
      </c>
      <c r="E135" s="192" t="s">
        <v>1350</v>
      </c>
      <c r="F135" s="193" t="s">
        <v>1351</v>
      </c>
      <c r="G135" s="194" t="s">
        <v>1318</v>
      </c>
      <c r="H135" s="195">
        <v>1</v>
      </c>
      <c r="I135" s="196"/>
      <c r="J135" s="197">
        <f t="shared" si="0"/>
        <v>0</v>
      </c>
      <c r="K135" s="193" t="s">
        <v>154</v>
      </c>
      <c r="L135" s="38"/>
      <c r="M135" s="198" t="s">
        <v>1</v>
      </c>
      <c r="N135" s="199" t="s">
        <v>43</v>
      </c>
      <c r="O135" s="66"/>
      <c r="P135" s="200">
        <f t="shared" si="1"/>
        <v>0</v>
      </c>
      <c r="Q135" s="200">
        <v>0</v>
      </c>
      <c r="R135" s="200">
        <f t="shared" si="2"/>
        <v>0</v>
      </c>
      <c r="S135" s="200">
        <v>0</v>
      </c>
      <c r="T135" s="201">
        <f t="shared" si="3"/>
        <v>0</v>
      </c>
      <c r="AR135" s="202" t="s">
        <v>1319</v>
      </c>
      <c r="AT135" s="202" t="s">
        <v>150</v>
      </c>
      <c r="AU135" s="202" t="s">
        <v>88</v>
      </c>
      <c r="AY135" s="17" t="s">
        <v>148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17" t="s">
        <v>86</v>
      </c>
      <c r="BK135" s="203">
        <f t="shared" si="9"/>
        <v>0</v>
      </c>
      <c r="BL135" s="17" t="s">
        <v>1319</v>
      </c>
      <c r="BM135" s="202" t="s">
        <v>1352</v>
      </c>
    </row>
    <row r="136" spans="2:65" s="1" customFormat="1" ht="16.5" customHeight="1">
      <c r="B136" s="34"/>
      <c r="C136" s="191" t="s">
        <v>231</v>
      </c>
      <c r="D136" s="191" t="s">
        <v>150</v>
      </c>
      <c r="E136" s="192" t="s">
        <v>1353</v>
      </c>
      <c r="F136" s="193" t="s">
        <v>1354</v>
      </c>
      <c r="G136" s="194" t="s">
        <v>1318</v>
      </c>
      <c r="H136" s="195">
        <v>1</v>
      </c>
      <c r="I136" s="196"/>
      <c r="J136" s="197">
        <f t="shared" si="0"/>
        <v>0</v>
      </c>
      <c r="K136" s="193" t="s">
        <v>154</v>
      </c>
      <c r="L136" s="38"/>
      <c r="M136" s="198" t="s">
        <v>1</v>
      </c>
      <c r="N136" s="199" t="s">
        <v>43</v>
      </c>
      <c r="O136" s="66"/>
      <c r="P136" s="200">
        <f t="shared" si="1"/>
        <v>0</v>
      </c>
      <c r="Q136" s="200">
        <v>0</v>
      </c>
      <c r="R136" s="200">
        <f t="shared" si="2"/>
        <v>0</v>
      </c>
      <c r="S136" s="200">
        <v>0</v>
      </c>
      <c r="T136" s="201">
        <f t="shared" si="3"/>
        <v>0</v>
      </c>
      <c r="AR136" s="202" t="s">
        <v>1319</v>
      </c>
      <c r="AT136" s="202" t="s">
        <v>150</v>
      </c>
      <c r="AU136" s="202" t="s">
        <v>88</v>
      </c>
      <c r="AY136" s="17" t="s">
        <v>148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17" t="s">
        <v>86</v>
      </c>
      <c r="BK136" s="203">
        <f t="shared" si="9"/>
        <v>0</v>
      </c>
      <c r="BL136" s="17" t="s">
        <v>1319</v>
      </c>
      <c r="BM136" s="202" t="s">
        <v>1355</v>
      </c>
    </row>
    <row r="137" spans="2:65" s="1" customFormat="1" ht="16.5" customHeight="1">
      <c r="B137" s="34"/>
      <c r="C137" s="191" t="s">
        <v>238</v>
      </c>
      <c r="D137" s="191" t="s">
        <v>150</v>
      </c>
      <c r="E137" s="192" t="s">
        <v>1356</v>
      </c>
      <c r="F137" s="193" t="s">
        <v>1357</v>
      </c>
      <c r="G137" s="194" t="s">
        <v>1318</v>
      </c>
      <c r="H137" s="195">
        <v>1</v>
      </c>
      <c r="I137" s="196"/>
      <c r="J137" s="197">
        <f t="shared" si="0"/>
        <v>0</v>
      </c>
      <c r="K137" s="193" t="s">
        <v>154</v>
      </c>
      <c r="L137" s="38"/>
      <c r="M137" s="198" t="s">
        <v>1</v>
      </c>
      <c r="N137" s="199" t="s">
        <v>43</v>
      </c>
      <c r="O137" s="66"/>
      <c r="P137" s="200">
        <f t="shared" si="1"/>
        <v>0</v>
      </c>
      <c r="Q137" s="200">
        <v>0</v>
      </c>
      <c r="R137" s="200">
        <f t="shared" si="2"/>
        <v>0</v>
      </c>
      <c r="S137" s="200">
        <v>0</v>
      </c>
      <c r="T137" s="201">
        <f t="shared" si="3"/>
        <v>0</v>
      </c>
      <c r="AR137" s="202" t="s">
        <v>1319</v>
      </c>
      <c r="AT137" s="202" t="s">
        <v>150</v>
      </c>
      <c r="AU137" s="202" t="s">
        <v>88</v>
      </c>
      <c r="AY137" s="17" t="s">
        <v>148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17" t="s">
        <v>86</v>
      </c>
      <c r="BK137" s="203">
        <f t="shared" si="9"/>
        <v>0</v>
      </c>
      <c r="BL137" s="17" t="s">
        <v>1319</v>
      </c>
      <c r="BM137" s="202" t="s">
        <v>1358</v>
      </c>
    </row>
    <row r="138" spans="2:65" s="1" customFormat="1" ht="16.5" customHeight="1">
      <c r="B138" s="34"/>
      <c r="C138" s="191" t="s">
        <v>243</v>
      </c>
      <c r="D138" s="191" t="s">
        <v>150</v>
      </c>
      <c r="E138" s="192" t="s">
        <v>1359</v>
      </c>
      <c r="F138" s="193" t="s">
        <v>1360</v>
      </c>
      <c r="G138" s="194" t="s">
        <v>1318</v>
      </c>
      <c r="H138" s="195">
        <v>1</v>
      </c>
      <c r="I138" s="196"/>
      <c r="J138" s="197">
        <f t="shared" si="0"/>
        <v>0</v>
      </c>
      <c r="K138" s="193" t="s">
        <v>154</v>
      </c>
      <c r="L138" s="38"/>
      <c r="M138" s="198" t="s">
        <v>1</v>
      </c>
      <c r="N138" s="199" t="s">
        <v>43</v>
      </c>
      <c r="O138" s="66"/>
      <c r="P138" s="200">
        <f t="shared" si="1"/>
        <v>0</v>
      </c>
      <c r="Q138" s="200">
        <v>0</v>
      </c>
      <c r="R138" s="200">
        <f t="shared" si="2"/>
        <v>0</v>
      </c>
      <c r="S138" s="200">
        <v>0</v>
      </c>
      <c r="T138" s="201">
        <f t="shared" si="3"/>
        <v>0</v>
      </c>
      <c r="AR138" s="202" t="s">
        <v>1319</v>
      </c>
      <c r="AT138" s="202" t="s">
        <v>150</v>
      </c>
      <c r="AU138" s="202" t="s">
        <v>88</v>
      </c>
      <c r="AY138" s="17" t="s">
        <v>148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17" t="s">
        <v>86</v>
      </c>
      <c r="BK138" s="203">
        <f t="shared" si="9"/>
        <v>0</v>
      </c>
      <c r="BL138" s="17" t="s">
        <v>1319</v>
      </c>
      <c r="BM138" s="202" t="s">
        <v>1361</v>
      </c>
    </row>
    <row r="139" spans="2:65" s="1" customFormat="1" ht="16.5" customHeight="1">
      <c r="B139" s="34"/>
      <c r="C139" s="191" t="s">
        <v>8</v>
      </c>
      <c r="D139" s="191" t="s">
        <v>150</v>
      </c>
      <c r="E139" s="192" t="s">
        <v>1362</v>
      </c>
      <c r="F139" s="193" t="s">
        <v>1363</v>
      </c>
      <c r="G139" s="194" t="s">
        <v>1318</v>
      </c>
      <c r="H139" s="195">
        <v>1</v>
      </c>
      <c r="I139" s="196"/>
      <c r="J139" s="197">
        <f t="shared" si="0"/>
        <v>0</v>
      </c>
      <c r="K139" s="193" t="s">
        <v>154</v>
      </c>
      <c r="L139" s="38"/>
      <c r="M139" s="198" t="s">
        <v>1</v>
      </c>
      <c r="N139" s="199" t="s">
        <v>43</v>
      </c>
      <c r="O139" s="66"/>
      <c r="P139" s="200">
        <f t="shared" si="1"/>
        <v>0</v>
      </c>
      <c r="Q139" s="200">
        <v>0</v>
      </c>
      <c r="R139" s="200">
        <f t="shared" si="2"/>
        <v>0</v>
      </c>
      <c r="S139" s="200">
        <v>0</v>
      </c>
      <c r="T139" s="201">
        <f t="shared" si="3"/>
        <v>0</v>
      </c>
      <c r="AR139" s="202" t="s">
        <v>1319</v>
      </c>
      <c r="AT139" s="202" t="s">
        <v>150</v>
      </c>
      <c r="AU139" s="202" t="s">
        <v>88</v>
      </c>
      <c r="AY139" s="17" t="s">
        <v>148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17" t="s">
        <v>86</v>
      </c>
      <c r="BK139" s="203">
        <f t="shared" si="9"/>
        <v>0</v>
      </c>
      <c r="BL139" s="17" t="s">
        <v>1319</v>
      </c>
      <c r="BM139" s="202" t="s">
        <v>1364</v>
      </c>
    </row>
    <row r="140" spans="2:65" s="1" customFormat="1" ht="16.5" customHeight="1">
      <c r="B140" s="34"/>
      <c r="C140" s="191" t="s">
        <v>171</v>
      </c>
      <c r="D140" s="191" t="s">
        <v>150</v>
      </c>
      <c r="E140" s="192" t="s">
        <v>1365</v>
      </c>
      <c r="F140" s="193" t="s">
        <v>1366</v>
      </c>
      <c r="G140" s="194" t="s">
        <v>1318</v>
      </c>
      <c r="H140" s="195">
        <v>1</v>
      </c>
      <c r="I140" s="196"/>
      <c r="J140" s="197">
        <f t="shared" si="0"/>
        <v>0</v>
      </c>
      <c r="K140" s="193" t="s">
        <v>154</v>
      </c>
      <c r="L140" s="38"/>
      <c r="M140" s="198" t="s">
        <v>1</v>
      </c>
      <c r="N140" s="199" t="s">
        <v>43</v>
      </c>
      <c r="O140" s="66"/>
      <c r="P140" s="200">
        <f t="shared" si="1"/>
        <v>0</v>
      </c>
      <c r="Q140" s="200">
        <v>0</v>
      </c>
      <c r="R140" s="200">
        <f t="shared" si="2"/>
        <v>0</v>
      </c>
      <c r="S140" s="200">
        <v>0</v>
      </c>
      <c r="T140" s="201">
        <f t="shared" si="3"/>
        <v>0</v>
      </c>
      <c r="AR140" s="202" t="s">
        <v>1319</v>
      </c>
      <c r="AT140" s="202" t="s">
        <v>150</v>
      </c>
      <c r="AU140" s="202" t="s">
        <v>88</v>
      </c>
      <c r="AY140" s="17" t="s">
        <v>148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17" t="s">
        <v>86</v>
      </c>
      <c r="BK140" s="203">
        <f t="shared" si="9"/>
        <v>0</v>
      </c>
      <c r="BL140" s="17" t="s">
        <v>1319</v>
      </c>
      <c r="BM140" s="202" t="s">
        <v>1367</v>
      </c>
    </row>
    <row r="141" spans="2:63" s="11" customFormat="1" ht="22.9" customHeight="1">
      <c r="B141" s="175"/>
      <c r="C141" s="176"/>
      <c r="D141" s="177" t="s">
        <v>77</v>
      </c>
      <c r="E141" s="189" t="s">
        <v>1368</v>
      </c>
      <c r="F141" s="189" t="s">
        <v>1369</v>
      </c>
      <c r="G141" s="176"/>
      <c r="H141" s="176"/>
      <c r="I141" s="179"/>
      <c r="J141" s="190">
        <f>BK141</f>
        <v>0</v>
      </c>
      <c r="K141" s="176"/>
      <c r="L141" s="181"/>
      <c r="M141" s="182"/>
      <c r="N141" s="183"/>
      <c r="O141" s="183"/>
      <c r="P141" s="184">
        <f>P142</f>
        <v>0</v>
      </c>
      <c r="Q141" s="183"/>
      <c r="R141" s="184">
        <f>R142</f>
        <v>0</v>
      </c>
      <c r="S141" s="183"/>
      <c r="T141" s="185">
        <f>T142</f>
        <v>0</v>
      </c>
      <c r="AR141" s="186" t="s">
        <v>178</v>
      </c>
      <c r="AT141" s="187" t="s">
        <v>77</v>
      </c>
      <c r="AU141" s="187" t="s">
        <v>86</v>
      </c>
      <c r="AY141" s="186" t="s">
        <v>148</v>
      </c>
      <c r="BK141" s="188">
        <f>BK142</f>
        <v>0</v>
      </c>
    </row>
    <row r="142" spans="2:65" s="1" customFormat="1" ht="16.5" customHeight="1">
      <c r="B142" s="34"/>
      <c r="C142" s="191" t="s">
        <v>255</v>
      </c>
      <c r="D142" s="191" t="s">
        <v>150</v>
      </c>
      <c r="E142" s="192" t="s">
        <v>1370</v>
      </c>
      <c r="F142" s="193" t="s">
        <v>1369</v>
      </c>
      <c r="G142" s="194" t="s">
        <v>1318</v>
      </c>
      <c r="H142" s="195">
        <v>1</v>
      </c>
      <c r="I142" s="196"/>
      <c r="J142" s="197">
        <f>ROUND(I142*H142,2)</f>
        <v>0</v>
      </c>
      <c r="K142" s="193" t="s">
        <v>154</v>
      </c>
      <c r="L142" s="38"/>
      <c r="M142" s="198" t="s">
        <v>1</v>
      </c>
      <c r="N142" s="199" t="s">
        <v>43</v>
      </c>
      <c r="O142" s="66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202" t="s">
        <v>1319</v>
      </c>
      <c r="AT142" s="202" t="s">
        <v>150</v>
      </c>
      <c r="AU142" s="202" t="s">
        <v>88</v>
      </c>
      <c r="AY142" s="17" t="s">
        <v>148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86</v>
      </c>
      <c r="BK142" s="203">
        <f>ROUND(I142*H142,2)</f>
        <v>0</v>
      </c>
      <c r="BL142" s="17" t="s">
        <v>1319</v>
      </c>
      <c r="BM142" s="202" t="s">
        <v>1371</v>
      </c>
    </row>
    <row r="143" spans="2:63" s="11" customFormat="1" ht="22.9" customHeight="1">
      <c r="B143" s="175"/>
      <c r="C143" s="176"/>
      <c r="D143" s="177" t="s">
        <v>77</v>
      </c>
      <c r="E143" s="189" t="s">
        <v>1372</v>
      </c>
      <c r="F143" s="189" t="s">
        <v>1373</v>
      </c>
      <c r="G143" s="176"/>
      <c r="H143" s="176"/>
      <c r="I143" s="179"/>
      <c r="J143" s="190">
        <f>BK143</f>
        <v>0</v>
      </c>
      <c r="K143" s="176"/>
      <c r="L143" s="181"/>
      <c r="M143" s="182"/>
      <c r="N143" s="183"/>
      <c r="O143" s="183"/>
      <c r="P143" s="184">
        <f>P144</f>
        <v>0</v>
      </c>
      <c r="Q143" s="183"/>
      <c r="R143" s="184">
        <f>R144</f>
        <v>0</v>
      </c>
      <c r="S143" s="183"/>
      <c r="T143" s="185">
        <f>T144</f>
        <v>0</v>
      </c>
      <c r="AR143" s="186" t="s">
        <v>178</v>
      </c>
      <c r="AT143" s="187" t="s">
        <v>77</v>
      </c>
      <c r="AU143" s="187" t="s">
        <v>86</v>
      </c>
      <c r="AY143" s="186" t="s">
        <v>148</v>
      </c>
      <c r="BK143" s="188">
        <f>BK144</f>
        <v>0</v>
      </c>
    </row>
    <row r="144" spans="2:65" s="1" customFormat="1" ht="16.5" customHeight="1">
      <c r="B144" s="34"/>
      <c r="C144" s="191" t="s">
        <v>259</v>
      </c>
      <c r="D144" s="191" t="s">
        <v>150</v>
      </c>
      <c r="E144" s="192" t="s">
        <v>1374</v>
      </c>
      <c r="F144" s="193" t="s">
        <v>1373</v>
      </c>
      <c r="G144" s="194" t="s">
        <v>1318</v>
      </c>
      <c r="H144" s="195">
        <v>1</v>
      </c>
      <c r="I144" s="196"/>
      <c r="J144" s="197">
        <f>ROUND(I144*H144,2)</f>
        <v>0</v>
      </c>
      <c r="K144" s="193" t="s">
        <v>154</v>
      </c>
      <c r="L144" s="38"/>
      <c r="M144" s="263" t="s">
        <v>1</v>
      </c>
      <c r="N144" s="264" t="s">
        <v>43</v>
      </c>
      <c r="O144" s="265"/>
      <c r="P144" s="266">
        <f>O144*H144</f>
        <v>0</v>
      </c>
      <c r="Q144" s="266">
        <v>0</v>
      </c>
      <c r="R144" s="266">
        <f>Q144*H144</f>
        <v>0</v>
      </c>
      <c r="S144" s="266">
        <v>0</v>
      </c>
      <c r="T144" s="267">
        <f>S144*H144</f>
        <v>0</v>
      </c>
      <c r="AR144" s="202" t="s">
        <v>1319</v>
      </c>
      <c r="AT144" s="202" t="s">
        <v>150</v>
      </c>
      <c r="AU144" s="202" t="s">
        <v>88</v>
      </c>
      <c r="AY144" s="17" t="s">
        <v>148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86</v>
      </c>
      <c r="BK144" s="203">
        <f>ROUND(I144*H144,2)</f>
        <v>0</v>
      </c>
      <c r="BL144" s="17" t="s">
        <v>1319</v>
      </c>
      <c r="BM144" s="202" t="s">
        <v>1375</v>
      </c>
    </row>
    <row r="145" spans="2:12" s="1" customFormat="1" ht="6.95" customHeight="1">
      <c r="B145" s="49"/>
      <c r="C145" s="50"/>
      <c r="D145" s="50"/>
      <c r="E145" s="50"/>
      <c r="F145" s="50"/>
      <c r="G145" s="50"/>
      <c r="H145" s="50"/>
      <c r="I145" s="142"/>
      <c r="J145" s="50"/>
      <c r="K145" s="50"/>
      <c r="L145" s="38"/>
    </row>
  </sheetData>
  <sheetProtection algorithmName="SHA-512" hashValue="70B4G2SSQ+zryoHpHj363qKawsvVFcll0to4hykNZdVsz5M4hVezcaG3tF/DubKgMWFvHCS+l9COuUbv4vGoww==" saltValue="kVeiiicelIxE1jlwdOvZviWXa9MbIhS/d1LWWFfGrerazC4QS6rqgEVKkzy20R60EMgYyDba9Hy98atd+aWmSw==" spinCount="100000" sheet="1" objects="1" scenarios="1" formatColumns="0" formatRows="0" autoFilter="0"/>
  <autoFilter ref="C120:K14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Petr</dc:creator>
  <cp:keywords/>
  <dc:description/>
  <cp:lastModifiedBy>lubos p3</cp:lastModifiedBy>
  <dcterms:created xsi:type="dcterms:W3CDTF">2019-05-12T17:11:26Z</dcterms:created>
  <dcterms:modified xsi:type="dcterms:W3CDTF">2019-10-24T18:06:19Z</dcterms:modified>
  <cp:category/>
  <cp:version/>
  <cp:contentType/>
  <cp:contentStatus/>
</cp:coreProperties>
</file>